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DA1AFE5B-CB5C-0245-BA59-417DE8D3BD0A}"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7" l="1"/>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G28" i="10"/>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K2" i="6"/>
  <c r="L2" i="6"/>
  <c r="P2" i="6"/>
  <c r="S2" i="6"/>
  <c r="W2" i="6"/>
  <c r="K3" i="6"/>
  <c r="L3" i="6"/>
  <c r="P3" i="6"/>
  <c r="S3" i="6"/>
  <c r="W3" i="6"/>
  <c r="K4" i="6"/>
  <c r="L4" i="6"/>
  <c r="P4" i="6"/>
  <c r="S4" i="6"/>
  <c r="W4" i="6"/>
  <c r="K5" i="6"/>
  <c r="L5" i="6"/>
  <c r="P5" i="6"/>
  <c r="S5" i="6"/>
  <c r="W5" i="6"/>
  <c r="K6" i="6"/>
  <c r="L6" i="6"/>
  <c r="P6" i="6"/>
  <c r="S6" i="6"/>
  <c r="W6" i="6"/>
  <c r="K7" i="6"/>
  <c r="L7" i="6"/>
  <c r="P7" i="6"/>
  <c r="S7" i="6"/>
  <c r="W7" i="6"/>
  <c r="K8" i="6"/>
  <c r="L8" i="6"/>
  <c r="P8" i="6"/>
  <c r="S8" i="6"/>
  <c r="W8" i="6"/>
  <c r="K9" i="6"/>
  <c r="L9" i="6"/>
  <c r="P9" i="6"/>
  <c r="S9" i="6"/>
  <c r="W9" i="6"/>
  <c r="K10" i="6"/>
  <c r="L10" i="6"/>
  <c r="P10" i="6"/>
  <c r="S10" i="6"/>
  <c r="W10" i="6"/>
  <c r="K11" i="6"/>
  <c r="L11" i="6"/>
  <c r="P11" i="6"/>
  <c r="S11" i="6"/>
  <c r="W11" i="6"/>
  <c r="K12" i="6"/>
  <c r="L12" i="6"/>
  <c r="P12" i="6"/>
  <c r="S12" i="6"/>
  <c r="W12" i="6"/>
  <c r="K13" i="6"/>
  <c r="L13" i="6"/>
  <c r="P13" i="6"/>
  <c r="S13" i="6"/>
  <c r="W13" i="6"/>
  <c r="K14" i="6"/>
  <c r="L14" i="6"/>
  <c r="P14" i="6"/>
  <c r="S14" i="6"/>
  <c r="W14" i="6"/>
  <c r="K15" i="6"/>
  <c r="L15" i="6"/>
  <c r="P15" i="6"/>
  <c r="S15" i="6"/>
  <c r="W15" i="6"/>
  <c r="K16" i="6"/>
  <c r="L16" i="6"/>
  <c r="P16" i="6"/>
  <c r="S16" i="6"/>
  <c r="W16" i="6"/>
  <c r="K17" i="6"/>
  <c r="L17" i="6"/>
  <c r="P17" i="6"/>
  <c r="S17" i="6"/>
  <c r="W17" i="6"/>
  <c r="K18" i="6"/>
  <c r="L18" i="6"/>
  <c r="P18" i="6"/>
  <c r="S18" i="6"/>
  <c r="W18" i="6"/>
  <c r="K19" i="6"/>
  <c r="L19" i="6"/>
  <c r="P19" i="6"/>
  <c r="S19" i="6"/>
  <c r="W19" i="6"/>
  <c r="K20" i="6"/>
  <c r="L20" i="6"/>
  <c r="P20" i="6"/>
  <c r="S20" i="6"/>
  <c r="W20" i="6"/>
  <c r="K21" i="6"/>
  <c r="L21" i="6"/>
  <c r="P21" i="6"/>
  <c r="S21" i="6"/>
  <c r="W21" i="6"/>
  <c r="K22" i="6"/>
  <c r="L22" i="6"/>
  <c r="P22" i="6"/>
  <c r="S22" i="6"/>
  <c r="W22" i="6"/>
  <c r="K23" i="6"/>
  <c r="L23" i="6"/>
  <c r="P23" i="6"/>
  <c r="S23" i="6"/>
  <c r="W23" i="6"/>
  <c r="K24" i="6"/>
  <c r="L24" i="6"/>
  <c r="P24" i="6"/>
  <c r="S24" i="6"/>
  <c r="W24" i="6"/>
  <c r="K25" i="6"/>
  <c r="L25" i="6"/>
  <c r="P25" i="6"/>
  <c r="S25" i="6"/>
  <c r="W25" i="6"/>
  <c r="K26" i="6"/>
  <c r="L26" i="6"/>
  <c r="P26" i="6"/>
  <c r="S26" i="6"/>
  <c r="W26" i="6"/>
  <c r="K27" i="6"/>
  <c r="L27" i="6"/>
  <c r="P27" i="6"/>
  <c r="S27" i="6"/>
  <c r="W27" i="6"/>
  <c r="K28" i="6"/>
  <c r="L28" i="6"/>
  <c r="P28" i="6"/>
  <c r="S28" i="6"/>
  <c r="W28" i="6"/>
  <c r="K29" i="6"/>
  <c r="L29" i="6"/>
  <c r="P29" i="6"/>
  <c r="S29" i="6"/>
  <c r="W29" i="6"/>
  <c r="K30" i="6"/>
  <c r="L30" i="6"/>
  <c r="P30" i="6"/>
  <c r="S30" i="6"/>
  <c r="W30" i="6"/>
  <c r="K31" i="6"/>
  <c r="L31" i="6"/>
  <c r="P31" i="6"/>
  <c r="S31" i="6"/>
  <c r="W31" i="6"/>
  <c r="K32" i="6"/>
  <c r="L32" i="6"/>
  <c r="P32" i="6"/>
  <c r="S32" i="6"/>
  <c r="W32" i="6"/>
  <c r="K33" i="6"/>
  <c r="L33" i="6"/>
  <c r="P33" i="6"/>
  <c r="S33" i="6"/>
  <c r="W33" i="6"/>
  <c r="K34" i="6"/>
  <c r="L34" i="6"/>
  <c r="P34" i="6"/>
  <c r="S34" i="6"/>
  <c r="W34" i="6"/>
  <c r="K35" i="6"/>
  <c r="L35" i="6"/>
  <c r="P35" i="6"/>
  <c r="S35" i="6"/>
  <c r="W35" i="6"/>
  <c r="K36" i="6"/>
  <c r="L36" i="6"/>
  <c r="P36" i="6"/>
  <c r="S36" i="6"/>
  <c r="W36" i="6"/>
  <c r="K37" i="6"/>
  <c r="L37" i="6"/>
  <c r="P37" i="6"/>
  <c r="S37" i="6"/>
  <c r="W37" i="6"/>
  <c r="K38" i="6"/>
  <c r="L38" i="6"/>
  <c r="P38" i="6"/>
  <c r="S38" i="6"/>
  <c r="W38" i="6"/>
  <c r="K39" i="6"/>
  <c r="L39" i="6"/>
  <c r="P39" i="6"/>
  <c r="S39" i="6"/>
  <c r="W39" i="6"/>
  <c r="K40" i="6"/>
  <c r="L40" i="6"/>
  <c r="P40" i="6"/>
  <c r="S40" i="6"/>
  <c r="W40" i="6"/>
  <c r="K41" i="6"/>
  <c r="L41" i="6"/>
  <c r="P41" i="6"/>
  <c r="S41" i="6"/>
  <c r="W41" i="6"/>
  <c r="K42" i="6"/>
  <c r="L42" i="6"/>
  <c r="P42" i="6"/>
  <c r="S42" i="6"/>
  <c r="W42" i="6"/>
  <c r="K43" i="6"/>
  <c r="L43" i="6"/>
  <c r="P43" i="6"/>
  <c r="S43" i="6"/>
  <c r="W43" i="6"/>
  <c r="K44" i="6"/>
  <c r="L44" i="6"/>
  <c r="P44" i="6"/>
  <c r="S44" i="6"/>
  <c r="W44" i="6"/>
  <c r="K45" i="6"/>
  <c r="L45" i="6"/>
  <c r="P45" i="6"/>
  <c r="S45" i="6"/>
  <c r="W45" i="6"/>
  <c r="K46" i="6"/>
  <c r="L46" i="6"/>
  <c r="P46" i="6"/>
  <c r="S46" i="6"/>
  <c r="W46" i="6"/>
  <c r="K47" i="6"/>
  <c r="L47" i="6"/>
  <c r="P47" i="6"/>
  <c r="S47" i="6"/>
  <c r="W47" i="6"/>
  <c r="K48" i="6"/>
  <c r="L48" i="6"/>
  <c r="P48" i="6"/>
  <c r="S48" i="6"/>
  <c r="W48" i="6"/>
  <c r="K49" i="6"/>
  <c r="L49" i="6"/>
  <c r="P49" i="6"/>
  <c r="S49" i="6"/>
  <c r="W49" i="6"/>
  <c r="K50" i="6"/>
  <c r="L50" i="6"/>
  <c r="P50" i="6"/>
  <c r="S50" i="6"/>
  <c r="W50" i="6"/>
  <c r="K51" i="6"/>
  <c r="L51" i="6"/>
  <c r="P51" i="6"/>
  <c r="S51" i="6"/>
  <c r="W51" i="6"/>
  <c r="K52" i="6"/>
  <c r="L52" i="6"/>
  <c r="P52" i="6"/>
  <c r="S52" i="6"/>
  <c r="W52" i="6"/>
  <c r="K53" i="6"/>
  <c r="L53" i="6"/>
  <c r="P53" i="6"/>
  <c r="S53" i="6"/>
  <c r="W53" i="6"/>
  <c r="K54" i="6"/>
  <c r="L54" i="6"/>
  <c r="P54" i="6"/>
  <c r="S54" i="6"/>
  <c r="W54" i="6"/>
  <c r="K55" i="6"/>
  <c r="L55" i="6"/>
  <c r="P55" i="6"/>
  <c r="S55" i="6"/>
  <c r="W55" i="6"/>
  <c r="K56" i="6"/>
  <c r="L56" i="6"/>
  <c r="P56" i="6"/>
  <c r="S56" i="6"/>
  <c r="W56" i="6"/>
  <c r="K57" i="6"/>
  <c r="L57" i="6"/>
  <c r="P57" i="6"/>
  <c r="S57" i="6"/>
  <c r="W57" i="6"/>
  <c r="K58" i="6"/>
  <c r="L58" i="6"/>
  <c r="P58" i="6"/>
  <c r="S58" i="6"/>
  <c r="W58" i="6"/>
  <c r="K59" i="6"/>
  <c r="L59" i="6"/>
  <c r="P59" i="6"/>
  <c r="S59" i="6"/>
  <c r="W59" i="6"/>
  <c r="K60" i="6"/>
  <c r="L60" i="6"/>
  <c r="P60" i="6"/>
  <c r="S60" i="6"/>
  <c r="W60" i="6"/>
  <c r="K61" i="6"/>
  <c r="L61" i="6"/>
  <c r="P61" i="6"/>
  <c r="S61" i="6"/>
  <c r="W61" i="6"/>
  <c r="K62" i="6"/>
  <c r="L62" i="6"/>
  <c r="P62" i="6"/>
  <c r="S62" i="6"/>
  <c r="W62" i="6"/>
  <c r="K63" i="6"/>
  <c r="L63" i="6"/>
  <c r="P63" i="6"/>
  <c r="S63" i="6"/>
  <c r="W63" i="6"/>
  <c r="K64" i="6"/>
  <c r="L64" i="6"/>
  <c r="P64" i="6"/>
  <c r="S64" i="6"/>
  <c r="W64" i="6"/>
  <c r="K65" i="6"/>
  <c r="L65" i="6"/>
  <c r="P65" i="6"/>
  <c r="S65" i="6"/>
  <c r="W65" i="6"/>
  <c r="K66" i="6"/>
  <c r="L66" i="6"/>
  <c r="P66" i="6"/>
  <c r="S66" i="6"/>
  <c r="W66" i="6"/>
  <c r="K67" i="6"/>
  <c r="L67" i="6"/>
  <c r="P67" i="6"/>
  <c r="S67" i="6"/>
  <c r="W67" i="6"/>
  <c r="K68" i="6"/>
  <c r="L68" i="6"/>
  <c r="P68" i="6"/>
  <c r="S68" i="6"/>
  <c r="W68" i="6"/>
  <c r="K69" i="6"/>
  <c r="L69" i="6"/>
  <c r="P69" i="6"/>
  <c r="S69" i="6"/>
  <c r="W69" i="6"/>
  <c r="K70" i="6"/>
  <c r="L70" i="6"/>
  <c r="P70" i="6"/>
  <c r="S70" i="6"/>
  <c r="W70" i="6"/>
  <c r="K71" i="6"/>
  <c r="L71" i="6"/>
  <c r="P71" i="6"/>
  <c r="S71" i="6"/>
  <c r="W71" i="6"/>
  <c r="K72" i="6"/>
  <c r="L72" i="6"/>
  <c r="P72" i="6"/>
  <c r="S72" i="6"/>
  <c r="W72" i="6"/>
  <c r="K73" i="6"/>
  <c r="L73" i="6"/>
  <c r="P73" i="6"/>
  <c r="S73" i="6"/>
  <c r="W73" i="6"/>
  <c r="K74" i="6"/>
  <c r="L74" i="6"/>
  <c r="P74" i="6"/>
  <c r="S74" i="6"/>
  <c r="W74" i="6"/>
  <c r="K75" i="6"/>
  <c r="L75" i="6"/>
  <c r="P75" i="6"/>
  <c r="S75" i="6"/>
  <c r="W75" i="6"/>
  <c r="K76" i="6"/>
  <c r="L76" i="6"/>
  <c r="P76" i="6"/>
  <c r="S76" i="6"/>
  <c r="W76" i="6"/>
  <c r="K77" i="6"/>
  <c r="L77" i="6"/>
  <c r="P77" i="6"/>
  <c r="S77" i="6"/>
  <c r="W77" i="6"/>
  <c r="K78" i="6"/>
  <c r="L78" i="6"/>
  <c r="P78" i="6"/>
  <c r="S78" i="6"/>
  <c r="W78" i="6"/>
  <c r="K79" i="6"/>
  <c r="L79" i="6"/>
  <c r="P79" i="6"/>
  <c r="S79" i="6"/>
  <c r="W79" i="6"/>
  <c r="K80" i="6"/>
  <c r="L80" i="6"/>
  <c r="P80" i="6"/>
  <c r="S80" i="6"/>
  <c r="W80" i="6"/>
  <c r="K81" i="6"/>
  <c r="L81" i="6"/>
  <c r="P81" i="6"/>
  <c r="S81" i="6"/>
  <c r="W81" i="6"/>
  <c r="K82" i="6"/>
  <c r="L82" i="6"/>
  <c r="P82" i="6"/>
  <c r="S82" i="6"/>
  <c r="W82" i="6"/>
  <c r="K83" i="6"/>
  <c r="L83" i="6"/>
  <c r="P83" i="6"/>
  <c r="S83" i="6"/>
  <c r="W83" i="6"/>
  <c r="K84" i="6"/>
  <c r="L84" i="6"/>
  <c r="P84" i="6"/>
  <c r="S84" i="6"/>
  <c r="W84" i="6"/>
  <c r="K85" i="6"/>
  <c r="L85" i="6"/>
  <c r="P85" i="6"/>
  <c r="S85" i="6"/>
  <c r="W85" i="6"/>
  <c r="K86" i="6"/>
  <c r="L86" i="6"/>
  <c r="P86" i="6"/>
  <c r="S86" i="6"/>
  <c r="W86" i="6"/>
  <c r="K87" i="6"/>
  <c r="L87" i="6"/>
  <c r="P87" i="6"/>
  <c r="S87" i="6"/>
  <c r="W87" i="6"/>
  <c r="K88" i="6"/>
  <c r="L88" i="6"/>
  <c r="P88" i="6"/>
  <c r="S88" i="6"/>
  <c r="W88" i="6"/>
  <c r="K89" i="6"/>
  <c r="L89" i="6"/>
  <c r="P89" i="6"/>
  <c r="S89" i="6"/>
  <c r="W89" i="6"/>
  <c r="K90" i="6"/>
  <c r="L90" i="6"/>
  <c r="P90" i="6"/>
  <c r="S90" i="6"/>
  <c r="W90" i="6"/>
  <c r="K91" i="6"/>
  <c r="L91" i="6"/>
  <c r="P91" i="6"/>
  <c r="S91" i="6"/>
  <c r="W91" i="6"/>
  <c r="K92" i="6"/>
  <c r="L92" i="6"/>
  <c r="P92" i="6"/>
  <c r="S92" i="6"/>
  <c r="W92" i="6"/>
  <c r="K93" i="6"/>
  <c r="L93" i="6"/>
  <c r="P93" i="6"/>
  <c r="S93" i="6"/>
  <c r="W93" i="6"/>
  <c r="K94" i="6"/>
  <c r="L94" i="6"/>
  <c r="P94" i="6"/>
  <c r="S94" i="6"/>
  <c r="W94" i="6"/>
  <c r="K95" i="6"/>
  <c r="L95" i="6"/>
  <c r="P95" i="6"/>
  <c r="S95" i="6"/>
  <c r="W95" i="6"/>
  <c r="K96" i="6"/>
  <c r="L96" i="6"/>
  <c r="P96" i="6"/>
  <c r="S96" i="6"/>
  <c r="W96" i="6"/>
  <c r="K97" i="6"/>
  <c r="L97" i="6"/>
  <c r="P97" i="6"/>
  <c r="S97" i="6"/>
  <c r="W97" i="6"/>
  <c r="K98" i="6"/>
  <c r="L98" i="6"/>
  <c r="P98" i="6"/>
  <c r="S98" i="6"/>
  <c r="W98" i="6"/>
  <c r="K99" i="6"/>
  <c r="L99" i="6"/>
  <c r="P99" i="6"/>
  <c r="S99" i="6"/>
  <c r="W99" i="6"/>
  <c r="K100" i="6"/>
  <c r="L100" i="6"/>
  <c r="P100" i="6"/>
  <c r="S100" i="6"/>
  <c r="W100" i="6"/>
  <c r="K101" i="6"/>
  <c r="L101" i="6"/>
  <c r="P101" i="6"/>
  <c r="S101" i="6"/>
  <c r="W101" i="6"/>
  <c r="K102" i="6"/>
  <c r="L102" i="6"/>
  <c r="P102" i="6"/>
  <c r="S102" i="6"/>
  <c r="W102" i="6"/>
  <c r="K103" i="6"/>
  <c r="L103" i="6"/>
  <c r="P103" i="6"/>
  <c r="S103" i="6"/>
  <c r="W103" i="6"/>
  <c r="K104" i="6"/>
  <c r="L104" i="6"/>
  <c r="P104" i="6"/>
  <c r="S104" i="6"/>
  <c r="W104" i="6"/>
  <c r="K105" i="6"/>
  <c r="L105" i="6"/>
  <c r="P105" i="6"/>
  <c r="S105" i="6"/>
  <c r="W105" i="6"/>
  <c r="K106" i="6"/>
  <c r="L106" i="6"/>
  <c r="P106" i="6"/>
  <c r="S106" i="6"/>
  <c r="W106" i="6"/>
  <c r="K107" i="6"/>
  <c r="L107" i="6"/>
  <c r="P107" i="6"/>
  <c r="S107" i="6"/>
  <c r="W107" i="6"/>
  <c r="K108" i="6"/>
  <c r="L108" i="6"/>
  <c r="P108" i="6"/>
  <c r="S108" i="6"/>
  <c r="W108" i="6"/>
  <c r="K109" i="6"/>
  <c r="L109" i="6"/>
  <c r="P109" i="6"/>
  <c r="S109" i="6"/>
  <c r="W109" i="6"/>
  <c r="K110" i="6"/>
  <c r="L110" i="6"/>
  <c r="P110" i="6"/>
  <c r="S110" i="6"/>
  <c r="W110" i="6"/>
  <c r="K111" i="6"/>
  <c r="L111" i="6"/>
  <c r="P111" i="6"/>
  <c r="S111" i="6"/>
  <c r="W111" i="6"/>
  <c r="K112" i="6"/>
  <c r="L112" i="6"/>
  <c r="P112" i="6"/>
  <c r="S112" i="6"/>
  <c r="W112" i="6"/>
  <c r="K113" i="6"/>
  <c r="L113" i="6"/>
  <c r="H113" i="6" s="1"/>
  <c r="P113" i="6"/>
  <c r="S113" i="6"/>
  <c r="W113" i="6"/>
  <c r="K114" i="6"/>
  <c r="L114" i="6"/>
  <c r="H114" i="6" s="1"/>
  <c r="P114" i="6"/>
  <c r="S114" i="6"/>
  <c r="W114" i="6"/>
  <c r="K115" i="6"/>
  <c r="L115" i="6"/>
  <c r="H115" i="6" s="1"/>
  <c r="P115" i="6"/>
  <c r="S115" i="6"/>
  <c r="W115" i="6"/>
  <c r="K116" i="6"/>
  <c r="L116" i="6"/>
  <c r="H116" i="6" s="1"/>
  <c r="P116" i="6"/>
  <c r="S116" i="6"/>
  <c r="W116" i="6"/>
  <c r="K117" i="6"/>
  <c r="L117" i="6"/>
  <c r="H117" i="6" s="1"/>
  <c r="P117" i="6"/>
  <c r="S117" i="6"/>
  <c r="W117" i="6"/>
  <c r="K118" i="6"/>
  <c r="L118" i="6"/>
  <c r="H118" i="6" s="1"/>
  <c r="P118" i="6"/>
  <c r="S118" i="6"/>
  <c r="W118" i="6"/>
  <c r="K119" i="6"/>
  <c r="L119" i="6"/>
  <c r="H119" i="6" s="1"/>
  <c r="P119" i="6"/>
  <c r="S119" i="6"/>
  <c r="W119" i="6"/>
  <c r="K120" i="6"/>
  <c r="L120" i="6"/>
  <c r="H120" i="6" s="1"/>
  <c r="P120" i="6"/>
  <c r="S120" i="6"/>
  <c r="W120" i="6"/>
  <c r="K121" i="6"/>
  <c r="L121" i="6"/>
  <c r="H121" i="6" s="1"/>
  <c r="P121" i="6"/>
  <c r="S121" i="6"/>
  <c r="W121" i="6"/>
  <c r="K122" i="6"/>
  <c r="L122" i="6"/>
  <c r="H122" i="6" s="1"/>
  <c r="P122" i="6"/>
  <c r="S122" i="6"/>
  <c r="W122" i="6"/>
  <c r="K123" i="6"/>
  <c r="L123" i="6"/>
  <c r="H123" i="6" s="1"/>
  <c r="P123" i="6"/>
  <c r="S123" i="6"/>
  <c r="W123" i="6"/>
  <c r="K124" i="6"/>
  <c r="L124" i="6"/>
  <c r="H124" i="6" s="1"/>
  <c r="P124" i="6"/>
  <c r="S124" i="6"/>
  <c r="W124" i="6"/>
  <c r="K125" i="6"/>
  <c r="L125" i="6"/>
  <c r="H125" i="6" s="1"/>
  <c r="P125" i="6"/>
  <c r="S125" i="6"/>
  <c r="W125" i="6"/>
  <c r="K126" i="6"/>
  <c r="L126" i="6"/>
  <c r="H126" i="6" s="1"/>
  <c r="P126" i="6"/>
  <c r="S126" i="6"/>
  <c r="W126" i="6"/>
  <c r="K127" i="6"/>
  <c r="L127" i="6"/>
  <c r="H127" i="6" s="1"/>
  <c r="P127" i="6"/>
  <c r="S127" i="6"/>
  <c r="W127" i="6"/>
  <c r="K128" i="6"/>
  <c r="L128" i="6"/>
  <c r="H128" i="6" s="1"/>
  <c r="P128" i="6"/>
  <c r="S128" i="6"/>
  <c r="W128" i="6"/>
  <c r="K129" i="6"/>
  <c r="L129" i="6"/>
  <c r="H129" i="6" s="1"/>
  <c r="P129" i="6"/>
  <c r="S129" i="6"/>
  <c r="W129" i="6"/>
  <c r="K130" i="6"/>
  <c r="L130" i="6"/>
  <c r="H130" i="6" s="1"/>
  <c r="P130" i="6"/>
  <c r="S130" i="6"/>
  <c r="W130" i="6"/>
  <c r="K131" i="6"/>
  <c r="L131" i="6"/>
  <c r="H131" i="6" s="1"/>
  <c r="P131" i="6"/>
  <c r="S131" i="6"/>
  <c r="W131" i="6"/>
  <c r="K132" i="6"/>
  <c r="L132" i="6"/>
  <c r="H132" i="6" s="1"/>
  <c r="P132" i="6"/>
  <c r="S132" i="6"/>
  <c r="W132" i="6"/>
  <c r="K133" i="6"/>
  <c r="L133" i="6"/>
  <c r="H133" i="6" s="1"/>
  <c r="P133" i="6"/>
  <c r="S133" i="6"/>
  <c r="W133" i="6"/>
  <c r="K134" i="6"/>
  <c r="L134" i="6"/>
  <c r="H134" i="6" s="1"/>
  <c r="P134" i="6"/>
  <c r="S134" i="6"/>
  <c r="W134" i="6"/>
  <c r="K135" i="6"/>
  <c r="L135" i="6"/>
  <c r="H135" i="6" s="1"/>
  <c r="P135" i="6"/>
  <c r="S135" i="6"/>
  <c r="W135" i="6"/>
  <c r="K136" i="6"/>
  <c r="L136" i="6"/>
  <c r="H136" i="6" s="1"/>
  <c r="P136" i="6"/>
  <c r="S136" i="6"/>
  <c r="W136" i="6"/>
  <c r="K137" i="6"/>
  <c r="L137" i="6"/>
  <c r="H137" i="6" s="1"/>
  <c r="P137" i="6"/>
  <c r="S137" i="6"/>
  <c r="W137" i="6"/>
  <c r="K138" i="6"/>
  <c r="L138" i="6"/>
  <c r="H138" i="6" s="1"/>
  <c r="P138" i="6"/>
  <c r="S138" i="6"/>
  <c r="W138" i="6"/>
  <c r="K139" i="6"/>
  <c r="L139" i="6"/>
  <c r="H139" i="6" s="1"/>
  <c r="P139" i="6"/>
  <c r="S139" i="6"/>
  <c r="W139" i="6"/>
  <c r="K140" i="6"/>
  <c r="L140" i="6"/>
  <c r="H140" i="6" s="1"/>
  <c r="P140" i="6"/>
  <c r="S140" i="6"/>
  <c r="W140" i="6"/>
  <c r="K141" i="6"/>
  <c r="L141" i="6"/>
  <c r="H141" i="6" s="1"/>
  <c r="P141" i="6"/>
  <c r="S141" i="6"/>
  <c r="W141" i="6"/>
  <c r="K142" i="6"/>
  <c r="L142" i="6"/>
  <c r="H142" i="6" s="1"/>
  <c r="P142" i="6"/>
  <c r="S142" i="6"/>
  <c r="W142" i="6"/>
  <c r="K143" i="6"/>
  <c r="L143" i="6"/>
  <c r="H143" i="6" s="1"/>
  <c r="P143" i="6"/>
  <c r="S143" i="6"/>
  <c r="W143" i="6"/>
  <c r="K144" i="6"/>
  <c r="L144" i="6"/>
  <c r="H144" i="6" s="1"/>
  <c r="P144" i="6"/>
  <c r="S144" i="6"/>
  <c r="W144" i="6"/>
  <c r="K145" i="6"/>
  <c r="L145" i="6"/>
  <c r="H145" i="6" s="1"/>
  <c r="P145" i="6"/>
  <c r="S145" i="6"/>
  <c r="W145" i="6"/>
  <c r="K146" i="6"/>
  <c r="L146" i="6"/>
  <c r="H146" i="6" s="1"/>
  <c r="P146" i="6"/>
  <c r="S146" i="6"/>
  <c r="W146" i="6"/>
  <c r="K147" i="6"/>
  <c r="L147" i="6"/>
  <c r="H147" i="6" s="1"/>
  <c r="P147" i="6"/>
  <c r="S147" i="6"/>
  <c r="W147" i="6"/>
  <c r="K148" i="6"/>
  <c r="L148" i="6"/>
  <c r="H148" i="6" s="1"/>
  <c r="P148" i="6"/>
  <c r="S148" i="6"/>
  <c r="W148" i="6"/>
  <c r="K149" i="6"/>
  <c r="L149" i="6"/>
  <c r="H149" i="6" s="1"/>
  <c r="P149" i="6"/>
  <c r="S149" i="6"/>
  <c r="W149" i="6"/>
  <c r="K150" i="6"/>
  <c r="L150" i="6"/>
  <c r="H150" i="6" s="1"/>
  <c r="P150" i="6"/>
  <c r="S150" i="6"/>
  <c r="W150" i="6"/>
  <c r="K151" i="6"/>
  <c r="L151" i="6"/>
  <c r="H151" i="6" s="1"/>
  <c r="P151" i="6"/>
  <c r="S151" i="6"/>
  <c r="W151" i="6"/>
  <c r="K152" i="6"/>
  <c r="L152" i="6"/>
  <c r="H152" i="6" s="1"/>
  <c r="P152" i="6"/>
  <c r="S152" i="6"/>
  <c r="W152" i="6"/>
  <c r="K153" i="6"/>
  <c r="L153" i="6"/>
  <c r="H153" i="6" s="1"/>
  <c r="P153" i="6"/>
  <c r="S153" i="6"/>
  <c r="W153" i="6"/>
  <c r="K154" i="6"/>
  <c r="L154" i="6"/>
  <c r="H154" i="6" s="1"/>
  <c r="P154" i="6"/>
  <c r="S154" i="6"/>
  <c r="W154" i="6"/>
  <c r="K155" i="6"/>
  <c r="L155" i="6"/>
  <c r="H155" i="6" s="1"/>
  <c r="P155" i="6"/>
  <c r="S155" i="6"/>
  <c r="W155" i="6"/>
  <c r="K156" i="6"/>
  <c r="L156" i="6"/>
  <c r="H156" i="6" s="1"/>
  <c r="P156" i="6"/>
  <c r="S156" i="6"/>
  <c r="W156" i="6"/>
  <c r="K157" i="6"/>
  <c r="L157" i="6"/>
  <c r="H157" i="6" s="1"/>
  <c r="P157" i="6"/>
  <c r="S157" i="6"/>
  <c r="W157" i="6"/>
  <c r="K158" i="6"/>
  <c r="L158" i="6"/>
  <c r="H158" i="6" s="1"/>
  <c r="P158" i="6"/>
  <c r="S158" i="6"/>
  <c r="W158" i="6"/>
  <c r="K159" i="6"/>
  <c r="L159" i="6"/>
  <c r="H159" i="6" s="1"/>
  <c r="P159" i="6"/>
  <c r="S159" i="6"/>
  <c r="W159" i="6"/>
  <c r="K160" i="6"/>
  <c r="L160" i="6"/>
  <c r="H160" i="6" s="1"/>
  <c r="P160" i="6"/>
  <c r="S160" i="6"/>
  <c r="W160" i="6"/>
  <c r="K161" i="6"/>
  <c r="L161" i="6"/>
  <c r="H161" i="6" s="1"/>
  <c r="P161" i="6"/>
  <c r="S161" i="6"/>
  <c r="W161" i="6"/>
  <c r="K162" i="6"/>
  <c r="L162" i="6"/>
  <c r="H162" i="6" s="1"/>
  <c r="P162" i="6"/>
  <c r="S162" i="6"/>
  <c r="W162" i="6"/>
  <c r="K163" i="6"/>
  <c r="L163" i="6"/>
  <c r="H163" i="6" s="1"/>
  <c r="P163" i="6"/>
  <c r="S163" i="6"/>
  <c r="W163" i="6"/>
  <c r="K164" i="6"/>
  <c r="L164" i="6"/>
  <c r="H164" i="6" s="1"/>
  <c r="P164" i="6"/>
  <c r="S164" i="6"/>
  <c r="W164" i="6"/>
  <c r="K165" i="6"/>
  <c r="L165" i="6"/>
  <c r="H165" i="6" s="1"/>
  <c r="P165" i="6"/>
  <c r="S165" i="6"/>
  <c r="W165" i="6"/>
  <c r="K166" i="6"/>
  <c r="L166" i="6"/>
  <c r="H166" i="6" s="1"/>
  <c r="P166" i="6"/>
  <c r="S166" i="6"/>
  <c r="W166" i="6"/>
  <c r="K167" i="6"/>
  <c r="L167" i="6"/>
  <c r="H167" i="6" s="1"/>
  <c r="P167" i="6"/>
  <c r="S167" i="6"/>
  <c r="W167" i="6"/>
  <c r="K168" i="6"/>
  <c r="L168" i="6"/>
  <c r="H168" i="6" s="1"/>
  <c r="P168" i="6"/>
  <c r="S168" i="6"/>
  <c r="W168" i="6"/>
  <c r="K169" i="6"/>
  <c r="L169" i="6"/>
  <c r="H169" i="6" s="1"/>
  <c r="P169" i="6"/>
  <c r="S169" i="6"/>
  <c r="W169" i="6"/>
  <c r="K170" i="6"/>
  <c r="L170" i="6"/>
  <c r="H170" i="6" s="1"/>
  <c r="P170" i="6"/>
  <c r="S170" i="6"/>
  <c r="W170" i="6"/>
  <c r="K171" i="6"/>
  <c r="L171" i="6"/>
  <c r="H171" i="6" s="1"/>
  <c r="P171" i="6"/>
  <c r="S171" i="6"/>
  <c r="W171" i="6"/>
  <c r="K172" i="6"/>
  <c r="L172" i="6"/>
  <c r="H172" i="6" s="1"/>
  <c r="P172" i="6"/>
  <c r="S172" i="6"/>
  <c r="W172" i="6"/>
  <c r="K173" i="6"/>
  <c r="L173" i="6"/>
  <c r="H173" i="6" s="1"/>
  <c r="P173" i="6"/>
  <c r="S173" i="6"/>
  <c r="W173" i="6"/>
  <c r="K174" i="6"/>
  <c r="L174" i="6"/>
  <c r="H174" i="6" s="1"/>
  <c r="P174" i="6"/>
  <c r="S174" i="6"/>
  <c r="W174" i="6"/>
  <c r="K175" i="6"/>
  <c r="L175" i="6"/>
  <c r="H175" i="6" s="1"/>
  <c r="P175" i="6"/>
  <c r="S175" i="6"/>
  <c r="W175" i="6"/>
  <c r="K176" i="6"/>
  <c r="L176" i="6"/>
  <c r="H176" i="6" s="1"/>
  <c r="P176" i="6"/>
  <c r="S176" i="6"/>
  <c r="W176" i="6"/>
  <c r="K177" i="6"/>
  <c r="L177" i="6"/>
  <c r="H177" i="6" s="1"/>
  <c r="P177" i="6"/>
  <c r="S177" i="6"/>
  <c r="W177" i="6"/>
  <c r="K178" i="6"/>
  <c r="L178" i="6"/>
  <c r="H178" i="6" s="1"/>
  <c r="P178" i="6"/>
  <c r="S178" i="6"/>
  <c r="W178" i="6"/>
  <c r="K179" i="6"/>
  <c r="L179" i="6"/>
  <c r="H179" i="6" s="1"/>
  <c r="P179" i="6"/>
  <c r="S179" i="6"/>
  <c r="W179" i="6"/>
  <c r="K180" i="6"/>
  <c r="L180" i="6"/>
  <c r="H180" i="6" s="1"/>
  <c r="P180" i="6"/>
  <c r="S180" i="6"/>
  <c r="W180" i="6"/>
  <c r="K181" i="6"/>
  <c r="L181" i="6"/>
  <c r="H181" i="6" s="1"/>
  <c r="P181" i="6"/>
  <c r="S181" i="6"/>
  <c r="W181" i="6"/>
  <c r="K182" i="6"/>
  <c r="L182" i="6"/>
  <c r="H182" i="6" s="1"/>
  <c r="P182" i="6"/>
  <c r="S182" i="6"/>
  <c r="W182" i="6"/>
  <c r="K183" i="6"/>
  <c r="L183" i="6"/>
  <c r="H183" i="6" s="1"/>
  <c r="P183" i="6"/>
  <c r="S183" i="6"/>
  <c r="W183" i="6"/>
  <c r="K184" i="6"/>
  <c r="L184" i="6"/>
  <c r="H184" i="6" s="1"/>
  <c r="P184" i="6"/>
  <c r="S184" i="6"/>
  <c r="W184" i="6"/>
  <c r="K185" i="6"/>
  <c r="L185" i="6"/>
  <c r="H185" i="6" s="1"/>
  <c r="P185" i="6"/>
  <c r="S185" i="6"/>
  <c r="W185" i="6"/>
  <c r="K186" i="6"/>
  <c r="L186" i="6"/>
  <c r="H186" i="6" s="1"/>
  <c r="P186" i="6"/>
  <c r="S186" i="6"/>
  <c r="W186" i="6"/>
  <c r="K187" i="6"/>
  <c r="L187" i="6"/>
  <c r="H187" i="6" s="1"/>
  <c r="P187" i="6"/>
  <c r="S187" i="6"/>
  <c r="W187" i="6"/>
  <c r="K188" i="6"/>
  <c r="L188" i="6"/>
  <c r="H188" i="6" s="1"/>
  <c r="P188" i="6"/>
  <c r="S188" i="6"/>
  <c r="W188" i="6"/>
  <c r="K189" i="6"/>
  <c r="L189" i="6"/>
  <c r="H189" i="6" s="1"/>
  <c r="P189" i="6"/>
  <c r="S189" i="6"/>
  <c r="W189" i="6"/>
  <c r="K190" i="6"/>
  <c r="L190" i="6"/>
  <c r="H190" i="6" s="1"/>
  <c r="P190" i="6"/>
  <c r="S190" i="6"/>
  <c r="W190" i="6"/>
  <c r="K191" i="6"/>
  <c r="L191" i="6"/>
  <c r="H191" i="6" s="1"/>
  <c r="P191" i="6"/>
  <c r="S191" i="6"/>
  <c r="W191" i="6"/>
  <c r="K192" i="6"/>
  <c r="L192" i="6"/>
  <c r="H192" i="6" s="1"/>
  <c r="P192" i="6"/>
  <c r="S192" i="6"/>
  <c r="W192" i="6"/>
  <c r="K193" i="6"/>
  <c r="L193" i="6"/>
  <c r="H193" i="6" s="1"/>
  <c r="P193" i="6"/>
  <c r="S193" i="6"/>
  <c r="W193" i="6"/>
  <c r="K194" i="6"/>
  <c r="L194" i="6"/>
  <c r="H194" i="6" s="1"/>
  <c r="P194" i="6"/>
  <c r="S194" i="6"/>
  <c r="W194" i="6"/>
  <c r="K195" i="6"/>
  <c r="L195" i="6"/>
  <c r="H195" i="6" s="1"/>
  <c r="P195" i="6"/>
  <c r="S195" i="6"/>
  <c r="W195" i="6"/>
  <c r="K196" i="6"/>
  <c r="L196" i="6"/>
  <c r="H196" i="6" s="1"/>
  <c r="P196" i="6"/>
  <c r="S196" i="6"/>
  <c r="W196" i="6"/>
  <c r="K197" i="6"/>
  <c r="L197" i="6"/>
  <c r="H197" i="6" s="1"/>
  <c r="P197" i="6"/>
  <c r="S197" i="6"/>
  <c r="W197" i="6"/>
  <c r="K198" i="6"/>
  <c r="L198" i="6"/>
  <c r="H198" i="6" s="1"/>
  <c r="P198" i="6"/>
  <c r="S198" i="6"/>
  <c r="W198" i="6"/>
  <c r="K199" i="6"/>
  <c r="L199" i="6"/>
  <c r="H199" i="6" s="1"/>
  <c r="P199" i="6"/>
  <c r="S199" i="6"/>
  <c r="W199" i="6"/>
  <c r="K200" i="6"/>
  <c r="L200" i="6"/>
  <c r="H200" i="6" s="1"/>
  <c r="P200" i="6"/>
  <c r="S200" i="6"/>
  <c r="W200" i="6"/>
  <c r="K201" i="6"/>
  <c r="L201" i="6"/>
  <c r="H201" i="6" s="1"/>
  <c r="P201" i="6"/>
  <c r="S201" i="6"/>
  <c r="W201" i="6"/>
  <c r="K202" i="6"/>
  <c r="L202" i="6"/>
  <c r="H202" i="6" s="1"/>
  <c r="P202" i="6"/>
  <c r="S202" i="6"/>
  <c r="W202" i="6"/>
  <c r="K203" i="6"/>
  <c r="L203" i="6"/>
  <c r="H203" i="6" s="1"/>
  <c r="P203" i="6"/>
  <c r="S203" i="6"/>
  <c r="W203" i="6"/>
  <c r="K204" i="6"/>
  <c r="L204" i="6"/>
  <c r="H204" i="6" s="1"/>
  <c r="P204" i="6"/>
  <c r="S204" i="6"/>
  <c r="W204" i="6"/>
  <c r="K205" i="6"/>
  <c r="L205" i="6"/>
  <c r="H205" i="6" s="1"/>
  <c r="P205" i="6"/>
  <c r="S205" i="6"/>
  <c r="W205" i="6"/>
  <c r="K206" i="6"/>
  <c r="L206" i="6"/>
  <c r="H206" i="6" s="1"/>
  <c r="P206" i="6"/>
  <c r="S206" i="6"/>
  <c r="W206" i="6"/>
  <c r="K207" i="6"/>
  <c r="L207" i="6"/>
  <c r="H207" i="6" s="1"/>
  <c r="P207" i="6"/>
  <c r="S207" i="6"/>
  <c r="W207" i="6"/>
  <c r="K208" i="6"/>
  <c r="L208" i="6"/>
  <c r="H208" i="6" s="1"/>
  <c r="P208" i="6"/>
  <c r="S208" i="6"/>
  <c r="W208" i="6"/>
  <c r="K209" i="6"/>
  <c r="L209" i="6"/>
  <c r="H209" i="6" s="1"/>
  <c r="P209" i="6"/>
  <c r="S209" i="6"/>
  <c r="W209" i="6"/>
  <c r="K210" i="6"/>
  <c r="L210" i="6"/>
  <c r="H210" i="6" s="1"/>
  <c r="P210" i="6"/>
  <c r="S210" i="6"/>
  <c r="W210" i="6"/>
  <c r="K211" i="6"/>
  <c r="L211" i="6"/>
  <c r="H211" i="6" s="1"/>
  <c r="P211" i="6"/>
  <c r="S211" i="6"/>
  <c r="W211" i="6"/>
  <c r="K212" i="6"/>
  <c r="L212" i="6"/>
  <c r="H212" i="6" s="1"/>
  <c r="P212" i="6"/>
  <c r="S212" i="6"/>
  <c r="W212" i="6"/>
  <c r="K213" i="6"/>
  <c r="L213" i="6"/>
  <c r="H213" i="6" s="1"/>
  <c r="P213" i="6"/>
  <c r="S213" i="6"/>
  <c r="W213" i="6"/>
  <c r="K214" i="6"/>
  <c r="L214" i="6"/>
  <c r="H214" i="6" s="1"/>
  <c r="P214" i="6"/>
  <c r="S214" i="6"/>
  <c r="W214" i="6"/>
  <c r="K215" i="6"/>
  <c r="L215" i="6"/>
  <c r="H215" i="6" s="1"/>
  <c r="P215" i="6"/>
  <c r="S215" i="6"/>
  <c r="W215" i="6"/>
  <c r="K216" i="6"/>
  <c r="L216" i="6"/>
  <c r="H216" i="6" s="1"/>
  <c r="P216" i="6"/>
  <c r="S216" i="6"/>
  <c r="W216" i="6"/>
  <c r="K217" i="6"/>
  <c r="L217" i="6"/>
  <c r="H217" i="6" s="1"/>
  <c r="P217" i="6"/>
  <c r="S217" i="6"/>
  <c r="W217" i="6"/>
  <c r="K218" i="6"/>
  <c r="L218" i="6"/>
  <c r="H218" i="6" s="1"/>
  <c r="P218" i="6"/>
  <c r="S218" i="6"/>
  <c r="W218" i="6"/>
  <c r="K219" i="6"/>
  <c r="L219" i="6"/>
  <c r="H219" i="6" s="1"/>
  <c r="P219" i="6"/>
  <c r="S219" i="6"/>
  <c r="W219" i="6"/>
  <c r="K220" i="6"/>
  <c r="L220" i="6"/>
  <c r="H220" i="6" s="1"/>
  <c r="P220" i="6"/>
  <c r="S220" i="6"/>
  <c r="W220" i="6"/>
  <c r="K221" i="6"/>
  <c r="L221" i="6"/>
  <c r="H221" i="6" s="1"/>
  <c r="P221" i="6"/>
  <c r="S221" i="6"/>
  <c r="W221" i="6"/>
  <c r="K222" i="6"/>
  <c r="L222" i="6"/>
  <c r="H222" i="6" s="1"/>
  <c r="P222" i="6"/>
  <c r="S222" i="6"/>
  <c r="W222" i="6"/>
  <c r="K223" i="6"/>
  <c r="L223" i="6"/>
  <c r="H223" i="6" s="1"/>
  <c r="P223" i="6"/>
  <c r="S223" i="6"/>
  <c r="W223" i="6"/>
  <c r="K224" i="6"/>
  <c r="L224" i="6"/>
  <c r="H224" i="6" s="1"/>
  <c r="P224" i="6"/>
  <c r="S224" i="6"/>
  <c r="W224" i="6"/>
  <c r="K225" i="6"/>
  <c r="L225" i="6"/>
  <c r="H225" i="6" s="1"/>
  <c r="P225" i="6"/>
  <c r="S225" i="6"/>
  <c r="W225" i="6"/>
  <c r="K226" i="6"/>
  <c r="L226" i="6"/>
  <c r="H226" i="6" s="1"/>
  <c r="P226" i="6"/>
  <c r="S226" i="6"/>
  <c r="W226" i="6"/>
  <c r="K227" i="6"/>
  <c r="L227" i="6"/>
  <c r="H227" i="6" s="1"/>
  <c r="P227" i="6"/>
  <c r="S227" i="6"/>
  <c r="W227" i="6"/>
  <c r="K228" i="6"/>
  <c r="L228" i="6"/>
  <c r="H228" i="6" s="1"/>
  <c r="P228" i="6"/>
  <c r="S228" i="6"/>
  <c r="W228" i="6"/>
  <c r="K229" i="6"/>
  <c r="L229" i="6"/>
  <c r="H229" i="6" s="1"/>
  <c r="P229" i="6"/>
  <c r="S229" i="6"/>
  <c r="W229" i="6"/>
  <c r="K230" i="6"/>
  <c r="L230" i="6"/>
  <c r="H230" i="6" s="1"/>
  <c r="P230" i="6"/>
  <c r="S230" i="6"/>
  <c r="W230" i="6"/>
  <c r="K231" i="6"/>
  <c r="L231" i="6"/>
  <c r="H231" i="6" s="1"/>
  <c r="P231" i="6"/>
  <c r="S231" i="6"/>
  <c r="W231" i="6"/>
  <c r="K232" i="6"/>
  <c r="L232" i="6"/>
  <c r="H232" i="6" s="1"/>
  <c r="P232" i="6"/>
  <c r="S232" i="6"/>
  <c r="W232" i="6"/>
  <c r="K233" i="6"/>
  <c r="L233" i="6"/>
  <c r="H233" i="6" s="1"/>
  <c r="P233" i="6"/>
  <c r="S233" i="6"/>
  <c r="W233" i="6"/>
  <c r="K234" i="6"/>
  <c r="L234" i="6"/>
  <c r="H234" i="6" s="1"/>
  <c r="P234" i="6"/>
  <c r="S234" i="6"/>
  <c r="W234" i="6"/>
  <c r="K235" i="6"/>
  <c r="L235" i="6"/>
  <c r="H235" i="6" s="1"/>
  <c r="P235" i="6"/>
  <c r="S235" i="6"/>
  <c r="W235" i="6"/>
  <c r="K236" i="6"/>
  <c r="L236" i="6"/>
  <c r="H236" i="6" s="1"/>
  <c r="P236" i="6"/>
  <c r="S236" i="6"/>
  <c r="W236" i="6"/>
  <c r="K237" i="6"/>
  <c r="L237" i="6"/>
  <c r="H237" i="6" s="1"/>
  <c r="P237" i="6"/>
  <c r="S237" i="6"/>
  <c r="W237" i="6"/>
  <c r="K238" i="6"/>
  <c r="L238" i="6"/>
  <c r="H238" i="6" s="1"/>
  <c r="P238" i="6"/>
  <c r="S238" i="6"/>
  <c r="W238" i="6"/>
  <c r="K239" i="6"/>
  <c r="L239" i="6"/>
  <c r="H239" i="6" s="1"/>
  <c r="P239" i="6"/>
  <c r="S239" i="6"/>
  <c r="W239" i="6"/>
  <c r="K240" i="6"/>
  <c r="L240" i="6"/>
  <c r="H240" i="6" s="1"/>
  <c r="P240" i="6"/>
  <c r="S240" i="6"/>
  <c r="W240" i="6"/>
  <c r="K241" i="6"/>
  <c r="L241" i="6"/>
  <c r="H241" i="6" s="1"/>
  <c r="P241" i="6"/>
  <c r="S241" i="6"/>
  <c r="W241" i="6"/>
  <c r="K242" i="6"/>
  <c r="L242" i="6"/>
  <c r="H242" i="6" s="1"/>
  <c r="P242" i="6"/>
  <c r="S242" i="6"/>
  <c r="W242" i="6"/>
  <c r="K243" i="6"/>
  <c r="L243" i="6"/>
  <c r="H243" i="6" s="1"/>
  <c r="P243" i="6"/>
  <c r="S243" i="6"/>
  <c r="W243" i="6"/>
  <c r="K244" i="6"/>
  <c r="L244" i="6"/>
  <c r="H244" i="6" s="1"/>
  <c r="P244" i="6"/>
  <c r="S244" i="6"/>
  <c r="W244" i="6"/>
  <c r="K245" i="6"/>
  <c r="L245" i="6"/>
  <c r="H245" i="6" s="1"/>
  <c r="P245" i="6"/>
  <c r="S245" i="6"/>
  <c r="W245" i="6"/>
  <c r="K246" i="6"/>
  <c r="L246" i="6"/>
  <c r="H246" i="6" s="1"/>
  <c r="P246" i="6"/>
  <c r="S246" i="6"/>
  <c r="W246" i="6"/>
  <c r="K247" i="6"/>
  <c r="L247" i="6"/>
  <c r="H247" i="6" s="1"/>
  <c r="P247" i="6"/>
  <c r="S247" i="6"/>
  <c r="W247" i="6"/>
  <c r="K248" i="6"/>
  <c r="L248" i="6"/>
  <c r="H248" i="6" s="1"/>
  <c r="P248" i="6"/>
  <c r="S248" i="6"/>
  <c r="W248" i="6"/>
  <c r="K249" i="6"/>
  <c r="L249" i="6"/>
  <c r="H249" i="6" s="1"/>
  <c r="P249" i="6"/>
  <c r="S249" i="6"/>
  <c r="W249" i="6"/>
  <c r="K250" i="6"/>
  <c r="L250" i="6"/>
  <c r="H250" i="6" s="1"/>
  <c r="P250" i="6"/>
  <c r="S250" i="6"/>
  <c r="W250" i="6"/>
  <c r="K251" i="6"/>
  <c r="L251" i="6"/>
  <c r="H251" i="6" s="1"/>
  <c r="P251" i="6"/>
  <c r="S251" i="6"/>
  <c r="W251" i="6"/>
  <c r="K252" i="6"/>
  <c r="L252" i="6"/>
  <c r="H252" i="6" s="1"/>
  <c r="P252" i="6"/>
  <c r="S252" i="6"/>
  <c r="W252" i="6"/>
  <c r="K253" i="6"/>
  <c r="L253" i="6"/>
  <c r="H253" i="6" s="1"/>
  <c r="P253" i="6"/>
  <c r="S253" i="6"/>
  <c r="W253" i="6"/>
  <c r="K254" i="6"/>
  <c r="L254" i="6"/>
  <c r="H254" i="6" s="1"/>
  <c r="P254" i="6"/>
  <c r="S254" i="6"/>
  <c r="W254" i="6"/>
  <c r="K255" i="6"/>
  <c r="L255" i="6"/>
  <c r="H255" i="6" s="1"/>
  <c r="P255" i="6"/>
  <c r="S255" i="6"/>
  <c r="W255" i="6"/>
  <c r="K256" i="6"/>
  <c r="L256" i="6"/>
  <c r="H256" i="6" s="1"/>
  <c r="P256" i="6"/>
  <c r="S256" i="6"/>
  <c r="W256" i="6"/>
  <c r="K257" i="6"/>
  <c r="L257" i="6"/>
  <c r="H257" i="6" s="1"/>
  <c r="P257" i="6"/>
  <c r="S257" i="6"/>
  <c r="W257" i="6"/>
  <c r="K258" i="6"/>
  <c r="L258" i="6"/>
  <c r="H258" i="6" s="1"/>
  <c r="P258" i="6"/>
  <c r="S258" i="6"/>
  <c r="W258" i="6"/>
  <c r="K259" i="6"/>
  <c r="L259" i="6"/>
  <c r="H259" i="6" s="1"/>
  <c r="P259" i="6"/>
  <c r="S259" i="6"/>
  <c r="W259" i="6"/>
  <c r="K260" i="6"/>
  <c r="L260" i="6"/>
  <c r="H260" i="6" s="1"/>
  <c r="P260" i="6"/>
  <c r="S260" i="6"/>
  <c r="W260" i="6"/>
  <c r="K261" i="6"/>
  <c r="L261" i="6"/>
  <c r="H261" i="6" s="1"/>
  <c r="P261" i="6"/>
  <c r="S261" i="6"/>
  <c r="W261" i="6"/>
  <c r="K262" i="6"/>
  <c r="L262" i="6"/>
  <c r="H262" i="6" s="1"/>
  <c r="P262" i="6"/>
  <c r="S262" i="6"/>
  <c r="W262" i="6"/>
  <c r="K263" i="6"/>
  <c r="L263" i="6"/>
  <c r="H263" i="6" s="1"/>
  <c r="P263" i="6"/>
  <c r="S263" i="6"/>
  <c r="W263" i="6"/>
  <c r="K264" i="6"/>
  <c r="L264" i="6"/>
  <c r="H264" i="6" s="1"/>
  <c r="P264" i="6"/>
  <c r="S264" i="6"/>
  <c r="W264" i="6"/>
  <c r="K265" i="6"/>
  <c r="L265" i="6"/>
  <c r="H265" i="6" s="1"/>
  <c r="P265" i="6"/>
  <c r="S265" i="6"/>
  <c r="W265" i="6"/>
  <c r="K266" i="6"/>
  <c r="L266" i="6"/>
  <c r="H266" i="6" s="1"/>
  <c r="P266" i="6"/>
  <c r="S266" i="6"/>
  <c r="W266" i="6"/>
  <c r="K267" i="6"/>
  <c r="L267" i="6"/>
  <c r="H267" i="6" s="1"/>
  <c r="P267" i="6"/>
  <c r="S267" i="6"/>
  <c r="W267" i="6"/>
  <c r="K268" i="6"/>
  <c r="L268" i="6"/>
  <c r="H268" i="6" s="1"/>
  <c r="P268" i="6"/>
  <c r="S268" i="6"/>
  <c r="W268" i="6"/>
  <c r="K269" i="6"/>
  <c r="L269" i="6"/>
  <c r="H269" i="6" s="1"/>
  <c r="P269" i="6"/>
  <c r="S269" i="6"/>
  <c r="W269" i="6"/>
  <c r="K270" i="6"/>
  <c r="L270" i="6"/>
  <c r="H270" i="6" s="1"/>
  <c r="P270" i="6"/>
  <c r="S270" i="6"/>
  <c r="W270" i="6"/>
  <c r="K271" i="6"/>
  <c r="L271" i="6"/>
  <c r="H271" i="6" s="1"/>
  <c r="P271" i="6"/>
  <c r="S271" i="6"/>
  <c r="W271" i="6"/>
  <c r="K272" i="6"/>
  <c r="L272" i="6"/>
  <c r="H272" i="6" s="1"/>
  <c r="P272" i="6"/>
  <c r="S272" i="6"/>
  <c r="W272" i="6"/>
  <c r="K273" i="6"/>
  <c r="L273" i="6"/>
  <c r="H273" i="6" s="1"/>
  <c r="P273" i="6"/>
  <c r="S273" i="6"/>
  <c r="W273" i="6"/>
  <c r="K274" i="6"/>
  <c r="L274" i="6"/>
  <c r="H274" i="6" s="1"/>
  <c r="P274" i="6"/>
  <c r="S274" i="6"/>
  <c r="W274" i="6"/>
  <c r="K275" i="6"/>
  <c r="L275" i="6"/>
  <c r="H275" i="6" s="1"/>
  <c r="P275" i="6"/>
  <c r="S275" i="6"/>
  <c r="W275" i="6"/>
  <c r="K276" i="6"/>
  <c r="L276" i="6"/>
  <c r="H276" i="6" s="1"/>
  <c r="P276" i="6"/>
  <c r="S276" i="6"/>
  <c r="W276" i="6"/>
  <c r="K277" i="6"/>
  <c r="L277" i="6"/>
  <c r="H277" i="6" s="1"/>
  <c r="P277" i="6"/>
  <c r="S277" i="6"/>
  <c r="W277" i="6"/>
  <c r="K278" i="6"/>
  <c r="L278" i="6"/>
  <c r="H278" i="6" s="1"/>
  <c r="P278" i="6"/>
  <c r="S278" i="6"/>
  <c r="W278" i="6"/>
  <c r="K279" i="6"/>
  <c r="L279" i="6"/>
  <c r="H279" i="6" s="1"/>
  <c r="P279" i="6"/>
  <c r="S279" i="6"/>
  <c r="W279" i="6"/>
  <c r="K280" i="6"/>
  <c r="L280" i="6"/>
  <c r="H280" i="6" s="1"/>
  <c r="P280" i="6"/>
  <c r="S280" i="6"/>
  <c r="W280" i="6"/>
  <c r="K281" i="6"/>
  <c r="L281" i="6"/>
  <c r="H281" i="6" s="1"/>
  <c r="P281" i="6"/>
  <c r="S281" i="6"/>
  <c r="W281" i="6"/>
  <c r="K282" i="6"/>
  <c r="L282" i="6"/>
  <c r="H282" i="6" s="1"/>
  <c r="P282" i="6"/>
  <c r="S282" i="6"/>
  <c r="W282" i="6"/>
  <c r="K283" i="6"/>
  <c r="L283" i="6"/>
  <c r="H283" i="6" s="1"/>
  <c r="P283" i="6"/>
  <c r="S283" i="6"/>
  <c r="W283" i="6"/>
  <c r="K284" i="6"/>
  <c r="L284" i="6"/>
  <c r="H284" i="6" s="1"/>
  <c r="P284" i="6"/>
  <c r="S284" i="6"/>
  <c r="W284" i="6"/>
  <c r="K285" i="6"/>
  <c r="L285" i="6"/>
  <c r="H285" i="6" s="1"/>
  <c r="P285" i="6"/>
  <c r="S285" i="6"/>
  <c r="W285" i="6"/>
  <c r="K286" i="6"/>
  <c r="L286" i="6"/>
  <c r="H286" i="6" s="1"/>
  <c r="P286" i="6"/>
  <c r="S286" i="6"/>
  <c r="W286" i="6"/>
  <c r="K287" i="6"/>
  <c r="L287" i="6"/>
  <c r="H287" i="6" s="1"/>
  <c r="P287" i="6"/>
  <c r="S287" i="6"/>
  <c r="W287" i="6"/>
  <c r="K288" i="6"/>
  <c r="L288" i="6"/>
  <c r="H288" i="6" s="1"/>
  <c r="P288" i="6"/>
  <c r="S288" i="6"/>
  <c r="W288" i="6"/>
  <c r="K289" i="6"/>
  <c r="L289" i="6"/>
  <c r="H289" i="6" s="1"/>
  <c r="P289" i="6"/>
  <c r="S289" i="6"/>
  <c r="W289" i="6"/>
  <c r="K290" i="6"/>
  <c r="L290" i="6"/>
  <c r="H290" i="6" s="1"/>
  <c r="P290" i="6"/>
  <c r="S290" i="6"/>
  <c r="W290" i="6"/>
  <c r="K291" i="6"/>
  <c r="L291" i="6"/>
  <c r="H291" i="6" s="1"/>
  <c r="P291" i="6"/>
  <c r="S291" i="6"/>
  <c r="W291" i="6"/>
  <c r="K292" i="6"/>
  <c r="L292" i="6"/>
  <c r="H292" i="6" s="1"/>
  <c r="P292" i="6"/>
  <c r="S292" i="6"/>
  <c r="W292" i="6"/>
  <c r="K293" i="6"/>
  <c r="L293" i="6"/>
  <c r="H293" i="6" s="1"/>
  <c r="P293" i="6"/>
  <c r="S293" i="6"/>
  <c r="W293" i="6"/>
  <c r="K294" i="6"/>
  <c r="L294" i="6"/>
  <c r="H294" i="6" s="1"/>
  <c r="P294" i="6"/>
  <c r="S294" i="6"/>
  <c r="W294" i="6"/>
  <c r="K295" i="6"/>
  <c r="L295" i="6"/>
  <c r="H295" i="6" s="1"/>
  <c r="P295" i="6"/>
  <c r="S295" i="6"/>
  <c r="W295" i="6"/>
  <c r="K296" i="6"/>
  <c r="L296" i="6"/>
  <c r="H296" i="6" s="1"/>
  <c r="P296" i="6"/>
  <c r="S296" i="6"/>
  <c r="W296" i="6"/>
  <c r="K297" i="6"/>
  <c r="L297" i="6"/>
  <c r="H297" i="6" s="1"/>
  <c r="P297" i="6"/>
  <c r="S297" i="6"/>
  <c r="W297" i="6"/>
  <c r="K298" i="6"/>
  <c r="L298" i="6"/>
  <c r="H298" i="6" s="1"/>
  <c r="P298" i="6"/>
  <c r="S298" i="6"/>
  <c r="W298" i="6"/>
  <c r="K299" i="6"/>
  <c r="L299" i="6"/>
  <c r="H299" i="6" s="1"/>
  <c r="P299" i="6"/>
  <c r="S299" i="6"/>
  <c r="W299" i="6"/>
  <c r="K300" i="6"/>
  <c r="L300" i="6"/>
  <c r="H300" i="6" s="1"/>
  <c r="P300" i="6"/>
  <c r="S300" i="6"/>
  <c r="W300" i="6"/>
  <c r="K301" i="6"/>
  <c r="L301" i="6"/>
  <c r="H301" i="6" s="1"/>
  <c r="P301" i="6"/>
  <c r="S301" i="6"/>
  <c r="W301" i="6"/>
  <c r="K302" i="6"/>
  <c r="L302" i="6"/>
  <c r="H302" i="6" s="1"/>
  <c r="P302" i="6"/>
  <c r="S302" i="6"/>
  <c r="W302" i="6"/>
  <c r="K303" i="6"/>
  <c r="L303" i="6"/>
  <c r="H303" i="6" s="1"/>
  <c r="P303" i="6"/>
  <c r="S303" i="6"/>
  <c r="W303" i="6"/>
  <c r="K304" i="6"/>
  <c r="L304" i="6"/>
  <c r="H304" i="6" s="1"/>
  <c r="P304" i="6"/>
  <c r="S304" i="6"/>
  <c r="W304" i="6"/>
  <c r="K305" i="6"/>
  <c r="L305" i="6"/>
  <c r="H305" i="6" s="1"/>
  <c r="P305" i="6"/>
  <c r="S305" i="6"/>
  <c r="W305" i="6"/>
  <c r="K306" i="6"/>
  <c r="L306" i="6"/>
  <c r="H306" i="6" s="1"/>
  <c r="P306" i="6"/>
  <c r="S306" i="6"/>
  <c r="W306" i="6"/>
  <c r="K307" i="6"/>
  <c r="L307" i="6"/>
  <c r="H307" i="6" s="1"/>
  <c r="P307" i="6"/>
  <c r="S307" i="6"/>
  <c r="W307" i="6"/>
  <c r="K308" i="6"/>
  <c r="L308" i="6"/>
  <c r="H308" i="6" s="1"/>
  <c r="P308" i="6"/>
  <c r="S308" i="6"/>
  <c r="W308" i="6"/>
  <c r="K309" i="6"/>
  <c r="L309" i="6"/>
  <c r="H309" i="6" s="1"/>
  <c r="P309" i="6"/>
  <c r="S309" i="6"/>
  <c r="W309" i="6"/>
  <c r="K310" i="6"/>
  <c r="L310" i="6"/>
  <c r="H310" i="6" s="1"/>
  <c r="P310" i="6"/>
  <c r="S310" i="6"/>
  <c r="W310" i="6"/>
  <c r="K311" i="6"/>
  <c r="L311" i="6"/>
  <c r="H311" i="6" s="1"/>
  <c r="P311" i="6"/>
  <c r="S311" i="6"/>
  <c r="W311" i="6"/>
  <c r="K312" i="6"/>
  <c r="L312" i="6"/>
  <c r="H312" i="6" s="1"/>
  <c r="P312" i="6"/>
  <c r="S312" i="6"/>
  <c r="W312" i="6"/>
  <c r="K313" i="6"/>
  <c r="L313" i="6"/>
  <c r="H313" i="6" s="1"/>
  <c r="P313" i="6"/>
  <c r="S313" i="6"/>
  <c r="W313" i="6"/>
  <c r="K314" i="6"/>
  <c r="L314" i="6"/>
  <c r="H314" i="6" s="1"/>
  <c r="P314" i="6"/>
  <c r="S314" i="6"/>
  <c r="W314" i="6"/>
  <c r="K315" i="6"/>
  <c r="L315" i="6"/>
  <c r="H315" i="6" s="1"/>
  <c r="P315" i="6"/>
  <c r="S315" i="6"/>
  <c r="W315" i="6"/>
  <c r="K316" i="6"/>
  <c r="L316" i="6"/>
  <c r="H316" i="6" s="1"/>
  <c r="P316" i="6"/>
  <c r="S316" i="6"/>
  <c r="W316" i="6"/>
  <c r="K317" i="6"/>
  <c r="L317" i="6"/>
  <c r="H317" i="6" s="1"/>
  <c r="P317" i="6"/>
  <c r="S317" i="6"/>
  <c r="W317" i="6"/>
  <c r="K318" i="6"/>
  <c r="L318" i="6"/>
  <c r="H318" i="6" s="1"/>
  <c r="P318" i="6"/>
  <c r="S318" i="6"/>
  <c r="W318" i="6"/>
  <c r="K319" i="6"/>
  <c r="L319" i="6"/>
  <c r="H319" i="6" s="1"/>
  <c r="P319" i="6"/>
  <c r="S319" i="6"/>
  <c r="W319" i="6"/>
  <c r="K320" i="6"/>
  <c r="L320" i="6"/>
  <c r="H320" i="6" s="1"/>
  <c r="P320" i="6"/>
  <c r="S320" i="6"/>
  <c r="W320" i="6"/>
  <c r="K321" i="6"/>
  <c r="L321" i="6"/>
  <c r="H321" i="6" s="1"/>
  <c r="P321" i="6"/>
  <c r="S321" i="6"/>
  <c r="W321" i="6"/>
  <c r="K322" i="6"/>
  <c r="L322" i="6"/>
  <c r="H322" i="6" s="1"/>
  <c r="P322" i="6"/>
  <c r="S322" i="6"/>
  <c r="W322" i="6"/>
  <c r="K323" i="6"/>
  <c r="L323" i="6"/>
  <c r="H323" i="6" s="1"/>
  <c r="P323" i="6"/>
  <c r="S323" i="6"/>
  <c r="W323" i="6"/>
  <c r="K324" i="6"/>
  <c r="L324" i="6"/>
  <c r="H324" i="6" s="1"/>
  <c r="P324" i="6"/>
  <c r="S324" i="6"/>
  <c r="W324" i="6"/>
  <c r="K325" i="6"/>
  <c r="L325" i="6"/>
  <c r="H325" i="6" s="1"/>
  <c r="P325" i="6"/>
  <c r="S325" i="6"/>
  <c r="W325" i="6"/>
  <c r="K326" i="6"/>
  <c r="L326" i="6"/>
  <c r="H326" i="6" s="1"/>
  <c r="P326" i="6"/>
  <c r="S326" i="6"/>
  <c r="W326" i="6"/>
  <c r="K327" i="6"/>
  <c r="L327" i="6"/>
  <c r="H327" i="6" s="1"/>
  <c r="P327" i="6"/>
  <c r="S327" i="6"/>
  <c r="W327" i="6"/>
  <c r="K328" i="6"/>
  <c r="L328" i="6"/>
  <c r="H328" i="6" s="1"/>
  <c r="P328" i="6"/>
  <c r="S328" i="6"/>
  <c r="W328" i="6"/>
  <c r="K329" i="6"/>
  <c r="L329" i="6"/>
  <c r="H329" i="6" s="1"/>
  <c r="P329" i="6"/>
  <c r="S329" i="6"/>
  <c r="W329" i="6"/>
  <c r="K330" i="6"/>
  <c r="L330" i="6"/>
  <c r="H330" i="6" s="1"/>
  <c r="P330" i="6"/>
  <c r="S330" i="6"/>
  <c r="W330" i="6"/>
  <c r="K331" i="6"/>
  <c r="L331" i="6"/>
  <c r="H331" i="6" s="1"/>
  <c r="P331" i="6"/>
  <c r="S331" i="6"/>
  <c r="W331" i="6"/>
  <c r="K332" i="6"/>
  <c r="L332" i="6"/>
  <c r="H332" i="6" s="1"/>
  <c r="P332" i="6"/>
  <c r="S332" i="6"/>
  <c r="W332" i="6"/>
  <c r="K333" i="6"/>
  <c r="L333" i="6"/>
  <c r="H333" i="6" s="1"/>
  <c r="P333" i="6"/>
  <c r="S333" i="6"/>
  <c r="W333" i="6"/>
  <c r="K334" i="6"/>
  <c r="L334" i="6"/>
  <c r="H334" i="6" s="1"/>
  <c r="P334" i="6"/>
  <c r="S334" i="6"/>
  <c r="W334" i="6"/>
  <c r="K335" i="6"/>
  <c r="L335" i="6"/>
  <c r="H335" i="6" s="1"/>
  <c r="P335" i="6"/>
  <c r="S335" i="6"/>
  <c r="W335" i="6"/>
  <c r="K336" i="6"/>
  <c r="L336" i="6"/>
  <c r="H336" i="6" s="1"/>
  <c r="P336" i="6"/>
  <c r="S336" i="6"/>
  <c r="W336" i="6"/>
  <c r="K337" i="6"/>
  <c r="L337" i="6"/>
  <c r="H337" i="6" s="1"/>
  <c r="P337" i="6"/>
  <c r="S337" i="6"/>
  <c r="W337" i="6"/>
  <c r="K338" i="6"/>
  <c r="L338" i="6"/>
  <c r="H338" i="6" s="1"/>
  <c r="P338" i="6"/>
  <c r="S338" i="6"/>
  <c r="W338" i="6"/>
  <c r="K339" i="6"/>
  <c r="L339" i="6"/>
  <c r="H339" i="6" s="1"/>
  <c r="P339" i="6"/>
  <c r="S339" i="6"/>
  <c r="W339" i="6"/>
  <c r="K340" i="6"/>
  <c r="L340" i="6"/>
  <c r="H340" i="6" s="1"/>
  <c r="P340" i="6"/>
  <c r="S340" i="6"/>
  <c r="W340" i="6"/>
  <c r="K341" i="6"/>
  <c r="L341" i="6"/>
  <c r="H341" i="6" s="1"/>
  <c r="P341" i="6"/>
  <c r="S341" i="6"/>
  <c r="W341" i="6"/>
  <c r="K342" i="6"/>
  <c r="L342" i="6"/>
  <c r="H342" i="6" s="1"/>
  <c r="P342" i="6"/>
  <c r="S342" i="6"/>
  <c r="W342" i="6"/>
  <c r="K343" i="6"/>
  <c r="L343" i="6"/>
  <c r="H343" i="6" s="1"/>
  <c r="P343" i="6"/>
  <c r="S343" i="6"/>
  <c r="W343" i="6"/>
  <c r="K344" i="6"/>
  <c r="L344" i="6"/>
  <c r="H344" i="6" s="1"/>
  <c r="P344" i="6"/>
  <c r="S344" i="6"/>
  <c r="W344" i="6"/>
  <c r="K345" i="6"/>
  <c r="L345" i="6"/>
  <c r="H345" i="6" s="1"/>
  <c r="P345" i="6"/>
  <c r="S345" i="6"/>
  <c r="W345" i="6"/>
  <c r="K346" i="6"/>
  <c r="L346" i="6"/>
  <c r="H346" i="6" s="1"/>
  <c r="P346" i="6"/>
  <c r="S346" i="6"/>
  <c r="W346" i="6"/>
  <c r="K347" i="6"/>
  <c r="L347" i="6"/>
  <c r="H347" i="6" s="1"/>
  <c r="P347" i="6"/>
  <c r="S347" i="6"/>
  <c r="W347" i="6"/>
  <c r="K348" i="6"/>
  <c r="L348" i="6"/>
  <c r="H348" i="6" s="1"/>
  <c r="P348" i="6"/>
  <c r="S348" i="6"/>
  <c r="W348" i="6"/>
  <c r="K349" i="6"/>
  <c r="L349" i="6"/>
  <c r="H349" i="6" s="1"/>
  <c r="P349" i="6"/>
  <c r="S349" i="6"/>
  <c r="W349" i="6"/>
  <c r="K350" i="6"/>
  <c r="L350" i="6"/>
  <c r="H350" i="6" s="1"/>
  <c r="P350" i="6"/>
  <c r="S350" i="6"/>
  <c r="W350" i="6"/>
  <c r="K351" i="6"/>
  <c r="L351" i="6"/>
  <c r="H351" i="6" s="1"/>
  <c r="P351" i="6"/>
  <c r="S351" i="6"/>
  <c r="W351" i="6"/>
  <c r="K352" i="6"/>
  <c r="L352" i="6"/>
  <c r="H352" i="6" s="1"/>
  <c r="P352" i="6"/>
  <c r="S352" i="6"/>
  <c r="W352" i="6"/>
  <c r="K353" i="6"/>
  <c r="L353" i="6"/>
  <c r="H353" i="6" s="1"/>
  <c r="P353" i="6"/>
  <c r="S353" i="6"/>
  <c r="W353" i="6"/>
  <c r="K354" i="6"/>
  <c r="L354" i="6"/>
  <c r="H354" i="6" s="1"/>
  <c r="P354" i="6"/>
  <c r="S354" i="6"/>
  <c r="W354" i="6"/>
  <c r="K355" i="6"/>
  <c r="L355" i="6"/>
  <c r="H355" i="6" s="1"/>
  <c r="P355" i="6"/>
  <c r="S355" i="6"/>
  <c r="W355" i="6"/>
  <c r="K356" i="6"/>
  <c r="L356" i="6"/>
  <c r="H356" i="6" s="1"/>
  <c r="P356" i="6"/>
  <c r="S356" i="6"/>
  <c r="W356" i="6"/>
  <c r="K357" i="6"/>
  <c r="L357" i="6"/>
  <c r="H357" i="6" s="1"/>
  <c r="P357" i="6"/>
  <c r="S357" i="6"/>
  <c r="W357" i="6"/>
  <c r="K358" i="6"/>
  <c r="L358" i="6"/>
  <c r="H358" i="6" s="1"/>
  <c r="P358" i="6"/>
  <c r="S358" i="6"/>
  <c r="W358" i="6"/>
  <c r="K359" i="6"/>
  <c r="L359" i="6"/>
  <c r="H359" i="6" s="1"/>
  <c r="P359" i="6"/>
  <c r="S359" i="6"/>
  <c r="W359" i="6"/>
  <c r="K360" i="6"/>
  <c r="L360" i="6"/>
  <c r="H360" i="6" s="1"/>
  <c r="P360" i="6"/>
  <c r="S360" i="6"/>
  <c r="W360" i="6"/>
  <c r="K361" i="6"/>
  <c r="L361" i="6"/>
  <c r="H361" i="6" s="1"/>
  <c r="P361" i="6"/>
  <c r="S361" i="6"/>
  <c r="W361" i="6"/>
  <c r="K362" i="6"/>
  <c r="L362" i="6"/>
  <c r="H362" i="6" s="1"/>
  <c r="P362" i="6"/>
  <c r="S362" i="6"/>
  <c r="W362" i="6"/>
  <c r="K363" i="6"/>
  <c r="L363" i="6"/>
  <c r="H363" i="6" s="1"/>
  <c r="P363" i="6"/>
  <c r="S363" i="6"/>
  <c r="W363" i="6"/>
  <c r="K364" i="6"/>
  <c r="L364" i="6"/>
  <c r="H364" i="6" s="1"/>
  <c r="P364" i="6"/>
  <c r="S364" i="6"/>
  <c r="W364" i="6"/>
  <c r="K365" i="6"/>
  <c r="L365" i="6"/>
  <c r="H365" i="6" s="1"/>
  <c r="P365" i="6"/>
  <c r="S365" i="6"/>
  <c r="W365" i="6"/>
  <c r="K366" i="6"/>
  <c r="L366" i="6"/>
  <c r="H366" i="6" s="1"/>
  <c r="P366" i="6"/>
  <c r="S366" i="6"/>
  <c r="W366" i="6"/>
  <c r="K367" i="6"/>
  <c r="L367" i="6"/>
  <c r="H367" i="6" s="1"/>
  <c r="P367" i="6"/>
  <c r="S367" i="6"/>
  <c r="W367" i="6"/>
  <c r="K368" i="6"/>
  <c r="L368" i="6"/>
  <c r="H368" i="6" s="1"/>
  <c r="P368" i="6"/>
  <c r="S368" i="6"/>
  <c r="W368" i="6"/>
  <c r="K369" i="6"/>
  <c r="L369" i="6"/>
  <c r="H369" i="6" s="1"/>
  <c r="P369" i="6"/>
  <c r="S369" i="6"/>
  <c r="W369" i="6"/>
  <c r="K370" i="6"/>
  <c r="L370" i="6"/>
  <c r="H370" i="6" s="1"/>
  <c r="P370" i="6"/>
  <c r="S370" i="6"/>
  <c r="W370" i="6"/>
  <c r="K371" i="6"/>
  <c r="L371" i="6"/>
  <c r="H371" i="6" s="1"/>
  <c r="P371" i="6"/>
  <c r="S371" i="6"/>
  <c r="W371" i="6"/>
  <c r="K372" i="6"/>
  <c r="L372" i="6"/>
  <c r="H372" i="6" s="1"/>
  <c r="P372" i="6"/>
  <c r="S372" i="6"/>
  <c r="W372" i="6"/>
  <c r="K373" i="6"/>
  <c r="L373" i="6"/>
  <c r="H373" i="6" s="1"/>
  <c r="P373" i="6"/>
  <c r="S373" i="6"/>
  <c r="W373" i="6"/>
  <c r="K374" i="6"/>
  <c r="L374" i="6"/>
  <c r="H374" i="6" s="1"/>
  <c r="P374" i="6"/>
  <c r="S374" i="6"/>
  <c r="W374" i="6"/>
  <c r="K375" i="6"/>
  <c r="L375" i="6"/>
  <c r="H375" i="6" s="1"/>
  <c r="P375" i="6"/>
  <c r="S375" i="6"/>
  <c r="W375" i="6"/>
  <c r="K376" i="6"/>
  <c r="L376" i="6"/>
  <c r="H376" i="6" s="1"/>
  <c r="P376" i="6"/>
  <c r="S376" i="6"/>
  <c r="W376" i="6"/>
  <c r="K377" i="6"/>
  <c r="L377" i="6"/>
  <c r="H377" i="6" s="1"/>
  <c r="P377" i="6"/>
  <c r="S377" i="6"/>
  <c r="W377" i="6"/>
  <c r="K378" i="6"/>
  <c r="L378" i="6"/>
  <c r="H378" i="6" s="1"/>
  <c r="P378" i="6"/>
  <c r="S378" i="6"/>
  <c r="W378" i="6"/>
  <c r="K379" i="6"/>
  <c r="L379" i="6"/>
  <c r="H379" i="6" s="1"/>
  <c r="P379" i="6"/>
  <c r="S379" i="6"/>
  <c r="W379" i="6"/>
  <c r="K380" i="6"/>
  <c r="L380" i="6"/>
  <c r="H380" i="6" s="1"/>
  <c r="P380" i="6"/>
  <c r="S380" i="6"/>
  <c r="W380" i="6"/>
  <c r="K381" i="6"/>
  <c r="L381" i="6"/>
  <c r="H381" i="6" s="1"/>
  <c r="P381" i="6"/>
  <c r="S381" i="6"/>
  <c r="W381" i="6"/>
  <c r="K382" i="6"/>
  <c r="L382" i="6"/>
  <c r="H382" i="6" s="1"/>
  <c r="P382" i="6"/>
  <c r="S382" i="6"/>
  <c r="W382" i="6"/>
  <c r="K383" i="6"/>
  <c r="L383" i="6"/>
  <c r="H383" i="6" s="1"/>
  <c r="P383" i="6"/>
  <c r="S383" i="6"/>
  <c r="W383" i="6"/>
  <c r="K384" i="6"/>
  <c r="L384" i="6"/>
  <c r="H384" i="6" s="1"/>
  <c r="P384" i="6"/>
  <c r="S384" i="6"/>
  <c r="W384" i="6"/>
  <c r="K385" i="6"/>
  <c r="L385" i="6"/>
  <c r="H385" i="6" s="1"/>
  <c r="P385" i="6"/>
  <c r="S385" i="6"/>
  <c r="W385" i="6"/>
  <c r="K386" i="6"/>
  <c r="L386" i="6"/>
  <c r="H386" i="6" s="1"/>
  <c r="P386" i="6"/>
  <c r="S386" i="6"/>
  <c r="W386" i="6"/>
  <c r="K387" i="6"/>
  <c r="L387" i="6"/>
  <c r="H387" i="6" s="1"/>
  <c r="P387" i="6"/>
  <c r="S387" i="6"/>
  <c r="W387" i="6"/>
  <c r="K388" i="6"/>
  <c r="L388" i="6"/>
  <c r="H388" i="6" s="1"/>
  <c r="P388" i="6"/>
  <c r="S388" i="6"/>
  <c r="W388" i="6"/>
  <c r="K389" i="6"/>
  <c r="L389" i="6"/>
  <c r="H389" i="6" s="1"/>
  <c r="P389" i="6"/>
  <c r="S389" i="6"/>
  <c r="W389" i="6"/>
  <c r="K390" i="6"/>
  <c r="L390" i="6"/>
  <c r="H390" i="6" s="1"/>
  <c r="P390" i="6"/>
  <c r="S390" i="6"/>
  <c r="W390" i="6"/>
  <c r="K391" i="6"/>
  <c r="L391" i="6"/>
  <c r="H391" i="6" s="1"/>
  <c r="P391" i="6"/>
  <c r="S391" i="6"/>
  <c r="W391" i="6"/>
  <c r="K392" i="6"/>
  <c r="L392" i="6"/>
  <c r="H392" i="6" s="1"/>
  <c r="P392" i="6"/>
  <c r="S392" i="6"/>
  <c r="W392" i="6"/>
  <c r="K393" i="6"/>
  <c r="L393" i="6"/>
  <c r="H393" i="6" s="1"/>
  <c r="P393" i="6"/>
  <c r="S393" i="6"/>
  <c r="W393" i="6"/>
  <c r="K394" i="6"/>
  <c r="L394" i="6"/>
  <c r="H394" i="6" s="1"/>
  <c r="P394" i="6"/>
  <c r="S394" i="6"/>
  <c r="W394" i="6"/>
  <c r="K395" i="6"/>
  <c r="L395" i="6"/>
  <c r="H395" i="6" s="1"/>
  <c r="P395" i="6"/>
  <c r="S395" i="6"/>
  <c r="W395" i="6"/>
  <c r="K396" i="6"/>
  <c r="L396" i="6"/>
  <c r="H396" i="6" s="1"/>
  <c r="P396" i="6"/>
  <c r="S396" i="6"/>
  <c r="W396" i="6"/>
  <c r="K397" i="6"/>
  <c r="L397" i="6"/>
  <c r="H397" i="6" s="1"/>
  <c r="P397" i="6"/>
  <c r="S397" i="6"/>
  <c r="W397" i="6"/>
  <c r="K398" i="6"/>
  <c r="L398" i="6"/>
  <c r="H398" i="6" s="1"/>
  <c r="P398" i="6"/>
  <c r="S398" i="6"/>
  <c r="W398" i="6"/>
  <c r="K399" i="6"/>
  <c r="L399" i="6"/>
  <c r="H399" i="6" s="1"/>
  <c r="P399" i="6"/>
  <c r="S399" i="6"/>
  <c r="W399" i="6"/>
  <c r="K400" i="6"/>
  <c r="L400" i="6"/>
  <c r="H400" i="6" s="1"/>
  <c r="P400" i="6"/>
  <c r="S400" i="6"/>
  <c r="W400" i="6"/>
  <c r="K401" i="6"/>
  <c r="L401" i="6"/>
  <c r="H401" i="6" s="1"/>
  <c r="P401" i="6"/>
  <c r="S401" i="6"/>
  <c r="W401" i="6"/>
  <c r="K402" i="6"/>
  <c r="L402" i="6"/>
  <c r="H402" i="6" s="1"/>
  <c r="P402" i="6"/>
  <c r="S402" i="6"/>
  <c r="W402" i="6"/>
  <c r="K403" i="6"/>
  <c r="L403" i="6"/>
  <c r="H403" i="6" s="1"/>
  <c r="P403" i="6"/>
  <c r="S403" i="6"/>
  <c r="W403" i="6"/>
  <c r="K404" i="6"/>
  <c r="L404" i="6"/>
  <c r="H404" i="6" s="1"/>
  <c r="P404" i="6"/>
  <c r="S404" i="6"/>
  <c r="W404" i="6"/>
  <c r="K405" i="6"/>
  <c r="L405" i="6"/>
  <c r="H405" i="6" s="1"/>
  <c r="P405" i="6"/>
  <c r="S405" i="6"/>
  <c r="W405" i="6"/>
  <c r="K406" i="6"/>
  <c r="L406" i="6"/>
  <c r="H406" i="6" s="1"/>
  <c r="P406" i="6"/>
  <c r="S406" i="6"/>
  <c r="W406" i="6"/>
  <c r="K407" i="6"/>
  <c r="L407" i="6"/>
  <c r="H407" i="6" s="1"/>
  <c r="P407" i="6"/>
  <c r="S407" i="6"/>
  <c r="W407" i="6"/>
  <c r="K408" i="6"/>
  <c r="L408" i="6"/>
  <c r="H408" i="6" s="1"/>
  <c r="P408" i="6"/>
  <c r="S408" i="6"/>
  <c r="W408" i="6"/>
  <c r="K409" i="6"/>
  <c r="L409" i="6"/>
  <c r="H409" i="6" s="1"/>
  <c r="P409" i="6"/>
  <c r="S409" i="6"/>
  <c r="W409" i="6"/>
  <c r="K410" i="6"/>
  <c r="L410" i="6"/>
  <c r="H410" i="6" s="1"/>
  <c r="P410" i="6"/>
  <c r="S410" i="6"/>
  <c r="W410" i="6"/>
  <c r="K411" i="6"/>
  <c r="L411" i="6"/>
  <c r="H411" i="6" s="1"/>
  <c r="P411" i="6"/>
  <c r="S411" i="6"/>
  <c r="W411" i="6"/>
  <c r="K412" i="6"/>
  <c r="L412" i="6"/>
  <c r="H412" i="6" s="1"/>
  <c r="P412" i="6"/>
  <c r="S412" i="6"/>
  <c r="W412" i="6"/>
  <c r="K413" i="6"/>
  <c r="L413" i="6"/>
  <c r="H413" i="6" s="1"/>
  <c r="P413" i="6"/>
  <c r="S413" i="6"/>
  <c r="W413" i="6"/>
  <c r="K414" i="6"/>
  <c r="L414" i="6"/>
  <c r="H414" i="6" s="1"/>
  <c r="P414" i="6"/>
  <c r="S414" i="6"/>
  <c r="W414" i="6"/>
  <c r="K415" i="6"/>
  <c r="L415" i="6"/>
  <c r="H415" i="6" s="1"/>
  <c r="P415" i="6"/>
  <c r="S415" i="6"/>
  <c r="W415" i="6"/>
  <c r="K416" i="6"/>
  <c r="L416" i="6"/>
  <c r="H416" i="6" s="1"/>
  <c r="P416" i="6"/>
  <c r="S416" i="6"/>
  <c r="W416" i="6"/>
  <c r="K417" i="6"/>
  <c r="L417" i="6"/>
  <c r="H417" i="6" s="1"/>
  <c r="P417" i="6"/>
  <c r="S417" i="6"/>
  <c r="W417" i="6"/>
  <c r="K418" i="6"/>
  <c r="L418" i="6"/>
  <c r="H418" i="6" s="1"/>
  <c r="P418" i="6"/>
  <c r="S418" i="6"/>
  <c r="W418" i="6"/>
  <c r="K419" i="6"/>
  <c r="L419" i="6"/>
  <c r="H419" i="6" s="1"/>
  <c r="P419" i="6"/>
  <c r="S419" i="6"/>
  <c r="W419" i="6"/>
  <c r="K420" i="6"/>
  <c r="L420" i="6"/>
  <c r="H420" i="6" s="1"/>
  <c r="P420" i="6"/>
  <c r="S420" i="6"/>
  <c r="W420" i="6"/>
  <c r="K421" i="6"/>
  <c r="L421" i="6"/>
  <c r="H421" i="6" s="1"/>
  <c r="P421" i="6"/>
  <c r="S421" i="6"/>
  <c r="W421" i="6"/>
  <c r="K422" i="6"/>
  <c r="L422" i="6"/>
  <c r="H422" i="6" s="1"/>
  <c r="P422" i="6"/>
  <c r="S422" i="6"/>
  <c r="W422" i="6"/>
  <c r="K423" i="6"/>
  <c r="L423" i="6"/>
  <c r="H423" i="6" s="1"/>
  <c r="P423" i="6"/>
  <c r="S423" i="6"/>
  <c r="W423" i="6"/>
  <c r="K424" i="6"/>
  <c r="L424" i="6"/>
  <c r="H424" i="6" s="1"/>
  <c r="P424" i="6"/>
  <c r="S424" i="6"/>
  <c r="W424" i="6"/>
  <c r="K425" i="6"/>
  <c r="L425" i="6"/>
  <c r="H425" i="6" s="1"/>
  <c r="P425" i="6"/>
  <c r="S425" i="6"/>
  <c r="W425" i="6"/>
  <c r="K426" i="6"/>
  <c r="L426" i="6"/>
  <c r="H426" i="6" s="1"/>
  <c r="P426" i="6"/>
  <c r="S426" i="6"/>
  <c r="W426" i="6"/>
  <c r="J124" i="6" l="1"/>
  <c r="F124" i="6" s="1"/>
  <c r="J383" i="6"/>
  <c r="F383" i="6" s="1"/>
  <c r="J367" i="6"/>
  <c r="F367" i="6" s="1"/>
  <c r="J319" i="6"/>
  <c r="F319" i="6" s="1"/>
  <c r="J303" i="6"/>
  <c r="F303" i="6" s="1"/>
  <c r="J115" i="6"/>
  <c r="F115" i="6" s="1"/>
  <c r="J393" i="6"/>
  <c r="F393" i="6" s="1"/>
  <c r="J388" i="6"/>
  <c r="F388" i="6" s="1"/>
  <c r="J309" i="6"/>
  <c r="F309" i="6" s="1"/>
  <c r="J293" i="6"/>
  <c r="F293" i="6" s="1"/>
  <c r="J326" i="6"/>
  <c r="F326" i="6" s="1"/>
  <c r="J281" i="6"/>
  <c r="F281" i="6" s="1"/>
  <c r="J273" i="6"/>
  <c r="F273" i="6" s="1"/>
  <c r="J265" i="6"/>
  <c r="F265" i="6" s="1"/>
  <c r="J257" i="6"/>
  <c r="F257" i="6" s="1"/>
  <c r="J249" i="6"/>
  <c r="F249" i="6" s="1"/>
  <c r="J241" i="6"/>
  <c r="F241" i="6" s="1"/>
  <c r="J233" i="6"/>
  <c r="F233" i="6" s="1"/>
  <c r="J225" i="6"/>
  <c r="F225" i="6" s="1"/>
  <c r="J217" i="6"/>
  <c r="F217" i="6" s="1"/>
  <c r="J209" i="6"/>
  <c r="F209" i="6" s="1"/>
  <c r="J201" i="6"/>
  <c r="F201" i="6" s="1"/>
  <c r="J193" i="6"/>
  <c r="F193" i="6" s="1"/>
  <c r="J185" i="6"/>
  <c r="F185" i="6" s="1"/>
  <c r="J177" i="6"/>
  <c r="F177" i="6" s="1"/>
  <c r="J158" i="6"/>
  <c r="F158" i="6" s="1"/>
  <c r="J340" i="6"/>
  <c r="F340" i="6" s="1"/>
  <c r="J329" i="6"/>
  <c r="F329" i="6" s="1"/>
  <c r="J324" i="6"/>
  <c r="F324" i="6" s="1"/>
  <c r="J345" i="6"/>
  <c r="F345" i="6" s="1"/>
  <c r="J342" i="6"/>
  <c r="F342" i="6" s="1"/>
  <c r="J421" i="6"/>
  <c r="F421" i="6" s="1"/>
  <c r="J373" i="6"/>
  <c r="F373" i="6" s="1"/>
  <c r="J357" i="6"/>
  <c r="F357" i="6" s="1"/>
  <c r="J279" i="6"/>
  <c r="F279" i="6" s="1"/>
  <c r="J271" i="6"/>
  <c r="F271" i="6" s="1"/>
  <c r="J263" i="6"/>
  <c r="F263" i="6" s="1"/>
  <c r="J255" i="6"/>
  <c r="F255" i="6" s="1"/>
  <c r="J247" i="6"/>
  <c r="F247" i="6" s="1"/>
  <c r="J239" i="6"/>
  <c r="F239" i="6" s="1"/>
  <c r="J231" i="6"/>
  <c r="F231" i="6" s="1"/>
  <c r="J223" i="6"/>
  <c r="F223" i="6" s="1"/>
  <c r="J215" i="6"/>
  <c r="F215" i="6" s="1"/>
  <c r="J207" i="6"/>
  <c r="F207" i="6" s="1"/>
  <c r="J199" i="6"/>
  <c r="F199" i="6" s="1"/>
  <c r="J191" i="6"/>
  <c r="F191" i="6" s="1"/>
  <c r="J183" i="6"/>
  <c r="F183" i="6" s="1"/>
  <c r="J175" i="6"/>
  <c r="F175" i="6" s="1"/>
  <c r="J424" i="6"/>
  <c r="F424" i="6" s="1"/>
  <c r="J406" i="6"/>
  <c r="F406" i="6" s="1"/>
  <c r="J417" i="6"/>
  <c r="F417" i="6" s="1"/>
  <c r="J409" i="6"/>
  <c r="F409" i="6" s="1"/>
  <c r="J390" i="6"/>
  <c r="F390" i="6" s="1"/>
  <c r="J120" i="6"/>
  <c r="F120" i="6" s="1"/>
  <c r="J402" i="6"/>
  <c r="F402" i="6" s="1"/>
  <c r="J403" i="6"/>
  <c r="F403" i="6" s="1"/>
  <c r="J398" i="6"/>
  <c r="F398" i="6" s="1"/>
  <c r="J389" i="6"/>
  <c r="F389" i="6" s="1"/>
  <c r="J356" i="6"/>
  <c r="F356" i="6" s="1"/>
  <c r="J325" i="6"/>
  <c r="F325" i="6" s="1"/>
  <c r="J292" i="6"/>
  <c r="F292" i="6" s="1"/>
  <c r="J289" i="6"/>
  <c r="F289" i="6" s="1"/>
  <c r="J152" i="6"/>
  <c r="F152" i="6" s="1"/>
  <c r="J150" i="6"/>
  <c r="F150" i="6" s="1"/>
  <c r="J160" i="6"/>
  <c r="F160" i="6" s="1"/>
  <c r="J425" i="6"/>
  <c r="F425" i="6" s="1"/>
  <c r="J423" i="6"/>
  <c r="F423" i="6" s="1"/>
  <c r="J422" i="6"/>
  <c r="F422" i="6" s="1"/>
  <c r="J401" i="6"/>
  <c r="F401" i="6" s="1"/>
  <c r="J370" i="6"/>
  <c r="F370" i="6" s="1"/>
  <c r="J361" i="6"/>
  <c r="F361" i="6" s="1"/>
  <c r="J358" i="6"/>
  <c r="F358" i="6" s="1"/>
  <c r="J351" i="6"/>
  <c r="F351" i="6" s="1"/>
  <c r="J306" i="6"/>
  <c r="F306" i="6" s="1"/>
  <c r="J297" i="6"/>
  <c r="F297" i="6" s="1"/>
  <c r="J294" i="6"/>
  <c r="F294" i="6" s="1"/>
  <c r="J156" i="6"/>
  <c r="F156" i="6" s="1"/>
  <c r="J140" i="6"/>
  <c r="F140" i="6" s="1"/>
  <c r="J418" i="6"/>
  <c r="F418" i="6" s="1"/>
  <c r="J407" i="6"/>
  <c r="F407" i="6" s="1"/>
  <c r="J399" i="6"/>
  <c r="F399" i="6" s="1"/>
  <c r="J354" i="6"/>
  <c r="F354" i="6" s="1"/>
  <c r="J335" i="6"/>
  <c r="F335" i="6" s="1"/>
  <c r="J277" i="6"/>
  <c r="F277" i="6" s="1"/>
  <c r="J269" i="6"/>
  <c r="F269" i="6" s="1"/>
  <c r="J261" i="6"/>
  <c r="F261" i="6" s="1"/>
  <c r="J253" i="6"/>
  <c r="F253" i="6" s="1"/>
  <c r="J245" i="6"/>
  <c r="F245" i="6" s="1"/>
  <c r="J237" i="6"/>
  <c r="F237" i="6" s="1"/>
  <c r="J229" i="6"/>
  <c r="F229" i="6" s="1"/>
  <c r="J221" i="6"/>
  <c r="F221" i="6" s="1"/>
  <c r="J213" i="6"/>
  <c r="F213" i="6" s="1"/>
  <c r="J205" i="6"/>
  <c r="F205" i="6" s="1"/>
  <c r="J197" i="6"/>
  <c r="F197" i="6" s="1"/>
  <c r="J189" i="6"/>
  <c r="F189" i="6" s="1"/>
  <c r="J181" i="6"/>
  <c r="F181" i="6" s="1"/>
  <c r="J173" i="6"/>
  <c r="F173" i="6" s="1"/>
  <c r="J154" i="6"/>
  <c r="F154" i="6" s="1"/>
  <c r="J151" i="6"/>
  <c r="F151" i="6" s="1"/>
  <c r="J119" i="6"/>
  <c r="F119" i="6" s="1"/>
  <c r="J338" i="6"/>
  <c r="F338" i="6" s="1"/>
  <c r="J419" i="6"/>
  <c r="F419" i="6" s="1"/>
  <c r="J414" i="6"/>
  <c r="F414" i="6" s="1"/>
  <c r="J408" i="6"/>
  <c r="F408" i="6" s="1"/>
  <c r="J405" i="6"/>
  <c r="F405" i="6" s="1"/>
  <c r="J372" i="6"/>
  <c r="F372" i="6" s="1"/>
  <c r="J341" i="6"/>
  <c r="F341" i="6" s="1"/>
  <c r="J308" i="6"/>
  <c r="F308" i="6" s="1"/>
  <c r="J283" i="6"/>
  <c r="F283" i="6" s="1"/>
  <c r="J275" i="6"/>
  <c r="F275" i="6" s="1"/>
  <c r="J267" i="6"/>
  <c r="F267" i="6" s="1"/>
  <c r="J259" i="6"/>
  <c r="F259" i="6" s="1"/>
  <c r="J251" i="6"/>
  <c r="F251" i="6" s="1"/>
  <c r="J243" i="6"/>
  <c r="F243" i="6" s="1"/>
  <c r="J235" i="6"/>
  <c r="F235" i="6" s="1"/>
  <c r="J227" i="6"/>
  <c r="F227" i="6" s="1"/>
  <c r="J219" i="6"/>
  <c r="F219" i="6" s="1"/>
  <c r="J211" i="6"/>
  <c r="F211" i="6" s="1"/>
  <c r="J203" i="6"/>
  <c r="F203" i="6" s="1"/>
  <c r="J195" i="6"/>
  <c r="F195" i="6" s="1"/>
  <c r="J187" i="6"/>
  <c r="F187" i="6" s="1"/>
  <c r="J179" i="6"/>
  <c r="F179" i="6" s="1"/>
  <c r="J171" i="6"/>
  <c r="F171" i="6" s="1"/>
  <c r="J155" i="6"/>
  <c r="F155" i="6" s="1"/>
  <c r="J128" i="6"/>
  <c r="F128" i="6" s="1"/>
  <c r="J386" i="6"/>
  <c r="F386" i="6" s="1"/>
  <c r="J377" i="6"/>
  <c r="F377" i="6" s="1"/>
  <c r="J374" i="6"/>
  <c r="F374" i="6" s="1"/>
  <c r="J322" i="6"/>
  <c r="F322" i="6" s="1"/>
  <c r="J313" i="6"/>
  <c r="F313" i="6" s="1"/>
  <c r="J310" i="6"/>
  <c r="F310" i="6" s="1"/>
  <c r="J147" i="6"/>
  <c r="F147" i="6" s="1"/>
  <c r="J123" i="6"/>
  <c r="F123" i="6" s="1"/>
  <c r="J420" i="6"/>
  <c r="F420" i="6" s="1"/>
  <c r="J404" i="6"/>
  <c r="F404" i="6" s="1"/>
  <c r="J395" i="6"/>
  <c r="F395" i="6" s="1"/>
  <c r="J379" i="6"/>
  <c r="F379" i="6" s="1"/>
  <c r="J363" i="6"/>
  <c r="F363" i="6" s="1"/>
  <c r="J347" i="6"/>
  <c r="F347" i="6" s="1"/>
  <c r="J331" i="6"/>
  <c r="F331" i="6" s="1"/>
  <c r="J315" i="6"/>
  <c r="F315" i="6" s="1"/>
  <c r="J299" i="6"/>
  <c r="F299" i="6" s="1"/>
  <c r="J282" i="6"/>
  <c r="F282" i="6" s="1"/>
  <c r="J278" i="6"/>
  <c r="F278" i="6" s="1"/>
  <c r="J274" i="6"/>
  <c r="F274" i="6" s="1"/>
  <c r="J270" i="6"/>
  <c r="F270" i="6" s="1"/>
  <c r="J266" i="6"/>
  <c r="F266" i="6" s="1"/>
  <c r="J262" i="6"/>
  <c r="F262" i="6" s="1"/>
  <c r="J258" i="6"/>
  <c r="F258" i="6" s="1"/>
  <c r="J254" i="6"/>
  <c r="F254" i="6" s="1"/>
  <c r="J250" i="6"/>
  <c r="F250" i="6" s="1"/>
  <c r="J246" i="6"/>
  <c r="F246" i="6" s="1"/>
  <c r="J242" i="6"/>
  <c r="F242" i="6" s="1"/>
  <c r="J238" i="6"/>
  <c r="F238" i="6" s="1"/>
  <c r="J234" i="6"/>
  <c r="F234" i="6" s="1"/>
  <c r="J230" i="6"/>
  <c r="F230" i="6" s="1"/>
  <c r="J226" i="6"/>
  <c r="F226" i="6" s="1"/>
  <c r="J222" i="6"/>
  <c r="F222" i="6" s="1"/>
  <c r="J218" i="6"/>
  <c r="F218" i="6" s="1"/>
  <c r="J214" i="6"/>
  <c r="F214" i="6" s="1"/>
  <c r="J210" i="6"/>
  <c r="F210" i="6" s="1"/>
  <c r="J206" i="6"/>
  <c r="F206" i="6" s="1"/>
  <c r="J202" i="6"/>
  <c r="F202" i="6" s="1"/>
  <c r="J198" i="6"/>
  <c r="F198" i="6" s="1"/>
  <c r="J194" i="6"/>
  <c r="F194" i="6" s="1"/>
  <c r="J190" i="6"/>
  <c r="F190" i="6" s="1"/>
  <c r="J186" i="6"/>
  <c r="F186" i="6" s="1"/>
  <c r="J182" i="6"/>
  <c r="F182" i="6" s="1"/>
  <c r="J178" i="6"/>
  <c r="F178" i="6" s="1"/>
  <c r="J174" i="6"/>
  <c r="F174" i="6" s="1"/>
  <c r="J170" i="6"/>
  <c r="F170" i="6" s="1"/>
  <c r="J164" i="6"/>
  <c r="F164" i="6" s="1"/>
  <c r="J159" i="6"/>
  <c r="F159" i="6" s="1"/>
  <c r="J132" i="6"/>
  <c r="F132" i="6" s="1"/>
  <c r="J127" i="6"/>
  <c r="F127" i="6" s="1"/>
  <c r="J426" i="6"/>
  <c r="F426" i="6" s="1"/>
  <c r="J413" i="6"/>
  <c r="F413" i="6" s="1"/>
  <c r="J411" i="6"/>
  <c r="F411" i="6" s="1"/>
  <c r="J410" i="6"/>
  <c r="F410" i="6" s="1"/>
  <c r="J397" i="6"/>
  <c r="F397" i="6" s="1"/>
  <c r="J394" i="6"/>
  <c r="F394" i="6" s="1"/>
  <c r="J392" i="6"/>
  <c r="F392" i="6" s="1"/>
  <c r="J381" i="6"/>
  <c r="F381" i="6" s="1"/>
  <c r="J378" i="6"/>
  <c r="F378" i="6" s="1"/>
  <c r="J376" i="6"/>
  <c r="F376" i="6" s="1"/>
  <c r="J365" i="6"/>
  <c r="F365" i="6" s="1"/>
  <c r="J362" i="6"/>
  <c r="F362" i="6" s="1"/>
  <c r="J360" i="6"/>
  <c r="F360" i="6" s="1"/>
  <c r="J349" i="6"/>
  <c r="F349" i="6" s="1"/>
  <c r="J346" i="6"/>
  <c r="F346" i="6" s="1"/>
  <c r="J344" i="6"/>
  <c r="F344" i="6" s="1"/>
  <c r="J333" i="6"/>
  <c r="F333" i="6" s="1"/>
  <c r="J330" i="6"/>
  <c r="F330" i="6" s="1"/>
  <c r="J328" i="6"/>
  <c r="F328" i="6" s="1"/>
  <c r="J317" i="6"/>
  <c r="F317" i="6" s="1"/>
  <c r="J314" i="6"/>
  <c r="F314" i="6" s="1"/>
  <c r="J312" i="6"/>
  <c r="F312" i="6" s="1"/>
  <c r="J301" i="6"/>
  <c r="F301" i="6" s="1"/>
  <c r="J298" i="6"/>
  <c r="F298" i="6" s="1"/>
  <c r="J296" i="6"/>
  <c r="F296" i="6" s="1"/>
  <c r="J290" i="6"/>
  <c r="F290" i="6" s="1"/>
  <c r="J287" i="6"/>
  <c r="F287" i="6" s="1"/>
  <c r="J144" i="6"/>
  <c r="F144" i="6" s="1"/>
  <c r="J139" i="6"/>
  <c r="F139" i="6" s="1"/>
  <c r="J415" i="6"/>
  <c r="F415" i="6" s="1"/>
  <c r="J396" i="6"/>
  <c r="F396" i="6" s="1"/>
  <c r="J385" i="6"/>
  <c r="F385" i="6" s="1"/>
  <c r="J382" i="6"/>
  <c r="F382" i="6" s="1"/>
  <c r="J380" i="6"/>
  <c r="F380" i="6" s="1"/>
  <c r="J369" i="6"/>
  <c r="F369" i="6" s="1"/>
  <c r="J366" i="6"/>
  <c r="F366" i="6" s="1"/>
  <c r="J364" i="6"/>
  <c r="F364" i="6" s="1"/>
  <c r="J353" i="6"/>
  <c r="F353" i="6" s="1"/>
  <c r="J350" i="6"/>
  <c r="F350" i="6" s="1"/>
  <c r="J348" i="6"/>
  <c r="F348" i="6" s="1"/>
  <c r="J337" i="6"/>
  <c r="F337" i="6" s="1"/>
  <c r="J334" i="6"/>
  <c r="F334" i="6" s="1"/>
  <c r="J332" i="6"/>
  <c r="F332" i="6" s="1"/>
  <c r="J321" i="6"/>
  <c r="F321" i="6" s="1"/>
  <c r="J318" i="6"/>
  <c r="F318" i="6" s="1"/>
  <c r="J316" i="6"/>
  <c r="F316" i="6" s="1"/>
  <c r="J305" i="6"/>
  <c r="F305" i="6" s="1"/>
  <c r="J302" i="6"/>
  <c r="F302" i="6" s="1"/>
  <c r="J300" i="6"/>
  <c r="F300" i="6" s="1"/>
  <c r="J285" i="6"/>
  <c r="F285" i="6" s="1"/>
  <c r="J168" i="6"/>
  <c r="F168" i="6" s="1"/>
  <c r="J163" i="6"/>
  <c r="F163" i="6" s="1"/>
  <c r="J136" i="6"/>
  <c r="F136" i="6" s="1"/>
  <c r="J131" i="6"/>
  <c r="F131" i="6" s="1"/>
  <c r="J412" i="6"/>
  <c r="F412" i="6" s="1"/>
  <c r="J387" i="6"/>
  <c r="F387" i="6" s="1"/>
  <c r="J371" i="6"/>
  <c r="F371" i="6" s="1"/>
  <c r="J355" i="6"/>
  <c r="F355" i="6" s="1"/>
  <c r="J339" i="6"/>
  <c r="F339" i="6" s="1"/>
  <c r="J323" i="6"/>
  <c r="F323" i="6" s="1"/>
  <c r="J307" i="6"/>
  <c r="F307" i="6" s="1"/>
  <c r="J291" i="6"/>
  <c r="F291" i="6" s="1"/>
  <c r="J288" i="6"/>
  <c r="F288" i="6" s="1"/>
  <c r="J284" i="6"/>
  <c r="F284" i="6" s="1"/>
  <c r="J280" i="6"/>
  <c r="F280" i="6" s="1"/>
  <c r="J276" i="6"/>
  <c r="F276" i="6" s="1"/>
  <c r="J272" i="6"/>
  <c r="F272" i="6" s="1"/>
  <c r="J268" i="6"/>
  <c r="F268" i="6" s="1"/>
  <c r="J264" i="6"/>
  <c r="F264" i="6" s="1"/>
  <c r="J260" i="6"/>
  <c r="F260" i="6" s="1"/>
  <c r="J256" i="6"/>
  <c r="F256" i="6" s="1"/>
  <c r="J252" i="6"/>
  <c r="F252" i="6" s="1"/>
  <c r="J248" i="6"/>
  <c r="F248" i="6" s="1"/>
  <c r="J244" i="6"/>
  <c r="F244" i="6" s="1"/>
  <c r="J240" i="6"/>
  <c r="F240" i="6" s="1"/>
  <c r="J236" i="6"/>
  <c r="F236" i="6" s="1"/>
  <c r="J232" i="6"/>
  <c r="F232" i="6" s="1"/>
  <c r="J228" i="6"/>
  <c r="F228" i="6" s="1"/>
  <c r="J224" i="6"/>
  <c r="F224" i="6" s="1"/>
  <c r="J220" i="6"/>
  <c r="F220" i="6" s="1"/>
  <c r="J216" i="6"/>
  <c r="F216" i="6" s="1"/>
  <c r="J212" i="6"/>
  <c r="F212" i="6" s="1"/>
  <c r="J208" i="6"/>
  <c r="F208" i="6" s="1"/>
  <c r="J204" i="6"/>
  <c r="F204" i="6" s="1"/>
  <c r="J200" i="6"/>
  <c r="F200" i="6" s="1"/>
  <c r="J196" i="6"/>
  <c r="F196" i="6" s="1"/>
  <c r="J192" i="6"/>
  <c r="F192" i="6" s="1"/>
  <c r="J188" i="6"/>
  <c r="F188" i="6" s="1"/>
  <c r="J184" i="6"/>
  <c r="F184" i="6" s="1"/>
  <c r="J180" i="6"/>
  <c r="F180" i="6" s="1"/>
  <c r="J176" i="6"/>
  <c r="F176" i="6" s="1"/>
  <c r="J172" i="6"/>
  <c r="F172" i="6" s="1"/>
  <c r="J148" i="6"/>
  <c r="F148" i="6" s="1"/>
  <c r="J146" i="6"/>
  <c r="F146" i="6" s="1"/>
  <c r="J143" i="6"/>
  <c r="F143" i="6" s="1"/>
  <c r="J116" i="6"/>
  <c r="F116" i="6" s="1"/>
  <c r="J400" i="6"/>
  <c r="F400" i="6" s="1"/>
  <c r="J384" i="6"/>
  <c r="F384" i="6" s="1"/>
  <c r="J368" i="6"/>
  <c r="F368" i="6" s="1"/>
  <c r="J352" i="6"/>
  <c r="F352" i="6" s="1"/>
  <c r="J336" i="6"/>
  <c r="F336" i="6" s="1"/>
  <c r="J320" i="6"/>
  <c r="F320" i="6" s="1"/>
  <c r="J304" i="6"/>
  <c r="F304" i="6" s="1"/>
  <c r="J416" i="6"/>
  <c r="F416" i="6" s="1"/>
  <c r="J391" i="6"/>
  <c r="F391" i="6" s="1"/>
  <c r="J375" i="6"/>
  <c r="F375" i="6" s="1"/>
  <c r="J359" i="6"/>
  <c r="F359" i="6" s="1"/>
  <c r="J343" i="6"/>
  <c r="F343" i="6" s="1"/>
  <c r="J327" i="6"/>
  <c r="F327" i="6" s="1"/>
  <c r="J311" i="6"/>
  <c r="F311" i="6" s="1"/>
  <c r="J295" i="6"/>
  <c r="F295" i="6" s="1"/>
  <c r="J286" i="6"/>
  <c r="F286" i="6" s="1"/>
  <c r="J167" i="6"/>
  <c r="F167" i="6" s="1"/>
  <c r="J135" i="6"/>
  <c r="F135" i="6" s="1"/>
  <c r="H111" i="6"/>
  <c r="J111" i="6"/>
  <c r="F111" i="6" s="1"/>
  <c r="H103" i="6"/>
  <c r="J103" i="6"/>
  <c r="F103" i="6" s="1"/>
  <c r="H95" i="6"/>
  <c r="J95" i="6"/>
  <c r="F95" i="6" s="1"/>
  <c r="H87" i="6"/>
  <c r="J87" i="6"/>
  <c r="F87" i="6" s="1"/>
  <c r="H79" i="6"/>
  <c r="J79" i="6"/>
  <c r="F79" i="6" s="1"/>
  <c r="H71" i="6"/>
  <c r="J71" i="6"/>
  <c r="F71" i="6" s="1"/>
  <c r="H63" i="6"/>
  <c r="J63" i="6"/>
  <c r="F63" i="6" s="1"/>
  <c r="H55" i="6"/>
  <c r="J55" i="6"/>
  <c r="F55" i="6" s="1"/>
  <c r="H47" i="6"/>
  <c r="J47" i="6"/>
  <c r="F47" i="6" s="1"/>
  <c r="H39" i="6"/>
  <c r="J39" i="6"/>
  <c r="F39" i="6" s="1"/>
  <c r="H31" i="6"/>
  <c r="J31" i="6"/>
  <c r="F31" i="6" s="1"/>
  <c r="H23" i="6"/>
  <c r="J23" i="6"/>
  <c r="F23" i="6" s="1"/>
  <c r="H15" i="6"/>
  <c r="J15" i="6"/>
  <c r="F15" i="6" s="1"/>
  <c r="H7" i="6"/>
  <c r="J7" i="6"/>
  <c r="F7" i="6" s="1"/>
  <c r="J166" i="6"/>
  <c r="F166" i="6" s="1"/>
  <c r="J162" i="6"/>
  <c r="F162" i="6" s="1"/>
  <c r="J142" i="6"/>
  <c r="F142" i="6" s="1"/>
  <c r="J138" i="6"/>
  <c r="F138" i="6" s="1"/>
  <c r="J134" i="6"/>
  <c r="F134" i="6" s="1"/>
  <c r="J130" i="6"/>
  <c r="F130" i="6" s="1"/>
  <c r="J126" i="6"/>
  <c r="F126" i="6" s="1"/>
  <c r="J122" i="6"/>
  <c r="F122" i="6" s="1"/>
  <c r="J118" i="6"/>
  <c r="F118" i="6" s="1"/>
  <c r="J114" i="6"/>
  <c r="F114" i="6" s="1"/>
  <c r="H106" i="6"/>
  <c r="J106" i="6"/>
  <c r="F106" i="6" s="1"/>
  <c r="H98" i="6"/>
  <c r="J98" i="6"/>
  <c r="F98" i="6" s="1"/>
  <c r="H90" i="6"/>
  <c r="J90" i="6"/>
  <c r="F90" i="6" s="1"/>
  <c r="H82" i="6"/>
  <c r="J82" i="6"/>
  <c r="F82" i="6" s="1"/>
  <c r="H74" i="6"/>
  <c r="J74" i="6"/>
  <c r="F74" i="6" s="1"/>
  <c r="H66" i="6"/>
  <c r="J66" i="6"/>
  <c r="F66" i="6" s="1"/>
  <c r="H58" i="6"/>
  <c r="J58" i="6"/>
  <c r="F58" i="6" s="1"/>
  <c r="H50" i="6"/>
  <c r="J50" i="6"/>
  <c r="F50" i="6" s="1"/>
  <c r="H42" i="6"/>
  <c r="J42" i="6"/>
  <c r="F42" i="6" s="1"/>
  <c r="H34" i="6"/>
  <c r="J34" i="6"/>
  <c r="F34" i="6" s="1"/>
  <c r="H26" i="6"/>
  <c r="J26" i="6"/>
  <c r="F26" i="6" s="1"/>
  <c r="H18" i="6"/>
  <c r="J18" i="6"/>
  <c r="F18" i="6" s="1"/>
  <c r="H10" i="6"/>
  <c r="J10" i="6"/>
  <c r="F10" i="6" s="1"/>
  <c r="H2" i="6"/>
  <c r="J2" i="6"/>
  <c r="F2" i="6" s="1"/>
  <c r="H109" i="6"/>
  <c r="J109" i="6"/>
  <c r="F109" i="6" s="1"/>
  <c r="H101" i="6"/>
  <c r="J101" i="6"/>
  <c r="F101" i="6" s="1"/>
  <c r="H93" i="6"/>
  <c r="J93" i="6"/>
  <c r="F93" i="6" s="1"/>
  <c r="H85" i="6"/>
  <c r="J85" i="6"/>
  <c r="F85" i="6" s="1"/>
  <c r="H77" i="6"/>
  <c r="J77" i="6"/>
  <c r="F77" i="6" s="1"/>
  <c r="H69" i="6"/>
  <c r="J69" i="6"/>
  <c r="F69" i="6" s="1"/>
  <c r="H61" i="6"/>
  <c r="J61" i="6"/>
  <c r="F61" i="6" s="1"/>
  <c r="H53" i="6"/>
  <c r="J53" i="6"/>
  <c r="F53" i="6" s="1"/>
  <c r="H45" i="6"/>
  <c r="J45" i="6"/>
  <c r="F45" i="6" s="1"/>
  <c r="H37" i="6"/>
  <c r="J37" i="6"/>
  <c r="F37" i="6" s="1"/>
  <c r="H29" i="6"/>
  <c r="J29" i="6"/>
  <c r="F29" i="6" s="1"/>
  <c r="H21" i="6"/>
  <c r="J21" i="6"/>
  <c r="F21" i="6" s="1"/>
  <c r="H13" i="6"/>
  <c r="J13" i="6"/>
  <c r="F13" i="6" s="1"/>
  <c r="H5" i="6"/>
  <c r="J5" i="6"/>
  <c r="F5" i="6" s="1"/>
  <c r="H112" i="6"/>
  <c r="J112" i="6"/>
  <c r="F112" i="6" s="1"/>
  <c r="H104" i="6"/>
  <c r="J104" i="6"/>
  <c r="F104" i="6" s="1"/>
  <c r="H96" i="6"/>
  <c r="J96" i="6"/>
  <c r="F96" i="6" s="1"/>
  <c r="H88" i="6"/>
  <c r="J88" i="6"/>
  <c r="F88" i="6" s="1"/>
  <c r="H80" i="6"/>
  <c r="J80" i="6"/>
  <c r="F80" i="6" s="1"/>
  <c r="H72" i="6"/>
  <c r="J72" i="6"/>
  <c r="F72" i="6" s="1"/>
  <c r="H64" i="6"/>
  <c r="J64" i="6"/>
  <c r="F64" i="6" s="1"/>
  <c r="H56" i="6"/>
  <c r="J56" i="6"/>
  <c r="F56" i="6" s="1"/>
  <c r="H48" i="6"/>
  <c r="J48" i="6"/>
  <c r="F48" i="6" s="1"/>
  <c r="H40" i="6"/>
  <c r="J40" i="6"/>
  <c r="F40" i="6" s="1"/>
  <c r="H32" i="6"/>
  <c r="J32" i="6"/>
  <c r="F32" i="6" s="1"/>
  <c r="H24" i="6"/>
  <c r="J24" i="6"/>
  <c r="F24" i="6" s="1"/>
  <c r="H16" i="6"/>
  <c r="J16" i="6"/>
  <c r="F16" i="6" s="1"/>
  <c r="H8" i="6"/>
  <c r="J8" i="6"/>
  <c r="F8" i="6" s="1"/>
  <c r="H107" i="6"/>
  <c r="J107" i="6"/>
  <c r="F107" i="6" s="1"/>
  <c r="H99" i="6"/>
  <c r="J99" i="6"/>
  <c r="F99" i="6" s="1"/>
  <c r="H91" i="6"/>
  <c r="J91" i="6"/>
  <c r="F91" i="6" s="1"/>
  <c r="H83" i="6"/>
  <c r="J83" i="6"/>
  <c r="F83" i="6" s="1"/>
  <c r="H75" i="6"/>
  <c r="J75" i="6"/>
  <c r="F75" i="6" s="1"/>
  <c r="H67" i="6"/>
  <c r="J67" i="6"/>
  <c r="F67" i="6" s="1"/>
  <c r="H59" i="6"/>
  <c r="J59" i="6"/>
  <c r="F59" i="6" s="1"/>
  <c r="H51" i="6"/>
  <c r="J51" i="6"/>
  <c r="F51" i="6" s="1"/>
  <c r="H43" i="6"/>
  <c r="J43" i="6"/>
  <c r="F43" i="6" s="1"/>
  <c r="H35" i="6"/>
  <c r="J35" i="6"/>
  <c r="F35" i="6" s="1"/>
  <c r="H27" i="6"/>
  <c r="J27" i="6"/>
  <c r="F27" i="6" s="1"/>
  <c r="H19" i="6"/>
  <c r="J19" i="6"/>
  <c r="F19" i="6" s="1"/>
  <c r="H11" i="6"/>
  <c r="J11" i="6"/>
  <c r="F11" i="6" s="1"/>
  <c r="H3" i="6"/>
  <c r="J3" i="6"/>
  <c r="F3" i="6" s="1"/>
  <c r="H110" i="6"/>
  <c r="J110" i="6"/>
  <c r="F110" i="6" s="1"/>
  <c r="H102" i="6"/>
  <c r="J102" i="6"/>
  <c r="F102" i="6" s="1"/>
  <c r="H94" i="6"/>
  <c r="J94" i="6"/>
  <c r="F94" i="6" s="1"/>
  <c r="H86" i="6"/>
  <c r="J86" i="6"/>
  <c r="F86" i="6" s="1"/>
  <c r="H78" i="6"/>
  <c r="J78" i="6"/>
  <c r="F78" i="6" s="1"/>
  <c r="H70" i="6"/>
  <c r="J70" i="6"/>
  <c r="F70" i="6" s="1"/>
  <c r="H62" i="6"/>
  <c r="J62" i="6"/>
  <c r="F62" i="6" s="1"/>
  <c r="H54" i="6"/>
  <c r="J54" i="6"/>
  <c r="F54" i="6" s="1"/>
  <c r="H46" i="6"/>
  <c r="J46" i="6"/>
  <c r="F46" i="6" s="1"/>
  <c r="H38" i="6"/>
  <c r="J38" i="6"/>
  <c r="F38" i="6" s="1"/>
  <c r="H30" i="6"/>
  <c r="J30" i="6"/>
  <c r="F30" i="6" s="1"/>
  <c r="H22" i="6"/>
  <c r="J22" i="6"/>
  <c r="F22" i="6" s="1"/>
  <c r="H14" i="6"/>
  <c r="J14" i="6"/>
  <c r="F14" i="6" s="1"/>
  <c r="H6" i="6"/>
  <c r="J6" i="6"/>
  <c r="F6" i="6" s="1"/>
  <c r="H105" i="6"/>
  <c r="J105" i="6"/>
  <c r="F105" i="6" s="1"/>
  <c r="H97" i="6"/>
  <c r="J97" i="6"/>
  <c r="F97" i="6" s="1"/>
  <c r="H89" i="6"/>
  <c r="J89" i="6"/>
  <c r="F89" i="6" s="1"/>
  <c r="H81" i="6"/>
  <c r="J81" i="6"/>
  <c r="F81" i="6" s="1"/>
  <c r="H73" i="6"/>
  <c r="J73" i="6"/>
  <c r="F73" i="6" s="1"/>
  <c r="H65" i="6"/>
  <c r="J65" i="6"/>
  <c r="F65" i="6" s="1"/>
  <c r="H57" i="6"/>
  <c r="J57" i="6"/>
  <c r="F57" i="6" s="1"/>
  <c r="H49" i="6"/>
  <c r="J49" i="6"/>
  <c r="F49" i="6" s="1"/>
  <c r="H41" i="6"/>
  <c r="J41" i="6"/>
  <c r="F41" i="6" s="1"/>
  <c r="H33" i="6"/>
  <c r="J33" i="6"/>
  <c r="F33" i="6" s="1"/>
  <c r="H25" i="6"/>
  <c r="J25" i="6"/>
  <c r="F25" i="6" s="1"/>
  <c r="H17" i="6"/>
  <c r="J17" i="6"/>
  <c r="F17" i="6" s="1"/>
  <c r="H9" i="6"/>
  <c r="J9" i="6"/>
  <c r="F9" i="6" s="1"/>
  <c r="J169" i="6"/>
  <c r="F169" i="6" s="1"/>
  <c r="J165" i="6"/>
  <c r="F165" i="6" s="1"/>
  <c r="J161" i="6"/>
  <c r="F161" i="6" s="1"/>
  <c r="J157" i="6"/>
  <c r="F157" i="6" s="1"/>
  <c r="J153" i="6"/>
  <c r="F153" i="6" s="1"/>
  <c r="J149" i="6"/>
  <c r="F149" i="6" s="1"/>
  <c r="J145" i="6"/>
  <c r="F145" i="6" s="1"/>
  <c r="J141" i="6"/>
  <c r="F141" i="6" s="1"/>
  <c r="J137" i="6"/>
  <c r="F137" i="6" s="1"/>
  <c r="J133" i="6"/>
  <c r="F133" i="6" s="1"/>
  <c r="J129" i="6"/>
  <c r="F129" i="6" s="1"/>
  <c r="J125" i="6"/>
  <c r="F125" i="6" s="1"/>
  <c r="J121" i="6"/>
  <c r="F121" i="6" s="1"/>
  <c r="J117" i="6"/>
  <c r="F117" i="6" s="1"/>
  <c r="J113" i="6"/>
  <c r="F113" i="6" s="1"/>
  <c r="H108" i="6"/>
  <c r="J108" i="6"/>
  <c r="F108" i="6" s="1"/>
  <c r="H100" i="6"/>
  <c r="J100" i="6"/>
  <c r="F100" i="6" s="1"/>
  <c r="H92" i="6"/>
  <c r="J92" i="6"/>
  <c r="F92" i="6" s="1"/>
  <c r="H84" i="6"/>
  <c r="J84" i="6"/>
  <c r="F84" i="6" s="1"/>
  <c r="H76" i="6"/>
  <c r="J76" i="6"/>
  <c r="F76" i="6" s="1"/>
  <c r="H68" i="6"/>
  <c r="J68" i="6"/>
  <c r="F68" i="6" s="1"/>
  <c r="H60" i="6"/>
  <c r="J60" i="6"/>
  <c r="F60" i="6" s="1"/>
  <c r="H52" i="6"/>
  <c r="J52" i="6"/>
  <c r="F52" i="6" s="1"/>
  <c r="H44" i="6"/>
  <c r="J44" i="6"/>
  <c r="F44" i="6" s="1"/>
  <c r="H36" i="6"/>
  <c r="J36" i="6"/>
  <c r="F36" i="6" s="1"/>
  <c r="H28" i="6"/>
  <c r="J28" i="6"/>
  <c r="F28" i="6" s="1"/>
  <c r="H20" i="6"/>
  <c r="J20" i="6"/>
  <c r="F20" i="6" s="1"/>
  <c r="H12" i="6"/>
  <c r="J12" i="6"/>
  <c r="F12" i="6" s="1"/>
  <c r="H4" i="6"/>
  <c r="J4" i="6"/>
  <c r="F4"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AD409" i="7"/>
  <c r="AD410" i="7"/>
  <c r="AD411" i="7"/>
  <c r="AD412" i="7"/>
  <c r="AD413" i="7"/>
  <c r="AD414" i="7"/>
  <c r="AD415" i="7"/>
  <c r="AD416" i="7"/>
  <c r="AD417" i="7"/>
  <c r="AD418" i="7"/>
  <c r="AD419" i="7"/>
  <c r="AD420" i="7"/>
  <c r="AD421" i="7"/>
  <c r="AD422" i="7"/>
  <c r="AD423" i="7"/>
  <c r="AD424" i="7"/>
  <c r="AD425" i="7"/>
  <c r="AD426" i="7"/>
  <c r="G26" i="10"/>
  <c r="G25" i="10"/>
  <c r="G24" i="10"/>
  <c r="G23" i="10"/>
  <c r="G22" i="10"/>
  <c r="G21" i="10"/>
  <c r="G20" i="10"/>
  <c r="G19" i="10"/>
  <c r="G15" i="10"/>
  <c r="G14" i="10"/>
  <c r="G13" i="10"/>
  <c r="G11" i="10"/>
  <c r="G10" i="10"/>
  <c r="G8" i="10"/>
  <c r="G7" i="10"/>
  <c r="G6" i="10"/>
  <c r="C7" i="10"/>
  <c r="C6" i="10"/>
  <c r="C3" i="10"/>
  <c r="G12" i="10" l="1"/>
  <c r="I12" i="10" s="1"/>
  <c r="G36" i="10" s="1"/>
  <c r="I8" i="10"/>
  <c r="I7" i="10"/>
  <c r="I10" i="10"/>
  <c r="I11" i="10"/>
  <c r="I13" i="10"/>
  <c r="I14" i="10"/>
  <c r="I15" i="10"/>
  <c r="I6" i="10"/>
  <c r="G27" i="10"/>
  <c r="Z426" i="8"/>
  <c r="V426" i="8"/>
  <c r="R426" i="8"/>
  <c r="O426" i="8"/>
  <c r="Z425" i="8"/>
  <c r="V425" i="8"/>
  <c r="R425" i="8"/>
  <c r="O425" i="8"/>
  <c r="Z424" i="8"/>
  <c r="V424" i="8"/>
  <c r="R424" i="8"/>
  <c r="O424" i="8"/>
  <c r="Z423" i="8"/>
  <c r="V423" i="8"/>
  <c r="R423" i="8"/>
  <c r="O423" i="8"/>
  <c r="Z422" i="8"/>
  <c r="V422" i="8"/>
  <c r="R422" i="8"/>
  <c r="O422" i="8"/>
  <c r="Z421" i="8"/>
  <c r="V421" i="8"/>
  <c r="R421" i="8"/>
  <c r="O421" i="8"/>
  <c r="Z420" i="8"/>
  <c r="V420" i="8"/>
  <c r="R420" i="8"/>
  <c r="O420" i="8"/>
  <c r="Z419" i="8"/>
  <c r="V419" i="8"/>
  <c r="R419" i="8"/>
  <c r="O419" i="8"/>
  <c r="Z418" i="8"/>
  <c r="V418" i="8"/>
  <c r="R418" i="8"/>
  <c r="O418" i="8"/>
  <c r="Z417" i="8"/>
  <c r="V417" i="8"/>
  <c r="R417" i="8"/>
  <c r="O417" i="8"/>
  <c r="Z416" i="8"/>
  <c r="V416" i="8"/>
  <c r="R416" i="8"/>
  <c r="O416" i="8"/>
  <c r="Z415" i="8"/>
  <c r="V415" i="8"/>
  <c r="R415" i="8"/>
  <c r="O415" i="8"/>
  <c r="Z414" i="8"/>
  <c r="V414" i="8"/>
  <c r="R414" i="8"/>
  <c r="O414" i="8"/>
  <c r="Z413" i="8"/>
  <c r="V413" i="8"/>
  <c r="R413" i="8"/>
  <c r="O413" i="8"/>
  <c r="Z412" i="8"/>
  <c r="V412" i="8"/>
  <c r="R412" i="8"/>
  <c r="O412" i="8"/>
  <c r="Z411" i="8"/>
  <c r="V411" i="8"/>
  <c r="R411" i="8"/>
  <c r="O411" i="8"/>
  <c r="Z410" i="8"/>
  <c r="V410" i="8"/>
  <c r="R410" i="8"/>
  <c r="O410" i="8"/>
  <c r="Z409" i="8"/>
  <c r="V409" i="8"/>
  <c r="R409" i="8"/>
  <c r="O409" i="8"/>
  <c r="Z408" i="8"/>
  <c r="V408" i="8"/>
  <c r="R408" i="8"/>
  <c r="O408" i="8"/>
  <c r="Z407" i="8"/>
  <c r="V407" i="8"/>
  <c r="R407" i="8"/>
  <c r="O407" i="8"/>
  <c r="Z406" i="8"/>
  <c r="V406" i="8"/>
  <c r="R406" i="8"/>
  <c r="O406" i="8"/>
  <c r="Z405" i="8"/>
  <c r="V405" i="8"/>
  <c r="R405" i="8"/>
  <c r="O405" i="8"/>
  <c r="Z404" i="8"/>
  <c r="V404" i="8"/>
  <c r="R404" i="8"/>
  <c r="O404" i="8"/>
  <c r="Z403" i="8"/>
  <c r="V403" i="8"/>
  <c r="R403" i="8"/>
  <c r="O403" i="8"/>
  <c r="Z402" i="8"/>
  <c r="V402" i="8"/>
  <c r="R402" i="8"/>
  <c r="O402" i="8"/>
  <c r="Z401" i="8"/>
  <c r="V401" i="8"/>
  <c r="R401" i="8"/>
  <c r="O401" i="8"/>
  <c r="Z400" i="8"/>
  <c r="V400" i="8"/>
  <c r="R400" i="8"/>
  <c r="O400" i="8"/>
  <c r="Z399" i="8"/>
  <c r="V399" i="8"/>
  <c r="R399" i="8"/>
  <c r="O399" i="8"/>
  <c r="Z398" i="8"/>
  <c r="V398" i="8"/>
  <c r="R398" i="8"/>
  <c r="O398" i="8"/>
  <c r="Z397" i="8"/>
  <c r="V397" i="8"/>
  <c r="R397" i="8"/>
  <c r="O397" i="8"/>
  <c r="Z396" i="8"/>
  <c r="V396" i="8"/>
  <c r="R396" i="8"/>
  <c r="O396" i="8"/>
  <c r="Z395" i="8"/>
  <c r="V395" i="8"/>
  <c r="R395" i="8"/>
  <c r="O395" i="8"/>
  <c r="Z394" i="8"/>
  <c r="V394" i="8"/>
  <c r="R394" i="8"/>
  <c r="O394" i="8"/>
  <c r="Z393" i="8"/>
  <c r="V393" i="8"/>
  <c r="R393" i="8"/>
  <c r="O393" i="8"/>
  <c r="Z392" i="8"/>
  <c r="V392" i="8"/>
  <c r="R392" i="8"/>
  <c r="O392" i="8"/>
  <c r="Z391" i="8"/>
  <c r="V391" i="8"/>
  <c r="R391" i="8"/>
  <c r="O391" i="8"/>
  <c r="Z390" i="8"/>
  <c r="V390" i="8"/>
  <c r="R390" i="8"/>
  <c r="O390" i="8"/>
  <c r="Z389" i="8"/>
  <c r="V389" i="8"/>
  <c r="R389" i="8"/>
  <c r="O389" i="8"/>
  <c r="Z388" i="8"/>
  <c r="V388" i="8"/>
  <c r="R388" i="8"/>
  <c r="O388" i="8"/>
  <c r="Z387" i="8"/>
  <c r="V387" i="8"/>
  <c r="R387" i="8"/>
  <c r="O387" i="8"/>
  <c r="Z386" i="8"/>
  <c r="V386" i="8"/>
  <c r="R386" i="8"/>
  <c r="O386" i="8"/>
  <c r="Z385" i="8"/>
  <c r="V385" i="8"/>
  <c r="R385" i="8"/>
  <c r="O385" i="8"/>
  <c r="Z384" i="8"/>
  <c r="V384" i="8"/>
  <c r="R384" i="8"/>
  <c r="O384" i="8"/>
  <c r="Z383" i="8"/>
  <c r="V383" i="8"/>
  <c r="R383" i="8"/>
  <c r="O383" i="8"/>
  <c r="Z382" i="8"/>
  <c r="V382" i="8"/>
  <c r="R382" i="8"/>
  <c r="O382" i="8"/>
  <c r="Z381" i="8"/>
  <c r="V381" i="8"/>
  <c r="R381" i="8"/>
  <c r="O381" i="8"/>
  <c r="Z380" i="8"/>
  <c r="V380" i="8"/>
  <c r="R380" i="8"/>
  <c r="O380" i="8"/>
  <c r="Z379" i="8"/>
  <c r="V379" i="8"/>
  <c r="R379" i="8"/>
  <c r="O379" i="8"/>
  <c r="Z378" i="8"/>
  <c r="V378" i="8"/>
  <c r="R378" i="8"/>
  <c r="O378" i="8"/>
  <c r="Z377" i="8"/>
  <c r="V377" i="8"/>
  <c r="R377" i="8"/>
  <c r="O377" i="8"/>
  <c r="Z376" i="8"/>
  <c r="V376" i="8"/>
  <c r="R376" i="8"/>
  <c r="O376" i="8"/>
  <c r="Z375" i="8"/>
  <c r="V375" i="8"/>
  <c r="R375" i="8"/>
  <c r="O375" i="8"/>
  <c r="Z374" i="8"/>
  <c r="V374" i="8"/>
  <c r="R374" i="8"/>
  <c r="O374" i="8"/>
  <c r="Z373" i="8"/>
  <c r="V373" i="8"/>
  <c r="R373" i="8"/>
  <c r="O373" i="8"/>
  <c r="Z372" i="8"/>
  <c r="V372" i="8"/>
  <c r="R372" i="8"/>
  <c r="O372" i="8"/>
  <c r="Z371" i="8"/>
  <c r="V371" i="8"/>
  <c r="R371" i="8"/>
  <c r="O371" i="8"/>
  <c r="Z370" i="8"/>
  <c r="V370" i="8"/>
  <c r="R370" i="8"/>
  <c r="O370" i="8"/>
  <c r="Z369" i="8"/>
  <c r="V369" i="8"/>
  <c r="R369" i="8"/>
  <c r="O369" i="8"/>
  <c r="Z368" i="8"/>
  <c r="V368" i="8"/>
  <c r="R368" i="8"/>
  <c r="O368" i="8"/>
  <c r="Z367" i="8"/>
  <c r="V367" i="8"/>
  <c r="R367" i="8"/>
  <c r="O367" i="8"/>
  <c r="Z366" i="8"/>
  <c r="V366" i="8"/>
  <c r="R366" i="8"/>
  <c r="O366" i="8"/>
  <c r="Z365" i="8"/>
  <c r="V365" i="8"/>
  <c r="R365" i="8"/>
  <c r="O365" i="8"/>
  <c r="Z364" i="8"/>
  <c r="V364" i="8"/>
  <c r="R364" i="8"/>
  <c r="O364" i="8"/>
  <c r="Z363" i="8"/>
  <c r="V363" i="8"/>
  <c r="R363" i="8"/>
  <c r="O363" i="8"/>
  <c r="Z362" i="8"/>
  <c r="V362" i="8"/>
  <c r="R362" i="8"/>
  <c r="O362" i="8"/>
  <c r="Z361" i="8"/>
  <c r="V361" i="8"/>
  <c r="R361" i="8"/>
  <c r="O361" i="8"/>
  <c r="Z360" i="8"/>
  <c r="V360" i="8"/>
  <c r="R360" i="8"/>
  <c r="O360" i="8"/>
  <c r="Z359" i="8"/>
  <c r="V359" i="8"/>
  <c r="R359" i="8"/>
  <c r="O359" i="8"/>
  <c r="Z358" i="8"/>
  <c r="V358" i="8"/>
  <c r="R358" i="8"/>
  <c r="O358" i="8"/>
  <c r="Z357" i="8"/>
  <c r="V357" i="8"/>
  <c r="R357" i="8"/>
  <c r="O357" i="8"/>
  <c r="Z356" i="8"/>
  <c r="V356" i="8"/>
  <c r="R356" i="8"/>
  <c r="O356" i="8"/>
  <c r="Z355" i="8"/>
  <c r="V355" i="8"/>
  <c r="R355" i="8"/>
  <c r="O355" i="8"/>
  <c r="Z354" i="8"/>
  <c r="V354" i="8"/>
  <c r="R354" i="8"/>
  <c r="O354" i="8"/>
  <c r="Z353" i="8"/>
  <c r="V353" i="8"/>
  <c r="R353" i="8"/>
  <c r="O353" i="8"/>
  <c r="Z352" i="8"/>
  <c r="V352" i="8"/>
  <c r="R352" i="8"/>
  <c r="O352" i="8"/>
  <c r="Z351" i="8"/>
  <c r="V351" i="8"/>
  <c r="R351" i="8"/>
  <c r="O351" i="8"/>
  <c r="Z350" i="8"/>
  <c r="V350" i="8"/>
  <c r="R350" i="8"/>
  <c r="O350" i="8"/>
  <c r="Z349" i="8"/>
  <c r="V349" i="8"/>
  <c r="R349" i="8"/>
  <c r="O349" i="8"/>
  <c r="Z348" i="8"/>
  <c r="V348" i="8"/>
  <c r="R348" i="8"/>
  <c r="O348" i="8"/>
  <c r="Z347" i="8"/>
  <c r="V347" i="8"/>
  <c r="R347" i="8"/>
  <c r="O347" i="8"/>
  <c r="Z346" i="8"/>
  <c r="V346" i="8"/>
  <c r="R346" i="8"/>
  <c r="O346" i="8"/>
  <c r="Z345" i="8"/>
  <c r="V345" i="8"/>
  <c r="R345" i="8"/>
  <c r="O345" i="8"/>
  <c r="Z344" i="8"/>
  <c r="V344" i="8"/>
  <c r="R344" i="8"/>
  <c r="O344" i="8"/>
  <c r="Z343" i="8"/>
  <c r="V343" i="8"/>
  <c r="R343" i="8"/>
  <c r="O343" i="8"/>
  <c r="Z342" i="8"/>
  <c r="V342" i="8"/>
  <c r="R342" i="8"/>
  <c r="O342" i="8"/>
  <c r="Z341" i="8"/>
  <c r="V341" i="8"/>
  <c r="R341" i="8"/>
  <c r="O341" i="8"/>
  <c r="Z340" i="8"/>
  <c r="V340" i="8"/>
  <c r="R340" i="8"/>
  <c r="O340" i="8"/>
  <c r="Z339" i="8"/>
  <c r="V339" i="8"/>
  <c r="R339" i="8"/>
  <c r="O339" i="8"/>
  <c r="Z338" i="8"/>
  <c r="V338" i="8"/>
  <c r="R338" i="8"/>
  <c r="O338" i="8"/>
  <c r="Z337" i="8"/>
  <c r="V337" i="8"/>
  <c r="R337" i="8"/>
  <c r="O337" i="8"/>
  <c r="Z336" i="8"/>
  <c r="V336" i="8"/>
  <c r="R336" i="8"/>
  <c r="O336" i="8"/>
  <c r="Z335" i="8"/>
  <c r="V335" i="8"/>
  <c r="R335" i="8"/>
  <c r="O335" i="8"/>
  <c r="Z334" i="8"/>
  <c r="V334" i="8"/>
  <c r="R334" i="8"/>
  <c r="O334" i="8"/>
  <c r="Z333" i="8"/>
  <c r="V333" i="8"/>
  <c r="R333" i="8"/>
  <c r="O333" i="8"/>
  <c r="Z332" i="8"/>
  <c r="V332" i="8"/>
  <c r="R332" i="8"/>
  <c r="O332" i="8"/>
  <c r="Z331" i="8"/>
  <c r="V331" i="8"/>
  <c r="R331" i="8"/>
  <c r="O331" i="8"/>
  <c r="Z330" i="8"/>
  <c r="V330" i="8"/>
  <c r="R330" i="8"/>
  <c r="O330" i="8"/>
  <c r="Z329" i="8"/>
  <c r="V329" i="8"/>
  <c r="R329" i="8"/>
  <c r="O329" i="8"/>
  <c r="Z328" i="8"/>
  <c r="V328" i="8"/>
  <c r="R328" i="8"/>
  <c r="O328" i="8"/>
  <c r="Z327" i="8"/>
  <c r="V327" i="8"/>
  <c r="R327" i="8"/>
  <c r="O327" i="8"/>
  <c r="Z326" i="8"/>
  <c r="V326" i="8"/>
  <c r="R326" i="8"/>
  <c r="O326" i="8"/>
  <c r="Z325" i="8"/>
  <c r="V325" i="8"/>
  <c r="R325" i="8"/>
  <c r="O325" i="8"/>
  <c r="Z324" i="8"/>
  <c r="V324" i="8"/>
  <c r="R324" i="8"/>
  <c r="O324" i="8"/>
  <c r="Z323" i="8"/>
  <c r="V323" i="8"/>
  <c r="R323" i="8"/>
  <c r="O323" i="8"/>
  <c r="Z322" i="8"/>
  <c r="V322" i="8"/>
  <c r="R322" i="8"/>
  <c r="O322" i="8"/>
  <c r="Z321" i="8"/>
  <c r="V321" i="8"/>
  <c r="R321" i="8"/>
  <c r="O321" i="8"/>
  <c r="Z320" i="8"/>
  <c r="V320" i="8"/>
  <c r="R320" i="8"/>
  <c r="O320" i="8"/>
  <c r="Z319" i="8"/>
  <c r="V319" i="8"/>
  <c r="R319" i="8"/>
  <c r="O319" i="8"/>
  <c r="Z318" i="8"/>
  <c r="V318" i="8"/>
  <c r="R318" i="8"/>
  <c r="O318" i="8"/>
  <c r="Z317" i="8"/>
  <c r="V317" i="8"/>
  <c r="R317" i="8"/>
  <c r="O317" i="8"/>
  <c r="Z316" i="8"/>
  <c r="V316" i="8"/>
  <c r="R316" i="8"/>
  <c r="O316" i="8"/>
  <c r="Z315" i="8"/>
  <c r="V315" i="8"/>
  <c r="R315" i="8"/>
  <c r="O315" i="8"/>
  <c r="Z314" i="8"/>
  <c r="V314" i="8"/>
  <c r="R314" i="8"/>
  <c r="O314" i="8"/>
  <c r="Z313" i="8"/>
  <c r="V313" i="8"/>
  <c r="R313" i="8"/>
  <c r="O313" i="8"/>
  <c r="Z312" i="8"/>
  <c r="V312" i="8"/>
  <c r="R312" i="8"/>
  <c r="O312" i="8"/>
  <c r="Z311" i="8"/>
  <c r="V311" i="8"/>
  <c r="R311" i="8"/>
  <c r="O311" i="8"/>
  <c r="Z310" i="8"/>
  <c r="V310" i="8"/>
  <c r="R310" i="8"/>
  <c r="O310" i="8"/>
  <c r="Z309" i="8"/>
  <c r="V309" i="8"/>
  <c r="R309" i="8"/>
  <c r="O309" i="8"/>
  <c r="Z308" i="8"/>
  <c r="V308" i="8"/>
  <c r="R308" i="8"/>
  <c r="O308" i="8"/>
  <c r="Z307" i="8"/>
  <c r="V307" i="8"/>
  <c r="R307" i="8"/>
  <c r="O307" i="8"/>
  <c r="Z306" i="8"/>
  <c r="V306" i="8"/>
  <c r="R306" i="8"/>
  <c r="O306" i="8"/>
  <c r="Z305" i="8"/>
  <c r="V305" i="8"/>
  <c r="R305" i="8"/>
  <c r="O305" i="8"/>
  <c r="Z304" i="8"/>
  <c r="V304" i="8"/>
  <c r="R304" i="8"/>
  <c r="O304" i="8"/>
  <c r="Z303" i="8"/>
  <c r="V303" i="8"/>
  <c r="R303" i="8"/>
  <c r="O303" i="8"/>
  <c r="Z302" i="8"/>
  <c r="V302" i="8"/>
  <c r="R302" i="8"/>
  <c r="O302" i="8"/>
  <c r="Z301" i="8"/>
  <c r="V301" i="8"/>
  <c r="R301" i="8"/>
  <c r="O301" i="8"/>
  <c r="Z300" i="8"/>
  <c r="V300" i="8"/>
  <c r="R300" i="8"/>
  <c r="O300" i="8"/>
  <c r="Z299" i="8"/>
  <c r="V299" i="8"/>
  <c r="R299" i="8"/>
  <c r="O299" i="8"/>
  <c r="Z298" i="8"/>
  <c r="V298" i="8"/>
  <c r="R298" i="8"/>
  <c r="O298" i="8"/>
  <c r="Z297" i="8"/>
  <c r="V297" i="8"/>
  <c r="R297" i="8"/>
  <c r="O297" i="8"/>
  <c r="Z296" i="8"/>
  <c r="V296" i="8"/>
  <c r="R296" i="8"/>
  <c r="O296" i="8"/>
  <c r="Z295" i="8"/>
  <c r="V295" i="8"/>
  <c r="R295" i="8"/>
  <c r="O295" i="8"/>
  <c r="Z294" i="8"/>
  <c r="V294" i="8"/>
  <c r="R294" i="8"/>
  <c r="O294" i="8"/>
  <c r="Z293" i="8"/>
  <c r="V293" i="8"/>
  <c r="R293" i="8"/>
  <c r="O293" i="8"/>
  <c r="Z292" i="8"/>
  <c r="V292" i="8"/>
  <c r="R292" i="8"/>
  <c r="O292" i="8"/>
  <c r="Z291" i="8"/>
  <c r="V291" i="8"/>
  <c r="R291" i="8"/>
  <c r="O291" i="8"/>
  <c r="Z290" i="8"/>
  <c r="V290" i="8"/>
  <c r="R290" i="8"/>
  <c r="O290" i="8"/>
  <c r="Z289" i="8"/>
  <c r="V289" i="8"/>
  <c r="R289" i="8"/>
  <c r="O289" i="8"/>
  <c r="Z288" i="8"/>
  <c r="V288" i="8"/>
  <c r="R288" i="8"/>
  <c r="O288" i="8"/>
  <c r="Z287" i="8"/>
  <c r="V287" i="8"/>
  <c r="R287" i="8"/>
  <c r="O287" i="8"/>
  <c r="Z286" i="8"/>
  <c r="V286" i="8"/>
  <c r="R286" i="8"/>
  <c r="O286" i="8"/>
  <c r="Z285" i="8"/>
  <c r="V285" i="8"/>
  <c r="R285" i="8"/>
  <c r="O285" i="8"/>
  <c r="Z284" i="8"/>
  <c r="V284" i="8"/>
  <c r="R284" i="8"/>
  <c r="O284" i="8"/>
  <c r="Z283" i="8"/>
  <c r="V283" i="8"/>
  <c r="R283" i="8"/>
  <c r="O283" i="8"/>
  <c r="Z282" i="8"/>
  <c r="V282" i="8"/>
  <c r="R282" i="8"/>
  <c r="O282" i="8"/>
  <c r="Z281" i="8"/>
  <c r="V281" i="8"/>
  <c r="R281" i="8"/>
  <c r="O281" i="8"/>
  <c r="Z280" i="8"/>
  <c r="V280" i="8"/>
  <c r="R280" i="8"/>
  <c r="O280" i="8"/>
  <c r="Z279" i="8"/>
  <c r="V279" i="8"/>
  <c r="R279" i="8"/>
  <c r="O279" i="8"/>
  <c r="Z278" i="8"/>
  <c r="V278" i="8"/>
  <c r="R278" i="8"/>
  <c r="O278" i="8"/>
  <c r="Z277" i="8"/>
  <c r="V277" i="8"/>
  <c r="R277" i="8"/>
  <c r="O277" i="8"/>
  <c r="Z276" i="8"/>
  <c r="V276" i="8"/>
  <c r="R276" i="8"/>
  <c r="O276" i="8"/>
  <c r="Z275" i="8"/>
  <c r="V275" i="8"/>
  <c r="R275" i="8"/>
  <c r="O275" i="8"/>
  <c r="Z274" i="8"/>
  <c r="V274" i="8"/>
  <c r="R274" i="8"/>
  <c r="O274" i="8"/>
  <c r="Z273" i="8"/>
  <c r="V273" i="8"/>
  <c r="R273" i="8"/>
  <c r="O273" i="8"/>
  <c r="Z272" i="8"/>
  <c r="V272" i="8"/>
  <c r="R272" i="8"/>
  <c r="O272" i="8"/>
  <c r="Z271" i="8"/>
  <c r="V271" i="8"/>
  <c r="R271" i="8"/>
  <c r="O271" i="8"/>
  <c r="Z270" i="8"/>
  <c r="V270" i="8"/>
  <c r="R270" i="8"/>
  <c r="O270" i="8"/>
  <c r="Z269" i="8"/>
  <c r="V269" i="8"/>
  <c r="R269" i="8"/>
  <c r="O269" i="8"/>
  <c r="Z268" i="8"/>
  <c r="V268" i="8"/>
  <c r="R268" i="8"/>
  <c r="O268" i="8"/>
  <c r="Z267" i="8"/>
  <c r="V267" i="8"/>
  <c r="R267" i="8"/>
  <c r="O267" i="8"/>
  <c r="Z266" i="8"/>
  <c r="V266" i="8"/>
  <c r="R266" i="8"/>
  <c r="O266" i="8"/>
  <c r="Z265" i="8"/>
  <c r="V265" i="8"/>
  <c r="R265" i="8"/>
  <c r="O265" i="8"/>
  <c r="Z264" i="8"/>
  <c r="V264" i="8"/>
  <c r="R264" i="8"/>
  <c r="O264" i="8"/>
  <c r="Z263" i="8"/>
  <c r="V263" i="8"/>
  <c r="R263" i="8"/>
  <c r="O263" i="8"/>
  <c r="Z262" i="8"/>
  <c r="V262" i="8"/>
  <c r="R262" i="8"/>
  <c r="O262" i="8"/>
  <c r="Z261" i="8"/>
  <c r="V261" i="8"/>
  <c r="R261" i="8"/>
  <c r="O261" i="8"/>
  <c r="Z260" i="8"/>
  <c r="V260" i="8"/>
  <c r="R260" i="8"/>
  <c r="O260" i="8"/>
  <c r="Z259" i="8"/>
  <c r="V259" i="8"/>
  <c r="R259" i="8"/>
  <c r="O259" i="8"/>
  <c r="Z258" i="8"/>
  <c r="V258" i="8"/>
  <c r="R258" i="8"/>
  <c r="O258" i="8"/>
  <c r="Z257" i="8"/>
  <c r="V257" i="8"/>
  <c r="R257" i="8"/>
  <c r="O257" i="8"/>
  <c r="Z256" i="8"/>
  <c r="V256" i="8"/>
  <c r="R256" i="8"/>
  <c r="O256" i="8"/>
  <c r="Z255" i="8"/>
  <c r="V255" i="8"/>
  <c r="R255" i="8"/>
  <c r="O255" i="8"/>
  <c r="Z254" i="8"/>
  <c r="V254" i="8"/>
  <c r="R254" i="8"/>
  <c r="O254" i="8"/>
  <c r="Z253" i="8"/>
  <c r="V253" i="8"/>
  <c r="R253" i="8"/>
  <c r="O253" i="8"/>
  <c r="Z252" i="8"/>
  <c r="V252" i="8"/>
  <c r="R252" i="8"/>
  <c r="O252" i="8"/>
  <c r="Z251" i="8"/>
  <c r="V251" i="8"/>
  <c r="R251" i="8"/>
  <c r="O251" i="8"/>
  <c r="Z250" i="8"/>
  <c r="V250" i="8"/>
  <c r="R250" i="8"/>
  <c r="O250" i="8"/>
  <c r="Z249" i="8"/>
  <c r="V249" i="8"/>
  <c r="R249" i="8"/>
  <c r="O249" i="8"/>
  <c r="Z248" i="8"/>
  <c r="V248" i="8"/>
  <c r="R248" i="8"/>
  <c r="O248" i="8"/>
  <c r="Z247" i="8"/>
  <c r="V247" i="8"/>
  <c r="R247" i="8"/>
  <c r="O247" i="8"/>
  <c r="Z246" i="8"/>
  <c r="V246" i="8"/>
  <c r="R246" i="8"/>
  <c r="O246" i="8"/>
  <c r="Z245" i="8"/>
  <c r="V245" i="8"/>
  <c r="R245" i="8"/>
  <c r="O245" i="8"/>
  <c r="Z244" i="8"/>
  <c r="V244" i="8"/>
  <c r="R244" i="8"/>
  <c r="O244" i="8"/>
  <c r="Z243" i="8"/>
  <c r="V243" i="8"/>
  <c r="R243" i="8"/>
  <c r="O243" i="8"/>
  <c r="Z242" i="8"/>
  <c r="V242" i="8"/>
  <c r="R242" i="8"/>
  <c r="O242" i="8"/>
  <c r="Z241" i="8"/>
  <c r="V241" i="8"/>
  <c r="R241" i="8"/>
  <c r="O241" i="8"/>
  <c r="Z240" i="8"/>
  <c r="V240" i="8"/>
  <c r="R240" i="8"/>
  <c r="O240" i="8"/>
  <c r="Z239" i="8"/>
  <c r="V239" i="8"/>
  <c r="R239" i="8"/>
  <c r="O239" i="8"/>
  <c r="Z238" i="8"/>
  <c r="V238" i="8"/>
  <c r="R238" i="8"/>
  <c r="O238" i="8"/>
  <c r="Z237" i="8"/>
  <c r="V237" i="8"/>
  <c r="R237" i="8"/>
  <c r="O237" i="8"/>
  <c r="Z236" i="8"/>
  <c r="V236" i="8"/>
  <c r="R236" i="8"/>
  <c r="O236" i="8"/>
  <c r="Z235" i="8"/>
  <c r="V235" i="8"/>
  <c r="R235" i="8"/>
  <c r="O235" i="8"/>
  <c r="Z234" i="8"/>
  <c r="V234" i="8"/>
  <c r="R234" i="8"/>
  <c r="O234" i="8"/>
  <c r="Z233" i="8"/>
  <c r="V233" i="8"/>
  <c r="R233" i="8"/>
  <c r="O233" i="8"/>
  <c r="Z232" i="8"/>
  <c r="V232" i="8"/>
  <c r="R232" i="8"/>
  <c r="O232" i="8"/>
  <c r="Z231" i="8"/>
  <c r="V231" i="8"/>
  <c r="R231" i="8"/>
  <c r="O231" i="8"/>
  <c r="Z230" i="8"/>
  <c r="V230" i="8"/>
  <c r="R230" i="8"/>
  <c r="O230" i="8"/>
  <c r="Z229" i="8"/>
  <c r="V229" i="8"/>
  <c r="R229" i="8"/>
  <c r="O229" i="8"/>
  <c r="Z228" i="8"/>
  <c r="V228" i="8"/>
  <c r="R228" i="8"/>
  <c r="O228" i="8"/>
  <c r="Z227" i="8"/>
  <c r="V227" i="8"/>
  <c r="R227" i="8"/>
  <c r="O227" i="8"/>
  <c r="Z226" i="8"/>
  <c r="V226" i="8"/>
  <c r="R226" i="8"/>
  <c r="O226" i="8"/>
  <c r="Z225" i="8"/>
  <c r="V225" i="8"/>
  <c r="R225" i="8"/>
  <c r="O225" i="8"/>
  <c r="Z224" i="8"/>
  <c r="V224" i="8"/>
  <c r="R224" i="8"/>
  <c r="O224" i="8"/>
  <c r="Z223" i="8"/>
  <c r="V223" i="8"/>
  <c r="R223" i="8"/>
  <c r="O223" i="8"/>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K3" i="7" s="1"/>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J2" i="7"/>
  <c r="K2" i="7" s="1"/>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N409" i="7"/>
  <c r="N410" i="7"/>
  <c r="N411" i="7"/>
  <c r="N412" i="7"/>
  <c r="N413" i="7"/>
  <c r="N414" i="7"/>
  <c r="N415" i="7"/>
  <c r="N416" i="7"/>
  <c r="N417" i="7"/>
  <c r="N418" i="7"/>
  <c r="N419" i="7"/>
  <c r="N420" i="7"/>
  <c r="N421" i="7"/>
  <c r="N422" i="7"/>
  <c r="N423" i="7"/>
  <c r="N424" i="7"/>
  <c r="N425" i="7"/>
  <c r="N426" i="7"/>
  <c r="Q2" i="7"/>
  <c r="Q3" i="7"/>
  <c r="Q4" i="7"/>
  <c r="Q5" i="7"/>
  <c r="Q6" i="7"/>
  <c r="Q7" i="7"/>
  <c r="Q8" i="7"/>
  <c r="Q9" i="7"/>
  <c r="Q11" i="7"/>
  <c r="Q12" i="7"/>
  <c r="Q13" i="7"/>
  <c r="Q14" i="7"/>
  <c r="Q15" i="7"/>
  <c r="Q16" i="7"/>
  <c r="Q17" i="7"/>
  <c r="Q18" i="7"/>
  <c r="Q19" i="7"/>
  <c r="Q20"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3" i="7"/>
  <c r="Q54" i="7"/>
  <c r="Q55"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9" i="7"/>
  <c r="Q100" i="7"/>
  <c r="Q101" i="7"/>
  <c r="Q102" i="7"/>
  <c r="Q103" i="7"/>
  <c r="Q104" i="7"/>
  <c r="Q105" i="7"/>
  <c r="Q106" i="7"/>
  <c r="Q107" i="7"/>
  <c r="Q108" i="7"/>
  <c r="Q110" i="7"/>
  <c r="Q112" i="7"/>
  <c r="Q113" i="7"/>
  <c r="Q114" i="7"/>
  <c r="Q115" i="7"/>
  <c r="Q116" i="7"/>
  <c r="Q117" i="7"/>
  <c r="Q118" i="7"/>
  <c r="Q119" i="7"/>
  <c r="Q120" i="7"/>
  <c r="Q121" i="7"/>
  <c r="Q122" i="7"/>
  <c r="Q123" i="7"/>
  <c r="Q124" i="7"/>
  <c r="Q125" i="7"/>
  <c r="Q126" i="7"/>
  <c r="Q127" i="7"/>
  <c r="Q128" i="7"/>
  <c r="Q129" i="7"/>
  <c r="Q130" i="7"/>
  <c r="Q131" i="7"/>
  <c r="Q133" i="7"/>
  <c r="Q134" i="7"/>
  <c r="Q135" i="7"/>
  <c r="Q136" i="7"/>
  <c r="Q137" i="7"/>
  <c r="Q138" i="7"/>
  <c r="Q139" i="7"/>
  <c r="Q140" i="7"/>
  <c r="Q141" i="7"/>
  <c r="Q142" i="7"/>
  <c r="Q143" i="7"/>
  <c r="Q144" i="7"/>
  <c r="Q145" i="7"/>
  <c r="Q146"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1" i="7"/>
  <c r="Q182" i="7"/>
  <c r="Q183" i="7"/>
  <c r="Q184" i="7"/>
  <c r="Q185" i="7"/>
  <c r="Q186" i="7"/>
  <c r="Q187"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4" i="7"/>
  <c r="Q225" i="7"/>
  <c r="Q226" i="7"/>
  <c r="Q227" i="7"/>
  <c r="Q228" i="7"/>
  <c r="Q229" i="7"/>
  <c r="Q230" i="7"/>
  <c r="Q231" i="7"/>
  <c r="Q232" i="7"/>
  <c r="Q233" i="7"/>
  <c r="Q234" i="7"/>
  <c r="Q235" i="7"/>
  <c r="Q236" i="7"/>
  <c r="Q237" i="7"/>
  <c r="Q238" i="7"/>
  <c r="Q239" i="7"/>
  <c r="Q241" i="7"/>
  <c r="Q242" i="7"/>
  <c r="Q243" i="7"/>
  <c r="Q244" i="7"/>
  <c r="Q245" i="7"/>
  <c r="Q246" i="7"/>
  <c r="Q247" i="7"/>
  <c r="Q248" i="7"/>
  <c r="Q249" i="7"/>
  <c r="Q250" i="7"/>
  <c r="Q251" i="7"/>
  <c r="Q253" i="7"/>
  <c r="Q254" i="7"/>
  <c r="Q255" i="7"/>
  <c r="Q257" i="7"/>
  <c r="Q258" i="7"/>
  <c r="Q259" i="7"/>
  <c r="Q260" i="7"/>
  <c r="Q261" i="7"/>
  <c r="Q262" i="7"/>
  <c r="Q263" i="7"/>
  <c r="Q264" i="7"/>
  <c r="Q265" i="7"/>
  <c r="Q267" i="7"/>
  <c r="Q268" i="7"/>
  <c r="Q269" i="7"/>
  <c r="Q270" i="7"/>
  <c r="Q271" i="7"/>
  <c r="Q272" i="7"/>
  <c r="Q273" i="7"/>
  <c r="Q274" i="7"/>
  <c r="Q275" i="7"/>
  <c r="Q276" i="7"/>
  <c r="Q277" i="7"/>
  <c r="Q278" i="7"/>
  <c r="Q279" i="7"/>
  <c r="Q280"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6" i="7"/>
  <c r="Q317" i="7"/>
  <c r="Q318" i="7"/>
  <c r="Q319" i="7"/>
  <c r="Q320" i="7"/>
  <c r="Q321" i="7"/>
  <c r="Q322" i="7"/>
  <c r="Q323" i="7"/>
  <c r="Q324" i="7"/>
  <c r="Q325" i="7"/>
  <c r="Q326" i="7"/>
  <c r="Q327" i="7"/>
  <c r="Q328" i="7"/>
  <c r="Q329" i="7"/>
  <c r="Q330" i="7"/>
  <c r="Q331" i="7"/>
  <c r="Q332" i="7"/>
  <c r="Q333" i="7"/>
  <c r="Q334" i="7"/>
  <c r="Q335" i="7"/>
  <c r="Q340" i="7"/>
  <c r="Q342" i="7"/>
  <c r="Q343" i="7"/>
  <c r="Q344" i="7"/>
  <c r="Q345" i="7"/>
  <c r="Q346" i="7"/>
  <c r="Q347" i="7"/>
  <c r="Q348" i="7"/>
  <c r="Q349" i="7"/>
  <c r="Q350" i="7"/>
  <c r="Q351" i="7"/>
  <c r="Q352" i="7"/>
  <c r="Q353" i="7"/>
  <c r="Q354" i="7"/>
  <c r="Q355" i="7"/>
  <c r="Q356" i="7"/>
  <c r="Q357" i="7"/>
  <c r="Q358" i="7"/>
  <c r="Q359" i="7"/>
  <c r="Q360" i="7"/>
  <c r="Q361" i="7"/>
  <c r="Q362" i="7"/>
  <c r="Q364" i="7"/>
  <c r="Q366" i="7"/>
  <c r="Q367" i="7"/>
  <c r="Q368" i="7"/>
  <c r="Q369" i="7"/>
  <c r="Q370" i="7"/>
  <c r="Q371" i="7"/>
  <c r="Q372" i="7"/>
  <c r="Q373" i="7"/>
  <c r="Q374" i="7"/>
  <c r="Q375" i="7"/>
  <c r="Q376" i="7"/>
  <c r="Q377" i="7"/>
  <c r="Q378" i="7"/>
  <c r="Q379" i="7"/>
  <c r="Q380" i="7"/>
  <c r="Q381" i="7"/>
  <c r="Q382" i="7"/>
  <c r="Q384" i="7"/>
  <c r="Q385" i="7"/>
  <c r="Q386" i="7"/>
  <c r="Q387" i="7"/>
  <c r="Q388" i="7"/>
  <c r="Q389" i="7"/>
  <c r="Q390" i="7"/>
  <c r="Q391" i="7"/>
  <c r="Q392" i="7"/>
  <c r="Q393" i="7"/>
  <c r="Q394" i="7"/>
  <c r="Q395" i="7"/>
  <c r="Q396" i="7"/>
  <c r="Q397" i="7"/>
  <c r="Q398" i="7"/>
  <c r="Q399" i="7"/>
  <c r="Q400" i="7"/>
  <c r="Q401" i="7"/>
  <c r="Q402" i="7"/>
  <c r="Q404" i="7"/>
  <c r="Q405" i="7"/>
  <c r="Q406" i="7"/>
  <c r="Q407" i="7"/>
  <c r="Q408" i="7"/>
  <c r="Q409" i="7"/>
  <c r="Q410" i="7"/>
  <c r="Q411" i="7"/>
  <c r="Q412" i="7"/>
  <c r="Q413" i="7"/>
  <c r="Q414" i="7"/>
  <c r="Q415" i="7"/>
  <c r="Q416" i="7"/>
  <c r="Q417" i="7"/>
  <c r="Q418" i="7"/>
  <c r="Q419" i="7"/>
  <c r="Q420" i="7"/>
  <c r="Q421" i="7"/>
  <c r="Q422" i="7"/>
  <c r="Q423" i="7"/>
  <c r="Q425"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1" i="7"/>
  <c r="T62" i="7"/>
  <c r="T63" i="7"/>
  <c r="T65" i="7"/>
  <c r="T66" i="7"/>
  <c r="T67" i="7"/>
  <c r="T68" i="7"/>
  <c r="T69" i="7"/>
  <c r="T70" i="7"/>
  <c r="T71" i="7"/>
  <c r="T72" i="7"/>
  <c r="T73" i="7"/>
  <c r="T75" i="7"/>
  <c r="T76" i="7"/>
  <c r="T77" i="7"/>
  <c r="T78" i="7"/>
  <c r="T79" i="7"/>
  <c r="T80" i="7"/>
  <c r="T81" i="7"/>
  <c r="T82" i="7"/>
  <c r="T83" i="7"/>
  <c r="T84" i="7"/>
  <c r="T85" i="7"/>
  <c r="T86" i="7"/>
  <c r="T87" i="7"/>
  <c r="T88"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9"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8" i="7"/>
  <c r="T339" i="7"/>
  <c r="T340" i="7"/>
  <c r="T341" i="7"/>
  <c r="T342" i="7"/>
  <c r="T343" i="7"/>
  <c r="T344" i="7"/>
  <c r="T345" i="7"/>
  <c r="T346" i="7"/>
  <c r="T347" i="7"/>
  <c r="T348" i="7"/>
  <c r="T349" i="7"/>
  <c r="T350" i="7"/>
  <c r="T351" i="7"/>
  <c r="T352"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4" i="7"/>
  <c r="T385" i="7"/>
  <c r="T386" i="7"/>
  <c r="T387" i="7"/>
  <c r="T388" i="7"/>
  <c r="T389" i="7"/>
  <c r="T390" i="7"/>
  <c r="T391" i="7"/>
  <c r="T392" i="7"/>
  <c r="T393" i="7"/>
  <c r="T394" i="7"/>
  <c r="T395" i="7"/>
  <c r="T396" i="7"/>
  <c r="T397" i="7"/>
  <c r="T398" i="7"/>
  <c r="T399" i="7"/>
  <c r="T400" i="7"/>
  <c r="T401" i="7"/>
  <c r="T403" i="7"/>
  <c r="T405" i="7"/>
  <c r="T406" i="7"/>
  <c r="T407" i="7"/>
  <c r="T408" i="7"/>
  <c r="T409" i="7"/>
  <c r="T410" i="7"/>
  <c r="T411" i="7"/>
  <c r="T412" i="7"/>
  <c r="T413" i="7"/>
  <c r="T414" i="7"/>
  <c r="T415" i="7"/>
  <c r="T416" i="7"/>
  <c r="T417" i="7"/>
  <c r="T418" i="7"/>
  <c r="T419" i="7"/>
  <c r="T420" i="7"/>
  <c r="T421" i="7"/>
  <c r="T422" i="7"/>
  <c r="T423" i="7"/>
  <c r="T424" i="7"/>
  <c r="T425" i="7"/>
  <c r="T426"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U354" i="7"/>
  <c r="U355" i="7"/>
  <c r="U356" i="7"/>
  <c r="U357" i="7"/>
  <c r="U358" i="7"/>
  <c r="U359" i="7"/>
  <c r="U360" i="7"/>
  <c r="U361" i="7"/>
  <c r="U362" i="7"/>
  <c r="U363" i="7"/>
  <c r="U364" i="7"/>
  <c r="U365" i="7"/>
  <c r="U366" i="7"/>
  <c r="U367" i="7"/>
  <c r="U368" i="7"/>
  <c r="U369" i="7"/>
  <c r="U370" i="7"/>
  <c r="U371" i="7"/>
  <c r="U372" i="7"/>
  <c r="U373" i="7"/>
  <c r="U374" i="7"/>
  <c r="U375" i="7"/>
  <c r="U376" i="7"/>
  <c r="U377" i="7"/>
  <c r="U378" i="7"/>
  <c r="U379" i="7"/>
  <c r="U380" i="7"/>
  <c r="U381" i="7"/>
  <c r="U382" i="7"/>
  <c r="U383" i="7"/>
  <c r="U384" i="7"/>
  <c r="U385" i="7"/>
  <c r="U386" i="7"/>
  <c r="U387" i="7"/>
  <c r="U388" i="7"/>
  <c r="U389" i="7"/>
  <c r="U390" i="7"/>
  <c r="U391" i="7"/>
  <c r="U392" i="7"/>
  <c r="U393" i="7"/>
  <c r="U394" i="7"/>
  <c r="U395" i="7"/>
  <c r="U396" i="7"/>
  <c r="U397" i="7"/>
  <c r="U398" i="7"/>
  <c r="U399" i="7"/>
  <c r="U400" i="7"/>
  <c r="U401" i="7"/>
  <c r="U402" i="7"/>
  <c r="U403" i="7"/>
  <c r="U404" i="7"/>
  <c r="U405" i="7"/>
  <c r="U406" i="7"/>
  <c r="U407" i="7"/>
  <c r="U408" i="7"/>
  <c r="U409" i="7"/>
  <c r="U410" i="7"/>
  <c r="U411" i="7"/>
  <c r="U412" i="7"/>
  <c r="U413" i="7"/>
  <c r="U414" i="7"/>
  <c r="U415" i="7"/>
  <c r="U416" i="7"/>
  <c r="U417" i="7"/>
  <c r="U418" i="7"/>
  <c r="U419" i="7"/>
  <c r="U420" i="7"/>
  <c r="U421" i="7"/>
  <c r="U422" i="7"/>
  <c r="U423" i="7"/>
  <c r="U424" i="7"/>
  <c r="U425" i="7"/>
  <c r="U426" i="7"/>
  <c r="AO28" i="7"/>
  <c r="AO60" i="7"/>
  <c r="AO369" i="7"/>
  <c r="AL6" i="7"/>
  <c r="AL7" i="7"/>
  <c r="AL9" i="7"/>
  <c r="AL10" i="7"/>
  <c r="AL11" i="7"/>
  <c r="AL14" i="7"/>
  <c r="AL16" i="7"/>
  <c r="AL17" i="7"/>
  <c r="AL20" i="7"/>
  <c r="AL25" i="7"/>
  <c r="AL26" i="7"/>
  <c r="AL27" i="7"/>
  <c r="AL29" i="7"/>
  <c r="AL32" i="7"/>
  <c r="AL34" i="7"/>
  <c r="AL35" i="7"/>
  <c r="AL36" i="7"/>
  <c r="AL38" i="7"/>
  <c r="AL39" i="7"/>
  <c r="AL43" i="7"/>
  <c r="AL45" i="7"/>
  <c r="AL47" i="7"/>
  <c r="AL48" i="7"/>
  <c r="AL49" i="7"/>
  <c r="AL50" i="7"/>
  <c r="AL51" i="7"/>
  <c r="AL54" i="7"/>
  <c r="AL57" i="7"/>
  <c r="AL62" i="7"/>
  <c r="AL66" i="7"/>
  <c r="AL68" i="7"/>
  <c r="AL69" i="7"/>
  <c r="AL70" i="7"/>
  <c r="AL75" i="7"/>
  <c r="AL77" i="7"/>
  <c r="AL78" i="7"/>
  <c r="AL79" i="7"/>
  <c r="AL80" i="7"/>
  <c r="AL85" i="7"/>
  <c r="AL86" i="7"/>
  <c r="AL87" i="7"/>
  <c r="AL88" i="7"/>
  <c r="AL90" i="7"/>
  <c r="AL91" i="7"/>
  <c r="AL93" i="7"/>
  <c r="AL95" i="7"/>
  <c r="AL96" i="7"/>
  <c r="AL97" i="7"/>
  <c r="AL100" i="7"/>
  <c r="AL102" i="7"/>
  <c r="AL104" i="7"/>
  <c r="AL105" i="7"/>
  <c r="AL107" i="7"/>
  <c r="AL108" i="7"/>
  <c r="AL111" i="7"/>
  <c r="AL112" i="7"/>
  <c r="AL113" i="7"/>
  <c r="AL117" i="7"/>
  <c r="AL118" i="7"/>
  <c r="AL123" i="7"/>
  <c r="AL125" i="7"/>
  <c r="AL126" i="7"/>
  <c r="AL129" i="7"/>
  <c r="AL131" i="7"/>
  <c r="AL133" i="7"/>
  <c r="AL134" i="7"/>
  <c r="AL142" i="7"/>
  <c r="AL143" i="7"/>
  <c r="AL145" i="7"/>
  <c r="AL149" i="7"/>
  <c r="AL150" i="7"/>
  <c r="AL152" i="7"/>
  <c r="AL153" i="7"/>
  <c r="AL154" i="7"/>
  <c r="AL155" i="7"/>
  <c r="AL157" i="7"/>
  <c r="AL168" i="7"/>
  <c r="AL169" i="7"/>
  <c r="AL170" i="7"/>
  <c r="AL171" i="7"/>
  <c r="AL175" i="7"/>
  <c r="AL178" i="7"/>
  <c r="AL182" i="7"/>
  <c r="AL183" i="7"/>
  <c r="AL184" i="7"/>
  <c r="AL185" i="7"/>
  <c r="AL187" i="7"/>
  <c r="AL189" i="7"/>
  <c r="AL190" i="7"/>
  <c r="AL191" i="7"/>
  <c r="AL192" i="7"/>
  <c r="AL193" i="7"/>
  <c r="AL194" i="7"/>
  <c r="AL195" i="7"/>
  <c r="AL196" i="7"/>
  <c r="AL203" i="7"/>
  <c r="AL204" i="7"/>
  <c r="AL206" i="7"/>
  <c r="AL210" i="7"/>
  <c r="AL214" i="7"/>
  <c r="AL217" i="7"/>
  <c r="AL219" i="7"/>
  <c r="AL220" i="7"/>
  <c r="AL223" i="7"/>
  <c r="AL226" i="7"/>
  <c r="AL228" i="7"/>
  <c r="AL229" i="7"/>
  <c r="AL230" i="7"/>
  <c r="AL233" i="7"/>
  <c r="AL234" i="7"/>
  <c r="AL235" i="7"/>
  <c r="AL237" i="7"/>
  <c r="AL239" i="7"/>
  <c r="AL241" i="7"/>
  <c r="AL244" i="7"/>
  <c r="AL250" i="7"/>
  <c r="AL251" i="7"/>
  <c r="AL253" i="7"/>
  <c r="AL260" i="7"/>
  <c r="AL262" i="7"/>
  <c r="AL263" i="7"/>
  <c r="AL264" i="7"/>
  <c r="AL265" i="7"/>
  <c r="AL267" i="7"/>
  <c r="AL272" i="7"/>
  <c r="AL273" i="7"/>
  <c r="AL274" i="7"/>
  <c r="AL276" i="7"/>
  <c r="AL277" i="7"/>
  <c r="AL278" i="7"/>
  <c r="AL279" i="7"/>
  <c r="AL280" i="7"/>
  <c r="AL283" i="7"/>
  <c r="AL284" i="7"/>
  <c r="AL288" i="7"/>
  <c r="AL292" i="7"/>
  <c r="AL296" i="7"/>
  <c r="AL297" i="7"/>
  <c r="AL301" i="7"/>
  <c r="AL303" i="7"/>
  <c r="AL304" i="7"/>
  <c r="AL307" i="7"/>
  <c r="AL309" i="7"/>
  <c r="AL311" i="7"/>
  <c r="AL312" i="7"/>
  <c r="AL320" i="7"/>
  <c r="AL321" i="7"/>
  <c r="AL322" i="7"/>
  <c r="AL325" i="7"/>
  <c r="AL326" i="7"/>
  <c r="AL328" i="7"/>
  <c r="AL331" i="7"/>
  <c r="AL333" i="7"/>
  <c r="AL335" i="7"/>
  <c r="AL346" i="7"/>
  <c r="AL347" i="7"/>
  <c r="AL350" i="7"/>
  <c r="AL351" i="7"/>
  <c r="AL352" i="7"/>
  <c r="AL355" i="7"/>
  <c r="AL357" i="7"/>
  <c r="AL358" i="7"/>
  <c r="AL359" i="7"/>
  <c r="AL360" i="7"/>
  <c r="AL361" i="7"/>
  <c r="AL364" i="7"/>
  <c r="AL367" i="7"/>
  <c r="AL371" i="7"/>
  <c r="AL372" i="7"/>
  <c r="AL377" i="7"/>
  <c r="AL379" i="7"/>
  <c r="AL387" i="7"/>
  <c r="AL389" i="7"/>
  <c r="AL390" i="7"/>
  <c r="AL391" i="7"/>
  <c r="AL393" i="7"/>
  <c r="AL394" i="7"/>
  <c r="AL395" i="7"/>
  <c r="AL397" i="7"/>
  <c r="AL398" i="7"/>
  <c r="AL399" i="7"/>
  <c r="AL400" i="7"/>
  <c r="AL401" i="7"/>
  <c r="AL402" i="7"/>
  <c r="AL404" i="7"/>
  <c r="AL405" i="7"/>
  <c r="AL406" i="7"/>
  <c r="AL407" i="7"/>
  <c r="AL410" i="7"/>
  <c r="AL412" i="7"/>
  <c r="AL413" i="7"/>
  <c r="AL414" i="7"/>
  <c r="AL416" i="7"/>
  <c r="AL417" i="7"/>
  <c r="AL423"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I409" i="7"/>
  <c r="AI410" i="7"/>
  <c r="AI411" i="7"/>
  <c r="AI412" i="7"/>
  <c r="AI413" i="7"/>
  <c r="AI414" i="7"/>
  <c r="AI415" i="7"/>
  <c r="AI416" i="7"/>
  <c r="AI417" i="7"/>
  <c r="AI418" i="7"/>
  <c r="AI419" i="7"/>
  <c r="AI420" i="7"/>
  <c r="AI421" i="7"/>
  <c r="AI422" i="7"/>
  <c r="AI423" i="7"/>
  <c r="AI424" i="7"/>
  <c r="AI425" i="7"/>
  <c r="AI426"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E409" i="7"/>
  <c r="AE410" i="7"/>
  <c r="AE411" i="7"/>
  <c r="AE412" i="7"/>
  <c r="AE413" i="7"/>
  <c r="AE414" i="7"/>
  <c r="AE415" i="7"/>
  <c r="AE416" i="7"/>
  <c r="AE417" i="7"/>
  <c r="AE418" i="7"/>
  <c r="AE419" i="7"/>
  <c r="AE420" i="7"/>
  <c r="AE421" i="7"/>
  <c r="AE422" i="7"/>
  <c r="AE423" i="7"/>
  <c r="AE424" i="7"/>
  <c r="AE425" i="7"/>
  <c r="AE426" i="7"/>
  <c r="AC8" i="7"/>
  <c r="AC10" i="7"/>
  <c r="AC11" i="7"/>
  <c r="AC13" i="7"/>
  <c r="AC16" i="7"/>
  <c r="AC17" i="7"/>
  <c r="AC18" i="7"/>
  <c r="AC20" i="7"/>
  <c r="AC21" i="7"/>
  <c r="AC23" i="7"/>
  <c r="AC25" i="7"/>
  <c r="AC26" i="7"/>
  <c r="AC29" i="7"/>
  <c r="AC31" i="7"/>
  <c r="AC33" i="7"/>
  <c r="AC34" i="7"/>
  <c r="AC37" i="7"/>
  <c r="AC40" i="7"/>
  <c r="AC41" i="7"/>
  <c r="AC43" i="7"/>
  <c r="AC44" i="7"/>
  <c r="AC45" i="7"/>
  <c r="AC46" i="7"/>
  <c r="AC47" i="7"/>
  <c r="AC48" i="7"/>
  <c r="AC49" i="7"/>
  <c r="AC56" i="7"/>
  <c r="AC59" i="7"/>
  <c r="AC61" i="7"/>
  <c r="AC62" i="7"/>
  <c r="AC73" i="7"/>
  <c r="AC75" i="7"/>
  <c r="AC78" i="7"/>
  <c r="AC79" i="7"/>
  <c r="AC80" i="7"/>
  <c r="AC82" i="7"/>
  <c r="AC83" i="7"/>
  <c r="AC84" i="7"/>
  <c r="AC85" i="7"/>
  <c r="AC86" i="7"/>
  <c r="AC87" i="7"/>
  <c r="AC88" i="7"/>
  <c r="AC90" i="7"/>
  <c r="AC91" i="7"/>
  <c r="AC92" i="7"/>
  <c r="AC93" i="7"/>
  <c r="AC94" i="7"/>
  <c r="AC95" i="7"/>
  <c r="AC98" i="7"/>
  <c r="AC99" i="7"/>
  <c r="AC100" i="7"/>
  <c r="AC103" i="7"/>
  <c r="AC106" i="7"/>
  <c r="AC108" i="7"/>
  <c r="AC110" i="7"/>
  <c r="AC112" i="7"/>
  <c r="AC114" i="7"/>
  <c r="AC116" i="7"/>
  <c r="AC118" i="7"/>
  <c r="AC119" i="7"/>
  <c r="AC121" i="7"/>
  <c r="AC122" i="7"/>
  <c r="AC123" i="7"/>
  <c r="AC124" i="7"/>
  <c r="AC127" i="7"/>
  <c r="AC129" i="7"/>
  <c r="AC130" i="7"/>
  <c r="AC133" i="7"/>
  <c r="AC135" i="7"/>
  <c r="AC137" i="7"/>
  <c r="AC144" i="7"/>
  <c r="AC145" i="7"/>
  <c r="AC147" i="7"/>
  <c r="AC148" i="7"/>
  <c r="AC149" i="7"/>
  <c r="AC151" i="7"/>
  <c r="AC152" i="7"/>
  <c r="AC153" i="7"/>
  <c r="AC154" i="7"/>
  <c r="AC156" i="7"/>
  <c r="AC160" i="7"/>
  <c r="AC162" i="7"/>
  <c r="AC163" i="7"/>
  <c r="AC164" i="7"/>
  <c r="AC167" i="7"/>
  <c r="AC171" i="7"/>
  <c r="AC172" i="7"/>
  <c r="AC173" i="7"/>
  <c r="AC174" i="7"/>
  <c r="AC177" i="7"/>
  <c r="AC178" i="7"/>
  <c r="AC179" i="7"/>
  <c r="AC182" i="7"/>
  <c r="AC183" i="7"/>
  <c r="AC184" i="7"/>
  <c r="AC187" i="7"/>
  <c r="AC188" i="7"/>
  <c r="AC191" i="7"/>
  <c r="AC194" i="7"/>
  <c r="AC196" i="7"/>
  <c r="AC197" i="7"/>
  <c r="AC200" i="7"/>
  <c r="AC201" i="7"/>
  <c r="AC203" i="7"/>
  <c r="AC204" i="7"/>
  <c r="AC206" i="7"/>
  <c r="AC210" i="7"/>
  <c r="AC212" i="7"/>
  <c r="AC217" i="7"/>
  <c r="AC221" i="7"/>
  <c r="AC224" i="7"/>
  <c r="AC225" i="7"/>
  <c r="AC229" i="7"/>
  <c r="AC230" i="7"/>
  <c r="AC233" i="7"/>
  <c r="AC234" i="7"/>
  <c r="AC237" i="7"/>
  <c r="AC238" i="7"/>
  <c r="AC239" i="7"/>
  <c r="AC242" i="7"/>
  <c r="AC244" i="7"/>
  <c r="AC246" i="7"/>
  <c r="AC247" i="7"/>
  <c r="AC248" i="7"/>
  <c r="AC249" i="7"/>
  <c r="AC251" i="7"/>
  <c r="AC252" i="7"/>
  <c r="AC255" i="7"/>
  <c r="AC257" i="7"/>
  <c r="AC258" i="7"/>
  <c r="AC259" i="7"/>
  <c r="AC260" i="7"/>
  <c r="AC262" i="7"/>
  <c r="AC268" i="7"/>
  <c r="AC269" i="7"/>
  <c r="AC271" i="7"/>
  <c r="AC272" i="7"/>
  <c r="AC273" i="7"/>
  <c r="AC274" i="7"/>
  <c r="AC277" i="7"/>
  <c r="AC278" i="7"/>
  <c r="AC279" i="7"/>
  <c r="AC280" i="7"/>
  <c r="AC283" i="7"/>
  <c r="AC284" i="7"/>
  <c r="AC290" i="7"/>
  <c r="AC291" i="7"/>
  <c r="AC293" i="7"/>
  <c r="AC296" i="7"/>
  <c r="AC297" i="7"/>
  <c r="AC299" i="7"/>
  <c r="AC300" i="7"/>
  <c r="AC302" i="7"/>
  <c r="AC304" i="7"/>
  <c r="AC312" i="7"/>
  <c r="AC313" i="7"/>
  <c r="AC315" i="7"/>
  <c r="AC318" i="7"/>
  <c r="AC320" i="7"/>
  <c r="AC323" i="7"/>
  <c r="AC325" i="7"/>
  <c r="AC326" i="7"/>
  <c r="AC327" i="7"/>
  <c r="AC328" i="7"/>
  <c r="AC331" i="7"/>
  <c r="AC332" i="7"/>
  <c r="AC334" i="7"/>
  <c r="AC339" i="7"/>
  <c r="AC340" i="7"/>
  <c r="AC341" i="7"/>
  <c r="AC343" i="7"/>
  <c r="AC345" i="7"/>
  <c r="AC350" i="7"/>
  <c r="AC351" i="7"/>
  <c r="AC355" i="7"/>
  <c r="AC358" i="7"/>
  <c r="AC366" i="7"/>
  <c r="AC367" i="7"/>
  <c r="AC370" i="7"/>
  <c r="AC373" i="7"/>
  <c r="AC374" i="7"/>
  <c r="AC376" i="7"/>
  <c r="AC377" i="7"/>
  <c r="AC378" i="7"/>
  <c r="AC380" i="7"/>
  <c r="AC381" i="7"/>
  <c r="AC382" i="7"/>
  <c r="AC384" i="7"/>
  <c r="AC387" i="7"/>
  <c r="AC389" i="7"/>
  <c r="AC391" i="7"/>
  <c r="AC393" i="7"/>
  <c r="AC394" i="7"/>
  <c r="AC396" i="7"/>
  <c r="AC398" i="7"/>
  <c r="AC400" i="7"/>
  <c r="AC401" i="7"/>
  <c r="AC405" i="7"/>
  <c r="AC406" i="7"/>
  <c r="AC407" i="7"/>
  <c r="AC409" i="7"/>
  <c r="AC413" i="7"/>
  <c r="AC414" i="7"/>
  <c r="AC415" i="7"/>
  <c r="AC417" i="7"/>
  <c r="AC419" i="7"/>
  <c r="AC422"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Z409" i="7"/>
  <c r="Z410" i="7"/>
  <c r="Z412" i="7"/>
  <c r="Z413" i="7"/>
  <c r="Z414" i="7"/>
  <c r="Z415" i="7"/>
  <c r="Z416" i="7"/>
  <c r="Z417" i="7"/>
  <c r="Z418" i="7"/>
  <c r="Z419" i="7"/>
  <c r="Z420" i="7"/>
  <c r="Z421" i="7"/>
  <c r="Z422" i="7"/>
  <c r="Z423" i="7"/>
  <c r="Z424" i="7"/>
  <c r="Z425" i="7"/>
  <c r="Z426" i="7"/>
  <c r="V2" i="7"/>
  <c r="V3" i="7"/>
  <c r="G3" i="7" s="1"/>
  <c r="V4" i="7"/>
  <c r="G4" i="7" s="1"/>
  <c r="V5" i="7"/>
  <c r="V6" i="7"/>
  <c r="V7" i="7"/>
  <c r="V8" i="7"/>
  <c r="G8" i="7" s="1"/>
  <c r="V9" i="7"/>
  <c r="V10" i="7"/>
  <c r="V11" i="7"/>
  <c r="G11" i="7" s="1"/>
  <c r="V12" i="7"/>
  <c r="G12" i="7" s="1"/>
  <c r="V13" i="7"/>
  <c r="V14" i="7"/>
  <c r="V15" i="7"/>
  <c r="V16" i="7"/>
  <c r="G16" i="7" s="1"/>
  <c r="V17" i="7"/>
  <c r="V18" i="7"/>
  <c r="V19" i="7"/>
  <c r="G19" i="7" s="1"/>
  <c r="V20" i="7"/>
  <c r="G20" i="7" s="1"/>
  <c r="V21" i="7"/>
  <c r="V22" i="7"/>
  <c r="V23" i="7"/>
  <c r="V24" i="7"/>
  <c r="G24" i="7" s="1"/>
  <c r="V25" i="7"/>
  <c r="V26" i="7"/>
  <c r="V27" i="7"/>
  <c r="G27" i="7" s="1"/>
  <c r="V28" i="7"/>
  <c r="G28" i="7" s="1"/>
  <c r="V29" i="7"/>
  <c r="V30" i="7"/>
  <c r="V31" i="7"/>
  <c r="V32" i="7"/>
  <c r="G32" i="7" s="1"/>
  <c r="V33" i="7"/>
  <c r="V34" i="7"/>
  <c r="V35" i="7"/>
  <c r="G35" i="7" s="1"/>
  <c r="V36" i="7"/>
  <c r="G36" i="7" s="1"/>
  <c r="V37" i="7"/>
  <c r="V38" i="7"/>
  <c r="V39" i="7"/>
  <c r="V40" i="7"/>
  <c r="G40" i="7" s="1"/>
  <c r="V41" i="7"/>
  <c r="V42" i="7"/>
  <c r="V43" i="7"/>
  <c r="G43" i="7" s="1"/>
  <c r="V44" i="7"/>
  <c r="G44" i="7" s="1"/>
  <c r="V45" i="7"/>
  <c r="V46" i="7"/>
  <c r="V47" i="7"/>
  <c r="V48" i="7"/>
  <c r="G48" i="7" s="1"/>
  <c r="V49" i="7"/>
  <c r="V50" i="7"/>
  <c r="V51" i="7"/>
  <c r="G51" i="7" s="1"/>
  <c r="V52" i="7"/>
  <c r="G52" i="7" s="1"/>
  <c r="V53" i="7"/>
  <c r="V54" i="7"/>
  <c r="V55" i="7"/>
  <c r="V56" i="7"/>
  <c r="G56" i="7" s="1"/>
  <c r="V57" i="7"/>
  <c r="V58" i="7"/>
  <c r="V59" i="7"/>
  <c r="G59" i="7" s="1"/>
  <c r="V60" i="7"/>
  <c r="G60" i="7" s="1"/>
  <c r="V61" i="7"/>
  <c r="V62" i="7"/>
  <c r="V63" i="7"/>
  <c r="V64" i="7"/>
  <c r="G64" i="7" s="1"/>
  <c r="V65" i="7"/>
  <c r="V66" i="7"/>
  <c r="V67" i="7"/>
  <c r="G67" i="7" s="1"/>
  <c r="V68" i="7"/>
  <c r="G68" i="7" s="1"/>
  <c r="V69" i="7"/>
  <c r="V70" i="7"/>
  <c r="V71" i="7"/>
  <c r="V72" i="7"/>
  <c r="G72" i="7" s="1"/>
  <c r="V73" i="7"/>
  <c r="V74" i="7"/>
  <c r="V75" i="7"/>
  <c r="G75" i="7" s="1"/>
  <c r="V76" i="7"/>
  <c r="G76" i="7" s="1"/>
  <c r="V77" i="7"/>
  <c r="V78" i="7"/>
  <c r="V79" i="7"/>
  <c r="V80" i="7"/>
  <c r="G80" i="7" s="1"/>
  <c r="V81" i="7"/>
  <c r="V82" i="7"/>
  <c r="V83" i="7"/>
  <c r="G83" i="7" s="1"/>
  <c r="V84" i="7"/>
  <c r="G84" i="7" s="1"/>
  <c r="V85" i="7"/>
  <c r="V86" i="7"/>
  <c r="V87" i="7"/>
  <c r="V88" i="7"/>
  <c r="G88" i="7" s="1"/>
  <c r="V89" i="7"/>
  <c r="V90" i="7"/>
  <c r="V91" i="7"/>
  <c r="G91" i="7" s="1"/>
  <c r="V92" i="7"/>
  <c r="G92" i="7" s="1"/>
  <c r="V93" i="7"/>
  <c r="V94" i="7"/>
  <c r="V95" i="7"/>
  <c r="V96" i="7"/>
  <c r="G96" i="7" s="1"/>
  <c r="V97" i="7"/>
  <c r="V98" i="7"/>
  <c r="V99" i="7"/>
  <c r="G99" i="7" s="1"/>
  <c r="V100" i="7"/>
  <c r="G100" i="7" s="1"/>
  <c r="V101" i="7"/>
  <c r="V102" i="7"/>
  <c r="V103" i="7"/>
  <c r="V104" i="7"/>
  <c r="G104" i="7" s="1"/>
  <c r="V105" i="7"/>
  <c r="V106" i="7"/>
  <c r="V107" i="7"/>
  <c r="G107" i="7" s="1"/>
  <c r="V108" i="7"/>
  <c r="G108" i="7" s="1"/>
  <c r="V109" i="7"/>
  <c r="V110" i="7"/>
  <c r="V111" i="7"/>
  <c r="V112" i="7"/>
  <c r="G112" i="7" s="1"/>
  <c r="V113" i="7"/>
  <c r="V114" i="7"/>
  <c r="V115" i="7"/>
  <c r="G115" i="7" s="1"/>
  <c r="V116" i="7"/>
  <c r="G116" i="7" s="1"/>
  <c r="V117" i="7"/>
  <c r="V118" i="7"/>
  <c r="V119" i="7"/>
  <c r="V120" i="7"/>
  <c r="G120" i="7" s="1"/>
  <c r="V121" i="7"/>
  <c r="V122" i="7"/>
  <c r="V123" i="7"/>
  <c r="G123" i="7" s="1"/>
  <c r="V124" i="7"/>
  <c r="G124" i="7" s="1"/>
  <c r="V125" i="7"/>
  <c r="V126" i="7"/>
  <c r="V127" i="7"/>
  <c r="V128" i="7"/>
  <c r="G128" i="7" s="1"/>
  <c r="V129" i="7"/>
  <c r="V130" i="7"/>
  <c r="V131" i="7"/>
  <c r="G131" i="7" s="1"/>
  <c r="V132" i="7"/>
  <c r="G132" i="7" s="1"/>
  <c r="V133" i="7"/>
  <c r="V134" i="7"/>
  <c r="V135" i="7"/>
  <c r="V136" i="7"/>
  <c r="G136" i="7" s="1"/>
  <c r="V137" i="7"/>
  <c r="V138" i="7"/>
  <c r="V139" i="7"/>
  <c r="G139" i="7" s="1"/>
  <c r="V140" i="7"/>
  <c r="G140" i="7" s="1"/>
  <c r="V141" i="7"/>
  <c r="V142" i="7"/>
  <c r="V143" i="7"/>
  <c r="V144" i="7"/>
  <c r="G144" i="7" s="1"/>
  <c r="V145" i="7"/>
  <c r="V146" i="7"/>
  <c r="V147" i="7"/>
  <c r="G147" i="7" s="1"/>
  <c r="V148" i="7"/>
  <c r="G148" i="7" s="1"/>
  <c r="V149" i="7"/>
  <c r="V150" i="7"/>
  <c r="V151" i="7"/>
  <c r="V152" i="7"/>
  <c r="G152" i="7" s="1"/>
  <c r="V153" i="7"/>
  <c r="V154" i="7"/>
  <c r="V155" i="7"/>
  <c r="G155" i="7" s="1"/>
  <c r="V156" i="7"/>
  <c r="G156" i="7" s="1"/>
  <c r="V157" i="7"/>
  <c r="V158" i="7"/>
  <c r="V159" i="7"/>
  <c r="V160" i="7"/>
  <c r="G160" i="7" s="1"/>
  <c r="V161" i="7"/>
  <c r="V162" i="7"/>
  <c r="V163" i="7"/>
  <c r="G163" i="7" s="1"/>
  <c r="V164" i="7"/>
  <c r="G164" i="7" s="1"/>
  <c r="V165" i="7"/>
  <c r="V166" i="7"/>
  <c r="V167" i="7"/>
  <c r="V168" i="7"/>
  <c r="G168" i="7" s="1"/>
  <c r="V169" i="7"/>
  <c r="V170" i="7"/>
  <c r="V171" i="7"/>
  <c r="G171" i="7" s="1"/>
  <c r="V172" i="7"/>
  <c r="G172" i="7" s="1"/>
  <c r="V173" i="7"/>
  <c r="V174" i="7"/>
  <c r="V175" i="7"/>
  <c r="V176" i="7"/>
  <c r="G176" i="7" s="1"/>
  <c r="V177" i="7"/>
  <c r="V178" i="7"/>
  <c r="V179" i="7"/>
  <c r="G179" i="7" s="1"/>
  <c r="V180" i="7"/>
  <c r="G180" i="7" s="1"/>
  <c r="V181" i="7"/>
  <c r="V182" i="7"/>
  <c r="V183" i="7"/>
  <c r="V184" i="7"/>
  <c r="G184" i="7" s="1"/>
  <c r="V185" i="7"/>
  <c r="V186" i="7"/>
  <c r="V187" i="7"/>
  <c r="G187" i="7" s="1"/>
  <c r="V188" i="7"/>
  <c r="G188" i="7" s="1"/>
  <c r="V189" i="7"/>
  <c r="V190" i="7"/>
  <c r="V191" i="7"/>
  <c r="V192" i="7"/>
  <c r="G192" i="7" s="1"/>
  <c r="V193" i="7"/>
  <c r="V194" i="7"/>
  <c r="V195" i="7"/>
  <c r="G195" i="7" s="1"/>
  <c r="V196" i="7"/>
  <c r="G196" i="7" s="1"/>
  <c r="V197" i="7"/>
  <c r="V198" i="7"/>
  <c r="V199" i="7"/>
  <c r="V200" i="7"/>
  <c r="G200" i="7" s="1"/>
  <c r="V201" i="7"/>
  <c r="V202" i="7"/>
  <c r="V203" i="7"/>
  <c r="G203" i="7" s="1"/>
  <c r="V204" i="7"/>
  <c r="G204" i="7" s="1"/>
  <c r="V205" i="7"/>
  <c r="V206" i="7"/>
  <c r="V207" i="7"/>
  <c r="V208" i="7"/>
  <c r="G208" i="7" s="1"/>
  <c r="V209" i="7"/>
  <c r="V210" i="7"/>
  <c r="V211" i="7"/>
  <c r="G211" i="7" s="1"/>
  <c r="V212" i="7"/>
  <c r="G212" i="7" s="1"/>
  <c r="V213" i="7"/>
  <c r="V214" i="7"/>
  <c r="V215" i="7"/>
  <c r="V216" i="7"/>
  <c r="G216" i="7" s="1"/>
  <c r="V217" i="7"/>
  <c r="V218" i="7"/>
  <c r="V219" i="7"/>
  <c r="G219" i="7" s="1"/>
  <c r="V220" i="7"/>
  <c r="G220" i="7" s="1"/>
  <c r="V221" i="7"/>
  <c r="V222" i="7"/>
  <c r="V223" i="7"/>
  <c r="V224" i="7"/>
  <c r="G224" i="7" s="1"/>
  <c r="V225" i="7"/>
  <c r="V226" i="7"/>
  <c r="V227" i="7"/>
  <c r="G227" i="7" s="1"/>
  <c r="V228" i="7"/>
  <c r="G228" i="7" s="1"/>
  <c r="V229" i="7"/>
  <c r="V230" i="7"/>
  <c r="V231" i="7"/>
  <c r="V232" i="7"/>
  <c r="G232" i="7" s="1"/>
  <c r="V233" i="7"/>
  <c r="V234" i="7"/>
  <c r="V235" i="7"/>
  <c r="G235" i="7" s="1"/>
  <c r="V236" i="7"/>
  <c r="G236" i="7" s="1"/>
  <c r="V237" i="7"/>
  <c r="V238" i="7"/>
  <c r="V239" i="7"/>
  <c r="V240" i="7"/>
  <c r="G240" i="7" s="1"/>
  <c r="V241" i="7"/>
  <c r="V242" i="7"/>
  <c r="V243" i="7"/>
  <c r="G243" i="7" s="1"/>
  <c r="V244" i="7"/>
  <c r="G244" i="7" s="1"/>
  <c r="V245" i="7"/>
  <c r="V246" i="7"/>
  <c r="V247" i="7"/>
  <c r="V248" i="7"/>
  <c r="G248" i="7" s="1"/>
  <c r="V249" i="7"/>
  <c r="V250" i="7"/>
  <c r="V251" i="7"/>
  <c r="G251" i="7" s="1"/>
  <c r="V252" i="7"/>
  <c r="G252" i="7" s="1"/>
  <c r="V253" i="7"/>
  <c r="V254" i="7"/>
  <c r="V255" i="7"/>
  <c r="V256" i="7"/>
  <c r="G256" i="7" s="1"/>
  <c r="V257" i="7"/>
  <c r="V258" i="7"/>
  <c r="V259" i="7"/>
  <c r="G259" i="7" s="1"/>
  <c r="V260" i="7"/>
  <c r="G260" i="7" s="1"/>
  <c r="V261" i="7"/>
  <c r="V262" i="7"/>
  <c r="V263" i="7"/>
  <c r="V264" i="7"/>
  <c r="G264" i="7" s="1"/>
  <c r="V265" i="7"/>
  <c r="V266" i="7"/>
  <c r="V267" i="7"/>
  <c r="G267" i="7" s="1"/>
  <c r="V268" i="7"/>
  <c r="G268" i="7" s="1"/>
  <c r="V269" i="7"/>
  <c r="V270" i="7"/>
  <c r="V271" i="7"/>
  <c r="V272" i="7"/>
  <c r="G272" i="7" s="1"/>
  <c r="V273" i="7"/>
  <c r="V274" i="7"/>
  <c r="V275" i="7"/>
  <c r="G275" i="7" s="1"/>
  <c r="V276" i="7"/>
  <c r="G276" i="7" s="1"/>
  <c r="V277" i="7"/>
  <c r="V278" i="7"/>
  <c r="V279" i="7"/>
  <c r="V280" i="7"/>
  <c r="G280" i="7" s="1"/>
  <c r="V281" i="7"/>
  <c r="V282" i="7"/>
  <c r="V283" i="7"/>
  <c r="G283" i="7" s="1"/>
  <c r="V284" i="7"/>
  <c r="G284" i="7" s="1"/>
  <c r="V285" i="7"/>
  <c r="V286" i="7"/>
  <c r="V287" i="7"/>
  <c r="V288" i="7"/>
  <c r="G288" i="7" s="1"/>
  <c r="V289" i="7"/>
  <c r="V290" i="7"/>
  <c r="V291" i="7"/>
  <c r="G291" i="7" s="1"/>
  <c r="V292" i="7"/>
  <c r="G292" i="7" s="1"/>
  <c r="V293" i="7"/>
  <c r="V294" i="7"/>
  <c r="V295" i="7"/>
  <c r="V296" i="7"/>
  <c r="G296" i="7" s="1"/>
  <c r="V297" i="7"/>
  <c r="V298" i="7"/>
  <c r="V299" i="7"/>
  <c r="G299" i="7" s="1"/>
  <c r="V300" i="7"/>
  <c r="G300" i="7" s="1"/>
  <c r="V301" i="7"/>
  <c r="V302" i="7"/>
  <c r="V303" i="7"/>
  <c r="V304" i="7"/>
  <c r="G304" i="7" s="1"/>
  <c r="V305" i="7"/>
  <c r="V306" i="7"/>
  <c r="V307" i="7"/>
  <c r="G307" i="7" s="1"/>
  <c r="V308" i="7"/>
  <c r="G308" i="7" s="1"/>
  <c r="V309" i="7"/>
  <c r="V310" i="7"/>
  <c r="V311" i="7"/>
  <c r="V312" i="7"/>
  <c r="G312" i="7" s="1"/>
  <c r="V313" i="7"/>
  <c r="V314" i="7"/>
  <c r="V315" i="7"/>
  <c r="G315" i="7" s="1"/>
  <c r="V316" i="7"/>
  <c r="G316" i="7" s="1"/>
  <c r="V317" i="7"/>
  <c r="V318" i="7"/>
  <c r="V319" i="7"/>
  <c r="V320" i="7"/>
  <c r="G320" i="7" s="1"/>
  <c r="V321" i="7"/>
  <c r="V322" i="7"/>
  <c r="V323" i="7"/>
  <c r="G323" i="7" s="1"/>
  <c r="V324" i="7"/>
  <c r="G324" i="7" s="1"/>
  <c r="V325" i="7"/>
  <c r="V326" i="7"/>
  <c r="V327" i="7"/>
  <c r="V328" i="7"/>
  <c r="G328" i="7" s="1"/>
  <c r="V329" i="7"/>
  <c r="V330" i="7"/>
  <c r="V331" i="7"/>
  <c r="G331" i="7" s="1"/>
  <c r="V332" i="7"/>
  <c r="G332" i="7" s="1"/>
  <c r="V333" i="7"/>
  <c r="V334" i="7"/>
  <c r="V335" i="7"/>
  <c r="V336" i="7"/>
  <c r="G336" i="7" s="1"/>
  <c r="V337" i="7"/>
  <c r="V338" i="7"/>
  <c r="V339" i="7"/>
  <c r="G339" i="7" s="1"/>
  <c r="V340" i="7"/>
  <c r="G340" i="7" s="1"/>
  <c r="V341" i="7"/>
  <c r="V342" i="7"/>
  <c r="V343" i="7"/>
  <c r="V344" i="7"/>
  <c r="G344" i="7" s="1"/>
  <c r="V345" i="7"/>
  <c r="V346" i="7"/>
  <c r="V347" i="7"/>
  <c r="G347" i="7" s="1"/>
  <c r="V348" i="7"/>
  <c r="G348" i="7" s="1"/>
  <c r="V349" i="7"/>
  <c r="V350" i="7"/>
  <c r="V351" i="7"/>
  <c r="V352" i="7"/>
  <c r="G352" i="7" s="1"/>
  <c r="V353" i="7"/>
  <c r="V354" i="7"/>
  <c r="V355" i="7"/>
  <c r="G355" i="7" s="1"/>
  <c r="V356" i="7"/>
  <c r="G356" i="7" s="1"/>
  <c r="V357" i="7"/>
  <c r="V358" i="7"/>
  <c r="V359" i="7"/>
  <c r="V360" i="7"/>
  <c r="G360" i="7" s="1"/>
  <c r="V361" i="7"/>
  <c r="V362" i="7"/>
  <c r="V363" i="7"/>
  <c r="G363" i="7" s="1"/>
  <c r="V364" i="7"/>
  <c r="G364" i="7" s="1"/>
  <c r="V365" i="7"/>
  <c r="V366" i="7"/>
  <c r="V367" i="7"/>
  <c r="V368" i="7"/>
  <c r="G368" i="7" s="1"/>
  <c r="V369" i="7"/>
  <c r="V370" i="7"/>
  <c r="V371" i="7"/>
  <c r="G371" i="7" s="1"/>
  <c r="V372" i="7"/>
  <c r="G372" i="7" s="1"/>
  <c r="V373" i="7"/>
  <c r="V374" i="7"/>
  <c r="V375" i="7"/>
  <c r="V376" i="7"/>
  <c r="G376" i="7" s="1"/>
  <c r="V377" i="7"/>
  <c r="V378" i="7"/>
  <c r="V379" i="7"/>
  <c r="G379" i="7" s="1"/>
  <c r="V380" i="7"/>
  <c r="G380" i="7" s="1"/>
  <c r="V381" i="7"/>
  <c r="V382" i="7"/>
  <c r="V383" i="7"/>
  <c r="V384" i="7"/>
  <c r="G384" i="7" s="1"/>
  <c r="V385" i="7"/>
  <c r="V386" i="7"/>
  <c r="V387" i="7"/>
  <c r="G387" i="7" s="1"/>
  <c r="V388" i="7"/>
  <c r="G388" i="7" s="1"/>
  <c r="V389" i="7"/>
  <c r="V390" i="7"/>
  <c r="V391" i="7"/>
  <c r="V392" i="7"/>
  <c r="G392" i="7" s="1"/>
  <c r="V393" i="7"/>
  <c r="V394" i="7"/>
  <c r="V395" i="7"/>
  <c r="G395" i="7" s="1"/>
  <c r="V396" i="7"/>
  <c r="G396" i="7" s="1"/>
  <c r="V397" i="7"/>
  <c r="V398" i="7"/>
  <c r="V399" i="7"/>
  <c r="V400" i="7"/>
  <c r="G400" i="7" s="1"/>
  <c r="V401" i="7"/>
  <c r="V402" i="7"/>
  <c r="V403" i="7"/>
  <c r="G403" i="7" s="1"/>
  <c r="V404" i="7"/>
  <c r="G404" i="7" s="1"/>
  <c r="V405" i="7"/>
  <c r="V406" i="7"/>
  <c r="V407" i="7"/>
  <c r="V408" i="7"/>
  <c r="G408" i="7" s="1"/>
  <c r="V409" i="7"/>
  <c r="V410" i="7"/>
  <c r="V411" i="7"/>
  <c r="G411" i="7" s="1"/>
  <c r="V412" i="7"/>
  <c r="G412" i="7" s="1"/>
  <c r="V413" i="7"/>
  <c r="V414" i="7"/>
  <c r="V415" i="7"/>
  <c r="V416" i="7"/>
  <c r="G416" i="7" s="1"/>
  <c r="V417" i="7"/>
  <c r="V418" i="7"/>
  <c r="V419" i="7"/>
  <c r="G419" i="7" s="1"/>
  <c r="V420" i="7"/>
  <c r="G420" i="7" s="1"/>
  <c r="V421" i="7"/>
  <c r="V422" i="7"/>
  <c r="V423" i="7"/>
  <c r="V424" i="7"/>
  <c r="G424" i="7" s="1"/>
  <c r="V425" i="7"/>
  <c r="V426" i="7"/>
  <c r="K9" i="7"/>
  <c r="K8" i="7"/>
  <c r="K7" i="7"/>
  <c r="K6" i="7"/>
  <c r="K5" i="7"/>
  <c r="K4" i="7"/>
  <c r="G421" i="7" l="1"/>
  <c r="G413" i="7"/>
  <c r="G405" i="7"/>
  <c r="G397" i="7"/>
  <c r="G389" i="7"/>
  <c r="G381" i="7"/>
  <c r="G373" i="7"/>
  <c r="G365" i="7"/>
  <c r="G357" i="7"/>
  <c r="G349" i="7"/>
  <c r="G341" i="7"/>
  <c r="G333" i="7"/>
  <c r="G325" i="7"/>
  <c r="G317" i="7"/>
  <c r="G309" i="7"/>
  <c r="G301" i="7"/>
  <c r="G293" i="7"/>
  <c r="G285" i="7"/>
  <c r="G277" i="7"/>
  <c r="G269" i="7"/>
  <c r="G261" i="7"/>
  <c r="G253" i="7"/>
  <c r="G245" i="7"/>
  <c r="G237" i="7"/>
  <c r="G229" i="7"/>
  <c r="G221" i="7"/>
  <c r="G213" i="7"/>
  <c r="G205" i="7"/>
  <c r="G197" i="7"/>
  <c r="G189" i="7"/>
  <c r="G181" i="7"/>
  <c r="G173" i="7"/>
  <c r="G165" i="7"/>
  <c r="G157" i="7"/>
  <c r="G149" i="7"/>
  <c r="G141" i="7"/>
  <c r="G133" i="7"/>
  <c r="G125" i="7"/>
  <c r="G117" i="7"/>
  <c r="G109" i="7"/>
  <c r="G101" i="7"/>
  <c r="G93" i="7"/>
  <c r="G85" i="7"/>
  <c r="G77" i="7"/>
  <c r="G69" i="7"/>
  <c r="G61" i="7"/>
  <c r="G53" i="7"/>
  <c r="G45" i="7"/>
  <c r="G37" i="7"/>
  <c r="G29" i="7"/>
  <c r="G21" i="7"/>
  <c r="G13" i="7"/>
  <c r="G5" i="7"/>
  <c r="G4" i="10"/>
  <c r="G426" i="7"/>
  <c r="G418" i="7"/>
  <c r="G410" i="7"/>
  <c r="G402" i="7"/>
  <c r="G394" i="7"/>
  <c r="G386" i="7"/>
  <c r="G378" i="7"/>
  <c r="G370" i="7"/>
  <c r="G362" i="7"/>
  <c r="G354" i="7"/>
  <c r="G346" i="7"/>
  <c r="G338" i="7"/>
  <c r="G330" i="7"/>
  <c r="G322" i="7"/>
  <c r="G314" i="7"/>
  <c r="G306" i="7"/>
  <c r="G423" i="7"/>
  <c r="G415" i="7"/>
  <c r="G407" i="7"/>
  <c r="G399" i="7"/>
  <c r="G391" i="7"/>
  <c r="G383" i="7"/>
  <c r="G375" i="7"/>
  <c r="G367" i="7"/>
  <c r="G359" i="7"/>
  <c r="G351" i="7"/>
  <c r="G343" i="7"/>
  <c r="G335" i="7"/>
  <c r="G327" i="7"/>
  <c r="G319" i="7"/>
  <c r="G311" i="7"/>
  <c r="G303" i="7"/>
  <c r="G295" i="7"/>
  <c r="G287" i="7"/>
  <c r="G279" i="7"/>
  <c r="G271" i="7"/>
  <c r="G263" i="7"/>
  <c r="G255" i="7"/>
  <c r="G247" i="7"/>
  <c r="G239" i="7"/>
  <c r="G231" i="7"/>
  <c r="G223" i="7"/>
  <c r="G215" i="7"/>
  <c r="G207" i="7"/>
  <c r="G298" i="7"/>
  <c r="G290" i="7"/>
  <c r="G282" i="7"/>
  <c r="G274" i="7"/>
  <c r="G266" i="7"/>
  <c r="G258" i="7"/>
  <c r="G250" i="7"/>
  <c r="G242" i="7"/>
  <c r="G234" i="7"/>
  <c r="G226" i="7"/>
  <c r="G218" i="7"/>
  <c r="G210" i="7"/>
  <c r="G202" i="7"/>
  <c r="G194" i="7"/>
  <c r="G186" i="7"/>
  <c r="G178" i="7"/>
  <c r="G170" i="7"/>
  <c r="G162" i="7"/>
  <c r="G154" i="7"/>
  <c r="G146" i="7"/>
  <c r="G138" i="7"/>
  <c r="G130" i="7"/>
  <c r="G122" i="7"/>
  <c r="G114" i="7"/>
  <c r="G106" i="7"/>
  <c r="G98" i="7"/>
  <c r="G90" i="7"/>
  <c r="G82" i="7"/>
  <c r="G74" i="7"/>
  <c r="G66" i="7"/>
  <c r="G58" i="7"/>
  <c r="G50" i="7"/>
  <c r="G42" i="7"/>
  <c r="G34" i="7"/>
  <c r="G26" i="7"/>
  <c r="G18" i="7"/>
  <c r="G10" i="7"/>
  <c r="G2" i="7"/>
  <c r="G199" i="7"/>
  <c r="G191" i="7"/>
  <c r="G183" i="7"/>
  <c r="G175" i="7"/>
  <c r="G167" i="7"/>
  <c r="G159" i="7"/>
  <c r="G151" i="7"/>
  <c r="G143" i="7"/>
  <c r="G135" i="7"/>
  <c r="G127" i="7"/>
  <c r="G119" i="7"/>
  <c r="G111" i="7"/>
  <c r="G103" i="7"/>
  <c r="G95" i="7"/>
  <c r="G87" i="7"/>
  <c r="G79" i="7"/>
  <c r="G71" i="7"/>
  <c r="G63" i="7"/>
  <c r="G55" i="7"/>
  <c r="G47" i="7"/>
  <c r="G39" i="7"/>
  <c r="G31" i="7"/>
  <c r="G23" i="7"/>
  <c r="G15" i="7"/>
  <c r="G7" i="7"/>
  <c r="G422" i="7"/>
  <c r="G414" i="7"/>
  <c r="G406" i="7"/>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190" i="7"/>
  <c r="G182" i="7"/>
  <c r="G174" i="7"/>
  <c r="G166" i="7"/>
  <c r="G158" i="7"/>
  <c r="G150" i="7"/>
  <c r="G142" i="7"/>
  <c r="G134" i="7"/>
  <c r="G126" i="7"/>
  <c r="G118" i="7"/>
  <c r="G110" i="7"/>
  <c r="G102" i="7"/>
  <c r="G94" i="7"/>
  <c r="G86" i="7"/>
  <c r="G78" i="7"/>
  <c r="G70" i="7"/>
  <c r="G62" i="7"/>
  <c r="G54" i="7"/>
  <c r="G46" i="7"/>
  <c r="G38" i="7"/>
  <c r="G30" i="7"/>
  <c r="G22" i="7"/>
  <c r="G14" i="7"/>
  <c r="G6" i="7"/>
  <c r="G425" i="7"/>
  <c r="G417" i="7"/>
  <c r="G409" i="7"/>
  <c r="G401" i="7"/>
  <c r="G393" i="7"/>
  <c r="G385" i="7"/>
  <c r="G377" i="7"/>
  <c r="G369" i="7"/>
  <c r="G361" i="7"/>
  <c r="G353" i="7"/>
  <c r="G345" i="7"/>
  <c r="G337" i="7"/>
  <c r="G329" i="7"/>
  <c r="G321" i="7"/>
  <c r="G313" i="7"/>
  <c r="G305" i="7"/>
  <c r="G297" i="7"/>
  <c r="G289" i="7"/>
  <c r="G281" i="7"/>
  <c r="G273" i="7"/>
  <c r="G265" i="7"/>
  <c r="G257" i="7"/>
  <c r="G249" i="7"/>
  <c r="G241" i="7"/>
  <c r="G233" i="7"/>
  <c r="G225" i="7"/>
  <c r="G217"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AF422" i="7"/>
  <c r="AF414" i="7"/>
  <c r="AF406" i="7"/>
  <c r="AF398" i="7"/>
  <c r="AF390" i="7"/>
  <c r="AF382" i="7"/>
  <c r="AF374" i="7"/>
  <c r="AF366" i="7"/>
  <c r="AF358" i="7"/>
  <c r="AF350" i="7"/>
  <c r="AF342" i="7"/>
  <c r="AF334" i="7"/>
  <c r="AF326" i="7"/>
  <c r="AF318" i="7"/>
  <c r="AF310" i="7"/>
  <c r="AF302" i="7"/>
  <c r="AF294" i="7"/>
  <c r="AF286" i="7"/>
  <c r="AF278" i="7"/>
  <c r="AF270" i="7"/>
  <c r="AF262" i="7"/>
  <c r="AF254" i="7"/>
  <c r="AF246" i="7"/>
  <c r="AF238" i="7"/>
  <c r="AF230" i="7"/>
  <c r="AF222" i="7"/>
  <c r="AF214"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426" i="7"/>
  <c r="AF418" i="7"/>
  <c r="AF410" i="7"/>
  <c r="AF402" i="7"/>
  <c r="AF394" i="7"/>
  <c r="AF386" i="7"/>
  <c r="AF378" i="7"/>
  <c r="AF370" i="7"/>
  <c r="AF362" i="7"/>
  <c r="AF354" i="7"/>
  <c r="AF346" i="7"/>
  <c r="AF338" i="7"/>
  <c r="AF330" i="7"/>
  <c r="AF322" i="7"/>
  <c r="AF314" i="7"/>
  <c r="AF306" i="7"/>
  <c r="AF298" i="7"/>
  <c r="AF290" i="7"/>
  <c r="AF282" i="7"/>
  <c r="AF274" i="7"/>
  <c r="AF266" i="7"/>
  <c r="AF258" i="7"/>
  <c r="AF250" i="7"/>
  <c r="AF242" i="7"/>
  <c r="AF234" i="7"/>
  <c r="AF226" i="7"/>
  <c r="AF218" i="7"/>
  <c r="AF210"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AF425" i="7"/>
  <c r="AF417" i="7"/>
  <c r="AF409" i="7"/>
  <c r="AF401" i="7"/>
  <c r="AF393" i="7"/>
  <c r="AF385" i="7"/>
  <c r="AF377" i="7"/>
  <c r="AF369" i="7"/>
  <c r="AF361" i="7"/>
  <c r="AF353" i="7"/>
  <c r="AF345" i="7"/>
  <c r="AF337" i="7"/>
  <c r="AF329" i="7"/>
  <c r="AF321" i="7"/>
  <c r="AF313" i="7"/>
  <c r="AF305" i="7"/>
  <c r="AF297" i="7"/>
  <c r="AF289" i="7"/>
  <c r="AF281" i="7"/>
  <c r="AF273" i="7"/>
  <c r="AF265" i="7"/>
  <c r="AF257" i="7"/>
  <c r="AF249" i="7"/>
  <c r="AF241" i="7"/>
  <c r="AF233" i="7"/>
  <c r="AF225" i="7"/>
  <c r="AF217"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424" i="7"/>
  <c r="AF416" i="7"/>
  <c r="AF408" i="7"/>
  <c r="AF400" i="7"/>
  <c r="AF392" i="7"/>
  <c r="AF384" i="7"/>
  <c r="AF376" i="7"/>
  <c r="AF368" i="7"/>
  <c r="AF360" i="7"/>
  <c r="AF352" i="7"/>
  <c r="AF344" i="7"/>
  <c r="AF336" i="7"/>
  <c r="AF328" i="7"/>
  <c r="AF320" i="7"/>
  <c r="AF312" i="7"/>
  <c r="AF304" i="7"/>
  <c r="AF296" i="7"/>
  <c r="AF288" i="7"/>
  <c r="AF280" i="7"/>
  <c r="AF272" i="7"/>
  <c r="AF264" i="7"/>
  <c r="AF256" i="7"/>
  <c r="AF248" i="7"/>
  <c r="AF240" i="7"/>
  <c r="AF232" i="7"/>
  <c r="AF224"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423" i="7"/>
  <c r="AF415" i="7"/>
  <c r="AF407" i="7"/>
  <c r="AF399" i="7"/>
  <c r="AF391" i="7"/>
  <c r="AF383" i="7"/>
  <c r="AF375" i="7"/>
  <c r="AF367" i="7"/>
  <c r="AF359" i="7"/>
  <c r="AF351" i="7"/>
  <c r="AF343" i="7"/>
  <c r="AF335" i="7"/>
  <c r="AF327" i="7"/>
  <c r="AF319" i="7"/>
  <c r="AF311" i="7"/>
  <c r="AF303" i="7"/>
  <c r="AF295" i="7"/>
  <c r="AF287" i="7"/>
  <c r="AF279" i="7"/>
  <c r="AF271" i="7"/>
  <c r="AF263" i="7"/>
  <c r="AF255" i="7"/>
  <c r="AF247" i="7"/>
  <c r="AF239" i="7"/>
  <c r="AF231" i="7"/>
  <c r="AF223" i="7"/>
  <c r="AF215"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421" i="7"/>
  <c r="AF413" i="7"/>
  <c r="AF405" i="7"/>
  <c r="AF397" i="7"/>
  <c r="AF389" i="7"/>
  <c r="AF381" i="7"/>
  <c r="AF373" i="7"/>
  <c r="AF365" i="7"/>
  <c r="AF357" i="7"/>
  <c r="AF349" i="7"/>
  <c r="AF341" i="7"/>
  <c r="AF333" i="7"/>
  <c r="AF325" i="7"/>
  <c r="AF317" i="7"/>
  <c r="AF309" i="7"/>
  <c r="AF301" i="7"/>
  <c r="AF293" i="7"/>
  <c r="AF285" i="7"/>
  <c r="AF277" i="7"/>
  <c r="AF269" i="7"/>
  <c r="AF261" i="7"/>
  <c r="AF253" i="7"/>
  <c r="AF245" i="7"/>
  <c r="AF237" i="7"/>
  <c r="AF229" i="7"/>
  <c r="AF221" i="7"/>
  <c r="AF213"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420" i="7"/>
  <c r="AF412" i="7"/>
  <c r="AF404" i="7"/>
  <c r="AF396" i="7"/>
  <c r="AF388" i="7"/>
  <c r="AF380" i="7"/>
  <c r="AF372" i="7"/>
  <c r="AF364" i="7"/>
  <c r="AF356" i="7"/>
  <c r="AF348" i="7"/>
  <c r="AF340" i="7"/>
  <c r="AF332" i="7"/>
  <c r="AF324" i="7"/>
  <c r="AF316" i="7"/>
  <c r="AF308" i="7"/>
  <c r="AF300" i="7"/>
  <c r="AF292" i="7"/>
  <c r="AF284" i="7"/>
  <c r="AF276" i="7"/>
  <c r="AF268" i="7"/>
  <c r="AF260" i="7"/>
  <c r="AF252" i="7"/>
  <c r="AF244" i="7"/>
  <c r="AF236" i="7"/>
  <c r="AF228" i="7"/>
  <c r="AF220" i="7"/>
  <c r="AF212"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419" i="7"/>
  <c r="AF411" i="7"/>
  <c r="AF403" i="7"/>
  <c r="AF395" i="7"/>
  <c r="AF387" i="7"/>
  <c r="AF379" i="7"/>
  <c r="AF371" i="7"/>
  <c r="AF363" i="7"/>
  <c r="AF355" i="7"/>
  <c r="AF347" i="7"/>
  <c r="AF339" i="7"/>
  <c r="AF331" i="7"/>
  <c r="AF323" i="7"/>
  <c r="AF315" i="7"/>
  <c r="AF307" i="7"/>
  <c r="AF299" i="7"/>
  <c r="AF291" i="7"/>
  <c r="AF283" i="7"/>
  <c r="AF275" i="7"/>
  <c r="AF267" i="7"/>
  <c r="AF259" i="7"/>
  <c r="AF251" i="7"/>
  <c r="AF243" i="7"/>
  <c r="AF235" i="7"/>
  <c r="AF227" i="7"/>
  <c r="AF219" i="7"/>
  <c r="AF211"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W425" i="7"/>
  <c r="W417" i="7"/>
  <c r="W409" i="7"/>
  <c r="W401" i="7"/>
  <c r="W393" i="7"/>
  <c r="W385" i="7"/>
  <c r="W377" i="7"/>
  <c r="W369" i="7"/>
  <c r="W361" i="7"/>
  <c r="W353" i="7"/>
  <c r="W345" i="7"/>
  <c r="W337" i="7"/>
  <c r="W329" i="7"/>
  <c r="W321" i="7"/>
  <c r="W313" i="7"/>
  <c r="W305" i="7"/>
  <c r="W297" i="7"/>
  <c r="W281" i="7"/>
  <c r="W273" i="7"/>
  <c r="W265" i="7"/>
  <c r="W257" i="7"/>
  <c r="W249" i="7"/>
  <c r="W241" i="7"/>
  <c r="W233" i="7"/>
  <c r="W225" i="7"/>
  <c r="W217" i="7"/>
  <c r="W209" i="7"/>
  <c r="W201" i="7"/>
  <c r="W193" i="7"/>
  <c r="W185" i="7"/>
  <c r="W177" i="7"/>
  <c r="W169" i="7"/>
  <c r="W161" i="7"/>
  <c r="W153" i="7"/>
  <c r="W145" i="7"/>
  <c r="W137" i="7"/>
  <c r="W129" i="7"/>
  <c r="W121" i="7"/>
  <c r="W113" i="7"/>
  <c r="W105" i="7"/>
  <c r="W97" i="7"/>
  <c r="W89" i="7"/>
  <c r="W81" i="7"/>
  <c r="W73" i="7"/>
  <c r="W65" i="7"/>
  <c r="W57" i="7"/>
  <c r="W49" i="7"/>
  <c r="W41" i="7"/>
  <c r="W33" i="7"/>
  <c r="W25" i="7"/>
  <c r="W17" i="7"/>
  <c r="W9" i="7"/>
  <c r="W424" i="7"/>
  <c r="W416" i="7"/>
  <c r="W408" i="7"/>
  <c r="W400" i="7"/>
  <c r="W392" i="7"/>
  <c r="W384" i="7"/>
  <c r="W376" i="7"/>
  <c r="W368" i="7"/>
  <c r="W360" i="7"/>
  <c r="W352" i="7"/>
  <c r="W344" i="7"/>
  <c r="W336" i="7"/>
  <c r="W328" i="7"/>
  <c r="W320" i="7"/>
  <c r="W312" i="7"/>
  <c r="W304" i="7"/>
  <c r="W296" i="7"/>
  <c r="W288" i="7"/>
  <c r="W280" i="7"/>
  <c r="W272" i="7"/>
  <c r="W264" i="7"/>
  <c r="W256" i="7"/>
  <c r="W248" i="7"/>
  <c r="W240" i="7"/>
  <c r="W232" i="7"/>
  <c r="W224" i="7"/>
  <c r="W216" i="7"/>
  <c r="W208" i="7"/>
  <c r="W200" i="7"/>
  <c r="W192" i="7"/>
  <c r="W184" i="7"/>
  <c r="W176" i="7"/>
  <c r="W168" i="7"/>
  <c r="W160" i="7"/>
  <c r="W152" i="7"/>
  <c r="W144" i="7"/>
  <c r="W136" i="7"/>
  <c r="W128" i="7"/>
  <c r="W120" i="7"/>
  <c r="W112" i="7"/>
  <c r="W104" i="7"/>
  <c r="W96" i="7"/>
  <c r="W88" i="7"/>
  <c r="W80" i="7"/>
  <c r="W72" i="7"/>
  <c r="W64" i="7"/>
  <c r="W56" i="7"/>
  <c r="W48" i="7"/>
  <c r="W40" i="7"/>
  <c r="W32" i="7"/>
  <c r="W24" i="7"/>
  <c r="W16" i="7"/>
  <c r="W8" i="7"/>
  <c r="W423" i="7"/>
  <c r="W415" i="7"/>
  <c r="W407" i="7"/>
  <c r="W399" i="7"/>
  <c r="W391" i="7"/>
  <c r="W383" i="7"/>
  <c r="W375" i="7"/>
  <c r="W367" i="7"/>
  <c r="W359" i="7"/>
  <c r="W351" i="7"/>
  <c r="W343" i="7"/>
  <c r="W335" i="7"/>
  <c r="W327" i="7"/>
  <c r="W319" i="7"/>
  <c r="W311" i="7"/>
  <c r="W303" i="7"/>
  <c r="W295" i="7"/>
  <c r="W287" i="7"/>
  <c r="W279" i="7"/>
  <c r="W271" i="7"/>
  <c r="W263" i="7"/>
  <c r="W255" i="7"/>
  <c r="W247" i="7"/>
  <c r="W239" i="7"/>
  <c r="W231" i="7"/>
  <c r="W223"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422" i="7"/>
  <c r="W414" i="7"/>
  <c r="W406" i="7"/>
  <c r="W398" i="7"/>
  <c r="W390" i="7"/>
  <c r="W382" i="7"/>
  <c r="W374" i="7"/>
  <c r="W366" i="7"/>
  <c r="W358" i="7"/>
  <c r="W350" i="7"/>
  <c r="W342" i="7"/>
  <c r="W334" i="7"/>
  <c r="W326" i="7"/>
  <c r="W318" i="7"/>
  <c r="W310" i="7"/>
  <c r="W302" i="7"/>
  <c r="W294" i="7"/>
  <c r="W286" i="7"/>
  <c r="W278" i="7"/>
  <c r="W270" i="7"/>
  <c r="W262" i="7"/>
  <c r="W254" i="7"/>
  <c r="W246" i="7"/>
  <c r="W238" i="7"/>
  <c r="W230" i="7"/>
  <c r="W222" i="7"/>
  <c r="W214"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W421" i="7"/>
  <c r="W413" i="7"/>
  <c r="W405" i="7"/>
  <c r="W397" i="7"/>
  <c r="W389" i="7"/>
  <c r="W381" i="7"/>
  <c r="W373" i="7"/>
  <c r="W365" i="7"/>
  <c r="W357" i="7"/>
  <c r="W349" i="7"/>
  <c r="W341" i="7"/>
  <c r="W333" i="7"/>
  <c r="W325" i="7"/>
  <c r="W317" i="7"/>
  <c r="W309" i="7"/>
  <c r="W301" i="7"/>
  <c r="W293" i="7"/>
  <c r="W285" i="7"/>
  <c r="W277" i="7"/>
  <c r="W269" i="7"/>
  <c r="W261" i="7"/>
  <c r="W253" i="7"/>
  <c r="W245" i="7"/>
  <c r="W237" i="7"/>
  <c r="W229"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420" i="7"/>
  <c r="W412" i="7"/>
  <c r="W404" i="7"/>
  <c r="W396" i="7"/>
  <c r="W388" i="7"/>
  <c r="W380" i="7"/>
  <c r="W372" i="7"/>
  <c r="W364" i="7"/>
  <c r="W356" i="7"/>
  <c r="W348" i="7"/>
  <c r="W340" i="7"/>
  <c r="W332" i="7"/>
  <c r="W324" i="7"/>
  <c r="W316" i="7"/>
  <c r="W308" i="7"/>
  <c r="W300" i="7"/>
  <c r="W292" i="7"/>
  <c r="W284" i="7"/>
  <c r="W276" i="7"/>
  <c r="W268" i="7"/>
  <c r="W260" i="7"/>
  <c r="W252" i="7"/>
  <c r="W244" i="7"/>
  <c r="W236" i="7"/>
  <c r="W228"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419" i="7"/>
  <c r="W403" i="7"/>
  <c r="W395" i="7"/>
  <c r="W387" i="7"/>
  <c r="W379" i="7"/>
  <c r="W371" i="7"/>
  <c r="W363" i="7"/>
  <c r="W355" i="7"/>
  <c r="W347" i="7"/>
  <c r="W339" i="7"/>
  <c r="W331" i="7"/>
  <c r="W323" i="7"/>
  <c r="W315" i="7"/>
  <c r="W307" i="7"/>
  <c r="W299" i="7"/>
  <c r="W291" i="7"/>
  <c r="W283" i="7"/>
  <c r="W275" i="7"/>
  <c r="W267" i="7"/>
  <c r="W259" i="7"/>
  <c r="W251" i="7"/>
  <c r="W243" i="7"/>
  <c r="W235" i="7"/>
  <c r="W227"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426" i="7"/>
  <c r="W418" i="7"/>
  <c r="W410" i="7"/>
  <c r="W402" i="7"/>
  <c r="W394" i="7"/>
  <c r="W386" i="7"/>
  <c r="W378" i="7"/>
  <c r="W370" i="7"/>
  <c r="W354" i="7"/>
  <c r="W346" i="7"/>
  <c r="W338" i="7"/>
  <c r="W330" i="7"/>
  <c r="W322" i="7"/>
  <c r="W314" i="7"/>
  <c r="W306" i="7"/>
  <c r="W298" i="7"/>
  <c r="W290" i="7"/>
  <c r="W282" i="7"/>
  <c r="W274" i="7"/>
  <c r="W266" i="7"/>
  <c r="W258" i="7"/>
  <c r="W250" i="7"/>
  <c r="W242" i="7"/>
  <c r="W234" i="7"/>
  <c r="W226"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F3" i="7"/>
  <c r="H3" i="7" s="1"/>
  <c r="F9" i="7"/>
  <c r="F2" i="7"/>
  <c r="H2" i="7" s="1"/>
  <c r="F4" i="7"/>
  <c r="H4" i="7" s="1"/>
  <c r="F6" i="7"/>
  <c r="H6" i="7" s="1"/>
  <c r="F5" i="7"/>
  <c r="H5" i="7" s="1"/>
  <c r="F8" i="7"/>
  <c r="H8" i="7" s="1"/>
  <c r="F7" i="7"/>
  <c r="H7" i="7" s="1"/>
  <c r="I4" i="10" l="1"/>
  <c r="H9" i="7"/>
  <c r="G5" i="10" l="1"/>
  <c r="I5" i="10" s="1"/>
  <c r="G34" i="10" s="1"/>
  <c r="G9" i="10"/>
  <c r="I9" i="10" s="1"/>
  <c r="G35" i="10" s="1"/>
  <c r="C5" i="10"/>
  <c r="G3" i="10" l="1"/>
  <c r="C4" i="10"/>
  <c r="I3" i="10" l="1"/>
  <c r="H4" i="10"/>
  <c r="G33" i="10"/>
  <c r="H7" i="10"/>
  <c r="H6" i="10"/>
  <c r="H8" i="10"/>
  <c r="H10" i="10"/>
  <c r="H11" i="10"/>
  <c r="H13" i="10"/>
  <c r="H14" i="10"/>
  <c r="H12" i="10"/>
  <c r="H15" i="10"/>
  <c r="H5" i="10"/>
  <c r="H9" i="10"/>
</calcChain>
</file>

<file path=xl/sharedStrings.xml><?xml version="1.0" encoding="utf-8"?>
<sst xmlns="http://schemas.openxmlformats.org/spreadsheetml/2006/main" count="6579" uniqueCount="1301">
  <si>
    <t>235003</t>
  </si>
  <si>
    <t>235004</t>
  </si>
  <si>
    <t>235005</t>
  </si>
  <si>
    <t>235006</t>
  </si>
  <si>
    <t>235008</t>
  </si>
  <si>
    <t>235009</t>
  </si>
  <si>
    <t>235011</t>
  </si>
  <si>
    <t>235013</t>
  </si>
  <si>
    <t>235014</t>
  </si>
  <si>
    <t>235015</t>
  </si>
  <si>
    <t>235016</t>
  </si>
  <si>
    <t>235019</t>
  </si>
  <si>
    <t>235020</t>
  </si>
  <si>
    <t>235021</t>
  </si>
  <si>
    <t>235022</t>
  </si>
  <si>
    <t>235023</t>
  </si>
  <si>
    <t>235025</t>
  </si>
  <si>
    <t>235026</t>
  </si>
  <si>
    <t>235027</t>
  </si>
  <si>
    <t>235028</t>
  </si>
  <si>
    <t>235031</t>
  </si>
  <si>
    <t>235032</t>
  </si>
  <si>
    <t>235033</t>
  </si>
  <si>
    <t>235035</t>
  </si>
  <si>
    <t>235036</t>
  </si>
  <si>
    <t>235037</t>
  </si>
  <si>
    <t>235038</t>
  </si>
  <si>
    <t>235039</t>
  </si>
  <si>
    <t>235041</t>
  </si>
  <si>
    <t>235044</t>
  </si>
  <si>
    <t>235051</t>
  </si>
  <si>
    <t>235052</t>
  </si>
  <si>
    <t>235054</t>
  </si>
  <si>
    <t>235056</t>
  </si>
  <si>
    <t>235057</t>
  </si>
  <si>
    <t>235058</t>
  </si>
  <si>
    <t>235062</t>
  </si>
  <si>
    <t>235065</t>
  </si>
  <si>
    <t>235067</t>
  </si>
  <si>
    <t>235072</t>
  </si>
  <si>
    <t>235074</t>
  </si>
  <si>
    <t>235075</t>
  </si>
  <si>
    <t>235076</t>
  </si>
  <si>
    <t>235088</t>
  </si>
  <si>
    <t>235089</t>
  </si>
  <si>
    <t>235094</t>
  </si>
  <si>
    <t>235102</t>
  </si>
  <si>
    <t>235103</t>
  </si>
  <si>
    <t>235109</t>
  </si>
  <si>
    <t>235113</t>
  </si>
  <si>
    <t>235116</t>
  </si>
  <si>
    <t>235120</t>
  </si>
  <si>
    <t>235123</t>
  </si>
  <si>
    <t>235132</t>
  </si>
  <si>
    <t>235139</t>
  </si>
  <si>
    <t>235143</t>
  </si>
  <si>
    <t>235144</t>
  </si>
  <si>
    <t>235147</t>
  </si>
  <si>
    <t>235150</t>
  </si>
  <si>
    <t>235155</t>
  </si>
  <si>
    <t>235157</t>
  </si>
  <si>
    <t>235161</t>
  </si>
  <si>
    <t>235164</t>
  </si>
  <si>
    <t>235171</t>
  </si>
  <si>
    <t>235174</t>
  </si>
  <si>
    <t>235175</t>
  </si>
  <si>
    <t>235176</t>
  </si>
  <si>
    <t>235177</t>
  </si>
  <si>
    <t>235179</t>
  </si>
  <si>
    <t>235182</t>
  </si>
  <si>
    <t>235184</t>
  </si>
  <si>
    <t>235187</t>
  </si>
  <si>
    <t>235192</t>
  </si>
  <si>
    <t>235197</t>
  </si>
  <si>
    <t>235201</t>
  </si>
  <si>
    <t>235205</t>
  </si>
  <si>
    <t>235206</t>
  </si>
  <si>
    <t>235207</t>
  </si>
  <si>
    <t>235209</t>
  </si>
  <si>
    <t>235213</t>
  </si>
  <si>
    <t>235214</t>
  </si>
  <si>
    <t>235217</t>
  </si>
  <si>
    <t>235223</t>
  </si>
  <si>
    <t>235224</t>
  </si>
  <si>
    <t>235225</t>
  </si>
  <si>
    <t>235226</t>
  </si>
  <si>
    <t>235228</t>
  </si>
  <si>
    <t>235232</t>
  </si>
  <si>
    <t>235234</t>
  </si>
  <si>
    <t>235236</t>
  </si>
  <si>
    <t>235237</t>
  </si>
  <si>
    <t>235238</t>
  </si>
  <si>
    <t>235242</t>
  </si>
  <si>
    <t>235243</t>
  </si>
  <si>
    <t>235244</t>
  </si>
  <si>
    <t>235245</t>
  </si>
  <si>
    <t>235248</t>
  </si>
  <si>
    <t>235249</t>
  </si>
  <si>
    <t>235250</t>
  </si>
  <si>
    <t>235252</t>
  </si>
  <si>
    <t>235253</t>
  </si>
  <si>
    <t>235254</t>
  </si>
  <si>
    <t>235256</t>
  </si>
  <si>
    <t>235257</t>
  </si>
  <si>
    <t>235259</t>
  </si>
  <si>
    <t>235260</t>
  </si>
  <si>
    <t>235261</t>
  </si>
  <si>
    <t>235262</t>
  </si>
  <si>
    <t>235263</t>
  </si>
  <si>
    <t>235264</t>
  </si>
  <si>
    <t>235266</t>
  </si>
  <si>
    <t>235267</t>
  </si>
  <si>
    <t>235269</t>
  </si>
  <si>
    <t>235270</t>
  </si>
  <si>
    <t>235274</t>
  </si>
  <si>
    <t>235279</t>
  </si>
  <si>
    <t>235280</t>
  </si>
  <si>
    <t>235281</t>
  </si>
  <si>
    <t>235282</t>
  </si>
  <si>
    <t>235283</t>
  </si>
  <si>
    <t>235284</t>
  </si>
  <si>
    <t>235285</t>
  </si>
  <si>
    <t>235286</t>
  </si>
  <si>
    <t>235287</t>
  </si>
  <si>
    <t>235288</t>
  </si>
  <si>
    <t>235289</t>
  </si>
  <si>
    <t>235290</t>
  </si>
  <si>
    <t>235292</t>
  </si>
  <si>
    <t>235293</t>
  </si>
  <si>
    <t>235294</t>
  </si>
  <si>
    <t>235295</t>
  </si>
  <si>
    <t>235296</t>
  </si>
  <si>
    <t>235297</t>
  </si>
  <si>
    <t>235298</t>
  </si>
  <si>
    <t>235299</t>
  </si>
  <si>
    <t>235300</t>
  </si>
  <si>
    <t>235301</t>
  </si>
  <si>
    <t>235302</t>
  </si>
  <si>
    <t>235310</t>
  </si>
  <si>
    <t>235311</t>
  </si>
  <si>
    <t>235312</t>
  </si>
  <si>
    <t>235313</t>
  </si>
  <si>
    <t>235319</t>
  </si>
  <si>
    <t>235320</t>
  </si>
  <si>
    <t>235321</t>
  </si>
  <si>
    <t>235322</t>
  </si>
  <si>
    <t>235324</t>
  </si>
  <si>
    <t>235325</t>
  </si>
  <si>
    <t>235327</t>
  </si>
  <si>
    <t>235330</t>
  </si>
  <si>
    <t>235331</t>
  </si>
  <si>
    <t>235332</t>
  </si>
  <si>
    <t>235333</t>
  </si>
  <si>
    <t>235335</t>
  </si>
  <si>
    <t>235336</t>
  </si>
  <si>
    <t>235339</t>
  </si>
  <si>
    <t>235343</t>
  </si>
  <si>
    <t>235345</t>
  </si>
  <si>
    <t>235347</t>
  </si>
  <si>
    <t>235349</t>
  </si>
  <si>
    <t>235350</t>
  </si>
  <si>
    <t>235351</t>
  </si>
  <si>
    <t>235352</t>
  </si>
  <si>
    <t>235354</t>
  </si>
  <si>
    <t>235355</t>
  </si>
  <si>
    <t>235356</t>
  </si>
  <si>
    <t>235357</t>
  </si>
  <si>
    <t>235358</t>
  </si>
  <si>
    <t>235359</t>
  </si>
  <si>
    <t>235360</t>
  </si>
  <si>
    <t>235361</t>
  </si>
  <si>
    <t>235363</t>
  </si>
  <si>
    <t>235365</t>
  </si>
  <si>
    <t>235366</t>
  </si>
  <si>
    <t>235367</t>
  </si>
  <si>
    <t>235369</t>
  </si>
  <si>
    <t>235370</t>
  </si>
  <si>
    <t>235371</t>
  </si>
  <si>
    <t>235372</t>
  </si>
  <si>
    <t>235373</t>
  </si>
  <si>
    <t>235374</t>
  </si>
  <si>
    <t>235375</t>
  </si>
  <si>
    <t>235376</t>
  </si>
  <si>
    <t>235377</t>
  </si>
  <si>
    <t>235378</t>
  </si>
  <si>
    <t>235379</t>
  </si>
  <si>
    <t>235380</t>
  </si>
  <si>
    <t>235381</t>
  </si>
  <si>
    <t>235382</t>
  </si>
  <si>
    <t>235383</t>
  </si>
  <si>
    <t>235384</t>
  </si>
  <si>
    <t>235385</t>
  </si>
  <si>
    <t>235388</t>
  </si>
  <si>
    <t>235395</t>
  </si>
  <si>
    <t>235396</t>
  </si>
  <si>
    <t>235399</t>
  </si>
  <si>
    <t>235400</t>
  </si>
  <si>
    <t>235401</t>
  </si>
  <si>
    <t>235402</t>
  </si>
  <si>
    <t>235405</t>
  </si>
  <si>
    <t>235407</t>
  </si>
  <si>
    <t>235408</t>
  </si>
  <si>
    <t>235410</t>
  </si>
  <si>
    <t>235411</t>
  </si>
  <si>
    <t>235412</t>
  </si>
  <si>
    <t>235414</t>
  </si>
  <si>
    <t>235416</t>
  </si>
  <si>
    <t>235421</t>
  </si>
  <si>
    <t>235422</t>
  </si>
  <si>
    <t>235423</t>
  </si>
  <si>
    <t>235427</t>
  </si>
  <si>
    <t>235428</t>
  </si>
  <si>
    <t>235429</t>
  </si>
  <si>
    <t>235430</t>
  </si>
  <si>
    <t>235432</t>
  </si>
  <si>
    <t>235433</t>
  </si>
  <si>
    <t>235434</t>
  </si>
  <si>
    <t>235438</t>
  </si>
  <si>
    <t>235439</t>
  </si>
  <si>
    <t>235440</t>
  </si>
  <si>
    <t>235441</t>
  </si>
  <si>
    <t>235442</t>
  </si>
  <si>
    <t>235443</t>
  </si>
  <si>
    <t>235444</t>
  </si>
  <si>
    <t>235446</t>
  </si>
  <si>
    <t>235447</t>
  </si>
  <si>
    <t>235450</t>
  </si>
  <si>
    <t>235451</t>
  </si>
  <si>
    <t>235452</t>
  </si>
  <si>
    <t>235453</t>
  </si>
  <si>
    <t>235454</t>
  </si>
  <si>
    <t>235456</t>
  </si>
  <si>
    <t>235458</t>
  </si>
  <si>
    <t>235459</t>
  </si>
  <si>
    <t>235460</t>
  </si>
  <si>
    <t>235461</t>
  </si>
  <si>
    <t>235462</t>
  </si>
  <si>
    <t>235463</t>
  </si>
  <si>
    <t>235464</t>
  </si>
  <si>
    <t>235467</t>
  </si>
  <si>
    <t>235468</t>
  </si>
  <si>
    <t>235470</t>
  </si>
  <si>
    <t>235471</t>
  </si>
  <si>
    <t>235472</t>
  </si>
  <si>
    <t>235473</t>
  </si>
  <si>
    <t>235475</t>
  </si>
  <si>
    <t>235476</t>
  </si>
  <si>
    <t>235477</t>
  </si>
  <si>
    <t>235479</t>
  </si>
  <si>
    <t>235480</t>
  </si>
  <si>
    <t>235481</t>
  </si>
  <si>
    <t>235482</t>
  </si>
  <si>
    <t>235483</t>
  </si>
  <si>
    <t>235484</t>
  </si>
  <si>
    <t>235485</t>
  </si>
  <si>
    <t>235486</t>
  </si>
  <si>
    <t>235487</t>
  </si>
  <si>
    <t>235488</t>
  </si>
  <si>
    <t>235489</t>
  </si>
  <si>
    <t>235490</t>
  </si>
  <si>
    <t>235491</t>
  </si>
  <si>
    <t>235492</t>
  </si>
  <si>
    <t>235495</t>
  </si>
  <si>
    <t>235498</t>
  </si>
  <si>
    <t>235499</t>
  </si>
  <si>
    <t>235500</t>
  </si>
  <si>
    <t>235502</t>
  </si>
  <si>
    <t>235503</t>
  </si>
  <si>
    <t>235504</t>
  </si>
  <si>
    <t>235506</t>
  </si>
  <si>
    <t>235507</t>
  </si>
  <si>
    <t>235508</t>
  </si>
  <si>
    <t>235509</t>
  </si>
  <si>
    <t>235511</t>
  </si>
  <si>
    <t>235513</t>
  </si>
  <si>
    <t>235514</t>
  </si>
  <si>
    <t>235515</t>
  </si>
  <si>
    <t>235516</t>
  </si>
  <si>
    <t>235517</t>
  </si>
  <si>
    <t>235518</t>
  </si>
  <si>
    <t>235519</t>
  </si>
  <si>
    <t>235520</t>
  </si>
  <si>
    <t>235521</t>
  </si>
  <si>
    <t>235522</t>
  </si>
  <si>
    <t>235523</t>
  </si>
  <si>
    <t>235524</t>
  </si>
  <si>
    <t>235525</t>
  </si>
  <si>
    <t>235526</t>
  </si>
  <si>
    <t>235527</t>
  </si>
  <si>
    <t>235528</t>
  </si>
  <si>
    <t>235529</t>
  </si>
  <si>
    <t>235530</t>
  </si>
  <si>
    <t>235532</t>
  </si>
  <si>
    <t>235535</t>
  </si>
  <si>
    <t>235536</t>
  </si>
  <si>
    <t>235539</t>
  </si>
  <si>
    <t>235540</t>
  </si>
  <si>
    <t>235541</t>
  </si>
  <si>
    <t>235542</t>
  </si>
  <si>
    <t>235543</t>
  </si>
  <si>
    <t>235544</t>
  </si>
  <si>
    <t>235545</t>
  </si>
  <si>
    <t>235547</t>
  </si>
  <si>
    <t>235548</t>
  </si>
  <si>
    <t>235549</t>
  </si>
  <si>
    <t>235550</t>
  </si>
  <si>
    <t>235551</t>
  </si>
  <si>
    <t>235552</t>
  </si>
  <si>
    <t>235553</t>
  </si>
  <si>
    <t>235554</t>
  </si>
  <si>
    <t>235555</t>
  </si>
  <si>
    <t>235556</t>
  </si>
  <si>
    <t>235558</t>
  </si>
  <si>
    <t>235559</t>
  </si>
  <si>
    <t>235561</t>
  </si>
  <si>
    <t>235562</t>
  </si>
  <si>
    <t>235563</t>
  </si>
  <si>
    <t>235565</t>
  </si>
  <si>
    <t>235566</t>
  </si>
  <si>
    <t>235567</t>
  </si>
  <si>
    <t>235569</t>
  </si>
  <si>
    <t>235574</t>
  </si>
  <si>
    <t>235577</t>
  </si>
  <si>
    <t>235578</t>
  </si>
  <si>
    <t>235580</t>
  </si>
  <si>
    <t>235582</t>
  </si>
  <si>
    <t>235583</t>
  </si>
  <si>
    <t>235584</t>
  </si>
  <si>
    <t>235585</t>
  </si>
  <si>
    <t>235587</t>
  </si>
  <si>
    <t>235588</t>
  </si>
  <si>
    <t>235589</t>
  </si>
  <si>
    <t>235590</t>
  </si>
  <si>
    <t>235591</t>
  </si>
  <si>
    <t>235592</t>
  </si>
  <si>
    <t>235593</t>
  </si>
  <si>
    <t>235594</t>
  </si>
  <si>
    <t>235595</t>
  </si>
  <si>
    <t>235596</t>
  </si>
  <si>
    <t>235598</t>
  </si>
  <si>
    <t>235599</t>
  </si>
  <si>
    <t>235600</t>
  </si>
  <si>
    <t>235601</t>
  </si>
  <si>
    <t>235602</t>
  </si>
  <si>
    <t>235605</t>
  </si>
  <si>
    <t>235606</t>
  </si>
  <si>
    <t>235607</t>
  </si>
  <si>
    <t>235608</t>
  </si>
  <si>
    <t>235609</t>
  </si>
  <si>
    <t>235611</t>
  </si>
  <si>
    <t>235612</t>
  </si>
  <si>
    <t>235613</t>
  </si>
  <si>
    <t>235614</t>
  </si>
  <si>
    <t>235615</t>
  </si>
  <si>
    <t>235617</t>
  </si>
  <si>
    <t>235618</t>
  </si>
  <si>
    <t>235619</t>
  </si>
  <si>
    <t>235621</t>
  </si>
  <si>
    <t>235622</t>
  </si>
  <si>
    <t>235623</t>
  </si>
  <si>
    <t>235624</t>
  </si>
  <si>
    <t>235625</t>
  </si>
  <si>
    <t>235626</t>
  </si>
  <si>
    <t>235628</t>
  </si>
  <si>
    <t>235630</t>
  </si>
  <si>
    <t>235632</t>
  </si>
  <si>
    <t>235633</t>
  </si>
  <si>
    <t>235634</t>
  </si>
  <si>
    <t>235635</t>
  </si>
  <si>
    <t>235636</t>
  </si>
  <si>
    <t>235637</t>
  </si>
  <si>
    <t>235638</t>
  </si>
  <si>
    <t>235639</t>
  </si>
  <si>
    <t>235640</t>
  </si>
  <si>
    <t>235641</t>
  </si>
  <si>
    <t>235642</t>
  </si>
  <si>
    <t>235643</t>
  </si>
  <si>
    <t>235644</t>
  </si>
  <si>
    <t>235646</t>
  </si>
  <si>
    <t>235647</t>
  </si>
  <si>
    <t>235648</t>
  </si>
  <si>
    <t>235649</t>
  </si>
  <si>
    <t>235650</t>
  </si>
  <si>
    <t>235651</t>
  </si>
  <si>
    <t>235652</t>
  </si>
  <si>
    <t>235653</t>
  </si>
  <si>
    <t>235654</t>
  </si>
  <si>
    <t>235655</t>
  </si>
  <si>
    <t>235657</t>
  </si>
  <si>
    <t>235659</t>
  </si>
  <si>
    <t>235660</t>
  </si>
  <si>
    <t>235661</t>
  </si>
  <si>
    <t>235662</t>
  </si>
  <si>
    <t>235663</t>
  </si>
  <si>
    <t>235664</t>
  </si>
  <si>
    <t>235665</t>
  </si>
  <si>
    <t>235666</t>
  </si>
  <si>
    <t>235668</t>
  </si>
  <si>
    <t>235700</t>
  </si>
  <si>
    <t>235701</t>
  </si>
  <si>
    <t>235702</t>
  </si>
  <si>
    <t>235703</t>
  </si>
  <si>
    <t>235704</t>
  </si>
  <si>
    <t>235705</t>
  </si>
  <si>
    <t>235706</t>
  </si>
  <si>
    <t>235707</t>
  </si>
  <si>
    <t>235708</t>
  </si>
  <si>
    <t>235709</t>
  </si>
  <si>
    <t>235710</t>
  </si>
  <si>
    <t>235713</t>
  </si>
  <si>
    <t>235714</t>
  </si>
  <si>
    <t>235715</t>
  </si>
  <si>
    <t>235716</t>
  </si>
  <si>
    <t>235718</t>
  </si>
  <si>
    <t>235719</t>
  </si>
  <si>
    <t>235720</t>
  </si>
  <si>
    <t>235721</t>
  </si>
  <si>
    <t>235722</t>
  </si>
  <si>
    <t>235723</t>
  </si>
  <si>
    <t>235724</t>
  </si>
  <si>
    <t>235725</t>
  </si>
  <si>
    <t>235726</t>
  </si>
  <si>
    <t>23E104</t>
  </si>
  <si>
    <t>23E281</t>
  </si>
  <si>
    <t>23E362</t>
  </si>
  <si>
    <t>MI</t>
  </si>
  <si>
    <t>MARYCREST MANOR</t>
  </si>
  <si>
    <t>FAIRVIEW</t>
  </si>
  <si>
    <t>PILGRIM MANOR</t>
  </si>
  <si>
    <t>MANORCARE NURSING AND REHABILITATION CENTER</t>
  </si>
  <si>
    <t>EVERGREEN HEALTH AND REHABILITATION CENTER</t>
  </si>
  <si>
    <t>MARQUETTE</t>
  </si>
  <si>
    <t>MANISTEE COUNTY MEDICAL CARE FACILITY</t>
  </si>
  <si>
    <t>SKLD MUSKEGON</t>
  </si>
  <si>
    <t>MAPLES BENZIE CO MEDICAL CARE</t>
  </si>
  <si>
    <t>MUNSON HEALTHCARE OTSEGO MEMORIAL HOSPITAL LTCU</t>
  </si>
  <si>
    <t>MAPLE LAWN MEDICAL CARE FACILI</t>
  </si>
  <si>
    <t>THORNAPPLE MANOR</t>
  </si>
  <si>
    <t>IOSCO CO MEDICAL CARE FACILITY</t>
  </si>
  <si>
    <t>FAIRVIEW NURSING AND REHABILITATION COMMUNITY</t>
  </si>
  <si>
    <t>ADVANTAGE LIVING CENTER - REDFORD</t>
  </si>
  <si>
    <t>INGHAM COUNTY MEDICAL CARE FAC</t>
  </si>
  <si>
    <t>ALLEGRA NURSING AND REHAB</t>
  </si>
  <si>
    <t>JACKSON COUNTY MEDICAL CARE FACILITY</t>
  </si>
  <si>
    <t>MICHIGAN MASONIC HOME</t>
  </si>
  <si>
    <t>CHELSEA RETIREMENT COMMUNITY</t>
  </si>
  <si>
    <t>MEDILODGE OF CLARE</t>
  </si>
  <si>
    <t>HEARTLAND HEALTH CARE CENTER-BATTLE CREEK</t>
  </si>
  <si>
    <t>MEADOW BROOK MEDICAL CARE FACILITY</t>
  </si>
  <si>
    <t>GOGEBIC MEDICAL CARE FACILITY</t>
  </si>
  <si>
    <t>EATON COUNTY MEDICAL CARE FACI</t>
  </si>
  <si>
    <t>HURON CO MED CARE FACILITY</t>
  </si>
  <si>
    <t>CANAL VIEW - HOUGHTON COUNTY</t>
  </si>
  <si>
    <t>SKLD IONIA</t>
  </si>
  <si>
    <t>BAY BLUFFS-EMMET CO MED CARE FAC</t>
  </si>
  <si>
    <t>SPECTRUM HEALTH REHAB AND NURSING CENTER</t>
  </si>
  <si>
    <t>MEDILODGE OF ROCHESTER HILLS, INC</t>
  </si>
  <si>
    <t>ISABELLA CO MEDICAL CARE FACIL</t>
  </si>
  <si>
    <t>BROOKCREST</t>
  </si>
  <si>
    <t>MACKINAC STRAITS LONG TERM CARE UNIT</t>
  </si>
  <si>
    <t>BAY COUNTY MEDICAL CARE FACILITY</t>
  </si>
  <si>
    <t>SPECTRUM HEALTH REHAB &amp; NSG CTRS-KELSEY HOSPITAL</t>
  </si>
  <si>
    <t>ABERDEEN REHABILITATION AND SKILLED NURSING CENTER</t>
  </si>
  <si>
    <t>EVERGREEN MANOR SENIOR CARE CE</t>
  </si>
  <si>
    <t>HOYT NURSING &amp; REHAB CENTRE</t>
  </si>
  <si>
    <t>HEARTLAND HEALTH CARE CENTER-LIVONIA</t>
  </si>
  <si>
    <t>LAPEER COUNTY MEDICAL CARE FAC</t>
  </si>
  <si>
    <t>GRANDVUE MEDICAL CARE FACILITY</t>
  </si>
  <si>
    <t>SOUTH LYON SENIOR CARE AND REHAB CENTER, L L C</t>
  </si>
  <si>
    <t>PLEASANT VIEW SHIAWASSEE COUNTY MED CARE FAC</t>
  </si>
  <si>
    <t>OAKVIEW MEDICAL CARE FACILITY</t>
  </si>
  <si>
    <t>MARLETTE COMM HOSP LTCU</t>
  </si>
  <si>
    <t>SPECTRUM HEALTH REHAB &amp; NURSING CENTER-FULLER AVE</t>
  </si>
  <si>
    <t>NEWAYGO CO MEDICAL CARE FACILI</t>
  </si>
  <si>
    <t>GRAND TRAVERSE PAVILIONS</t>
  </si>
  <si>
    <t>TUSCOLA COUNTY MEDICAL CARE FACILITY</t>
  </si>
  <si>
    <t>SAMARITAS SENIOR LIVING CADILLAC</t>
  </si>
  <si>
    <t>AMBASSADOR, A VILLA CENTER</t>
  </si>
  <si>
    <t>SKLD BELTLINE</t>
  </si>
  <si>
    <t>HEARTLAND HEALTH CARE CENTER - GROSSE POINTE WOODS</t>
  </si>
  <si>
    <t>SAGINAW SENIOR CARE AND REHAB CENTER, L L C</t>
  </si>
  <si>
    <t>LAKE WOODS NURSING &amp; REHABILITATION CENTER</t>
  </si>
  <si>
    <t>DURAND SENIOR CARE AND REHAB CENTER, L L C</t>
  </si>
  <si>
    <t>HEARTLAND HEALTH CARE CENTER-FOSTRIAN</t>
  </si>
  <si>
    <t>AVISTA NURSING AND REHAB</t>
  </si>
  <si>
    <t>SPECTRUM HEALTH REHAB &amp; NSG CTRS-UNITED HOSPITAL</t>
  </si>
  <si>
    <t>BAYSIDE VILLAGE</t>
  </si>
  <si>
    <t>SCHOOLCRAFT MEDICAL CARE FACILITY</t>
  </si>
  <si>
    <t>HEALTHSOURCE SAGINAW, INC</t>
  </si>
  <si>
    <t>MARTHA T BERRY MCF</t>
  </si>
  <si>
    <t>SANILAC MEDICAL CARE FACILITY</t>
  </si>
  <si>
    <t>ASPIRUS ONTONAGON HOSPITAL, INC</t>
  </si>
  <si>
    <t>PINE RIDGE - A REHABILITATION AND NURSING CENTER</t>
  </si>
  <si>
    <t>WELLBRIDGE OF GRAND BLANC</t>
  </si>
  <si>
    <t>MARSHALL NURSING AND REHABILITATION COMMUNITY</t>
  </si>
  <si>
    <t>MEDILODGE OF FRANKENMUTH</t>
  </si>
  <si>
    <t>REGENCY AT FREMONT</t>
  </si>
  <si>
    <t>HARTFORD NURSING &amp; REHABILITATION CENTER</t>
  </si>
  <si>
    <t>CHRISTIAN PARK VILLAGE</t>
  </si>
  <si>
    <t>LYNWOOD MANOR HEALTHCARE CENTER</t>
  </si>
  <si>
    <t>HEARTLAND HEALTH CARE CENTER-BRIARWOOD</t>
  </si>
  <si>
    <t>MISSION POINT NSG PHY REHAB CTR OF MADISON HEIGHTS</t>
  </si>
  <si>
    <t>ASCENSION STANDISH HOSPITAL &amp; SKILLED NURSING FAC</t>
  </si>
  <si>
    <t>HILLSDALE CO MEDICAL CARE FACI</t>
  </si>
  <si>
    <t>MUNSON HEALTHCARE CRAWFORD CONTINUING CARE CENTER</t>
  </si>
  <si>
    <t>SPECTRUM HEALTH - REED CITY CA</t>
  </si>
  <si>
    <t>SKLD WHITEHALL</t>
  </si>
  <si>
    <t>OAKPOINTE SENIOR CARE AND REHAB CENTER</t>
  </si>
  <si>
    <t>MEDILODGE OF LEELANAU</t>
  </si>
  <si>
    <t>ALLEGAN COUNTY MEDICAL CARE FA</t>
  </si>
  <si>
    <t>MISSION POINT NSG &amp; PHY REHAB CTR OF CLAWSON</t>
  </si>
  <si>
    <t>SKLD BLOOMFIELD HILLS</t>
  </si>
  <si>
    <t>CARE AND REHABILITATION CENTER AT GLACIER HILLS</t>
  </si>
  <si>
    <t>LENAWEE MEDICAL CARE FACILITY</t>
  </si>
  <si>
    <t>FOUNTAIN VIEW OF MONROE</t>
  </si>
  <si>
    <t>MEDILODGE OF GRAND BLANC</t>
  </si>
  <si>
    <t>CHERRY HILL FOR NURSING AND REHABILITATION</t>
  </si>
  <si>
    <t>THE OASIS AT MONROE REHABILITATION AND NURSING CTR</t>
  </si>
  <si>
    <t>HERITAGE MANOR NURSING AND REHAB CENTER</t>
  </si>
  <si>
    <t>BURCHAM HILLS RETIREMENT CTR</t>
  </si>
  <si>
    <t>CALHOUN COUNTY MEDICAL CARE FACILITY</t>
  </si>
  <si>
    <t>EVANGELICAL HOME - SALINE</t>
  </si>
  <si>
    <t>BOULEVARD MANOR, LLC</t>
  </si>
  <si>
    <t>MEDILODGE OF GTC</t>
  </si>
  <si>
    <t>CHRISTIAN PARK HEALTH CARE CENTER</t>
  </si>
  <si>
    <t>BRITTANY MANOR</t>
  </si>
  <si>
    <t>FRIENDSHIP VILLAGE</t>
  </si>
  <si>
    <t>ST FRANCIS HOME</t>
  </si>
  <si>
    <t>SAMARITAS SENIOR LIVING SAGINAW</t>
  </si>
  <si>
    <t>LOURDES REHABILITATION AND HEALTHCARE CENTER</t>
  </si>
  <si>
    <t>LAURELS OF KENT (THE)</t>
  </si>
  <si>
    <t>VISTA GRANDE VILLA</t>
  </si>
  <si>
    <t>DIMONDALE NURSING CARE CENTER</t>
  </si>
  <si>
    <t>IRON CO MEDICAL CARE FACILITY</t>
  </si>
  <si>
    <t>WARREN WOODS HEALTH AND REHABILITATION CENTER</t>
  </si>
  <si>
    <t>REGENCY AT WATERFORD</t>
  </si>
  <si>
    <t>SKLD LEONARD</t>
  </si>
  <si>
    <t>WEST HICKORY HAVEN</t>
  </si>
  <si>
    <t>MEDILODGE OF STERLING HEIGHTS</t>
  </si>
  <si>
    <t>ELY MANOR</t>
  </si>
  <si>
    <t>ADVANTAGE LIVING CENTER - SOUTHGATE</t>
  </si>
  <si>
    <t>WELLSPRING LUTHERAN SERVICES</t>
  </si>
  <si>
    <t>SOUTH HAVEN NURSING AND REHABILITATION COMMUNITY</t>
  </si>
  <si>
    <t>WELLSPRING LUTHERAN  NURSING AND REHAB SERVICES</t>
  </si>
  <si>
    <t>HOLT SENIOR CARE AND REHAB CENTER, L L C</t>
  </si>
  <si>
    <t>MEDILODGE OF ALPENA</t>
  </si>
  <si>
    <t>HASTINGS REHABILITATION AND HEALTHCARE CENTER</t>
  </si>
  <si>
    <t>MEDILODGE OF KALAMAZOO</t>
  </si>
  <si>
    <t>MEDILODGE OF EAST LANSING</t>
  </si>
  <si>
    <t>MEDILODGE OF MIDLAND</t>
  </si>
  <si>
    <t>MEDILODGE OF LANSING</t>
  </si>
  <si>
    <t>MEDILODGE OF CASS CITY</t>
  </si>
  <si>
    <t>PROVINCIAL HOUSE OF ADRIAN</t>
  </si>
  <si>
    <t>MARVIN &amp; BETTY DANTO FAMILY HEALTH CARE CENTER</t>
  </si>
  <si>
    <t>BORGESS GARDENS</t>
  </si>
  <si>
    <t>MISSION POINT NSG &amp; PHY REHAB CTR OF GREENVILLE</t>
  </si>
  <si>
    <t>MEDILODGE OF SAULT STE MARIE</t>
  </si>
  <si>
    <t>MEDILODGE OF FARMINGTON</t>
  </si>
  <si>
    <t>MISSION POINT NSG &amp; PHY REHAB CTR OF CEDAR SPRINGS</t>
  </si>
  <si>
    <t>LAKEVIEW EXTENDED CARE AND REHAB</t>
  </si>
  <si>
    <t>MEDILODGE OF SOUTHFIELD</t>
  </si>
  <si>
    <t>RIVERGATE HEALTH CARE CENTER</t>
  </si>
  <si>
    <t>FATHER MURRAY, A VILLA CENTER</t>
  </si>
  <si>
    <t>LAURELS OF BEDFORD (THE)</t>
  </si>
  <si>
    <t>MEDILODGE OF TAYLOR</t>
  </si>
  <si>
    <t>SANCTUARY AT MCAULEY</t>
  </si>
  <si>
    <t>LAURELS OF COLDWATER,THE</t>
  </si>
  <si>
    <t>PORTER HILLS HEALTH CENTER</t>
  </si>
  <si>
    <t>ALAMO NURSING HOME INC</t>
  </si>
  <si>
    <t>MISSION POINT NSG &amp; PHY REHAB CTR OF BIG RAPIDS</t>
  </si>
  <si>
    <t>LAURELS OF SANDY CREEK (THE)</t>
  </si>
  <si>
    <t>REGENCY AT ST CLAIR SHORES</t>
  </si>
  <si>
    <t>LAHSER HILLS CARE CENTRE</t>
  </si>
  <si>
    <t>MARQUETTE COUNTY MEDICAL CARE FACILITY</t>
  </si>
  <si>
    <t>OAKRIDGE MANOR NURSING &amp; REHAB CENTER LLC</t>
  </si>
  <si>
    <t>RIVERSIDE HEALTHCARE CENTER</t>
  </si>
  <si>
    <t>THE VILLA AT CITY CENTER</t>
  </si>
  <si>
    <t>LAURELS OF HUDSONVILLE (THE)</t>
  </si>
  <si>
    <t>MEDILODGE OF LIVINGSTON</t>
  </si>
  <si>
    <t>MEDILODGE OF HOWELL</t>
  </si>
  <si>
    <t>WESTLAND, A VILLA CENTER</t>
  </si>
  <si>
    <t>REGENCY, A VILLA CENTER</t>
  </si>
  <si>
    <t>GLADWIN NURSING AND REHABILITATION COMMUNITY</t>
  </si>
  <si>
    <t>MEDILODGE OF TRAVERSE CITY</t>
  </si>
  <si>
    <t>EDISON CHRISTIAN HEALTH CENTER</t>
  </si>
  <si>
    <t>KITH HAVEN</t>
  </si>
  <si>
    <t>FROH COMMUNITY HOME</t>
  </si>
  <si>
    <t>SKLD ZEELAND</t>
  </si>
  <si>
    <t>MISSION POINT NSG &amp; PHY REHAB CTR OF ISHPEMING</t>
  </si>
  <si>
    <t>MEDILODGE OF GAYLORD</t>
  </si>
  <si>
    <t>SKLD PLYMOUTH</t>
  </si>
  <si>
    <t>CASS COUNTY MEDICAL CARE FACIL</t>
  </si>
  <si>
    <t>GRACE HEALTHCARE OF THREE RIVERS</t>
  </si>
  <si>
    <t>MISSION POINT NSG &amp; PHYSICAL REHAB CTR OF LAMONT</t>
  </si>
  <si>
    <t>MEDILODGE AT THE SHORE</t>
  </si>
  <si>
    <t>MISSION POINT NSG &amp; PHYSICAL REHAB CTR OF BELDING</t>
  </si>
  <si>
    <t>MEDILODGE OF LUDINGTON</t>
  </si>
  <si>
    <t>FAITH HAVEN SENIOR CARE CENTRE</t>
  </si>
  <si>
    <t>ARBOR MANOR CARE CENTER</t>
  </si>
  <si>
    <t>CHALET OF NILES, LLC</t>
  </si>
  <si>
    <t>MISSION POINT NSG &amp; PHY REHAB CTR OF FLINT</t>
  </si>
  <si>
    <t>SKLD LIVONIA</t>
  </si>
  <si>
    <t>MISSION POINT NRSG &amp; PHY REHAB CTR OF FOREST HILLS</t>
  </si>
  <si>
    <t>NORLITE NURSING CENTER</t>
  </si>
  <si>
    <t>MARWOOD MANOR NURSING HOME</t>
  </si>
  <si>
    <t>MEDILODGE OF ST CLAIR</t>
  </si>
  <si>
    <t>MEDILODGE OF YALE</t>
  </si>
  <si>
    <t>MISSION POINT NSG &amp; PHY REHAB CTR OF CRANBROOK</t>
  </si>
  <si>
    <t>NORTH OTTAWA CARE CENTER</t>
  </si>
  <si>
    <t>WEST OAKS SENIOR CARE &amp; REHAB CENTER</t>
  </si>
  <si>
    <t>APPLEWOOD NURSING CENTER INC</t>
  </si>
  <si>
    <t>BELLE FOUNTAIN NURSING &amp; REHABILITATION CENTER</t>
  </si>
  <si>
    <t>VALLEY VIEW CARE CENTER</t>
  </si>
  <si>
    <t>RESTHAVEN CARE CENTER</t>
  </si>
  <si>
    <t>MEDILODGE OF TAWAS CITY</t>
  </si>
  <si>
    <t>THE VILLA AT ROSE CITY</t>
  </si>
  <si>
    <t>CHIPPEWA COUNTY WAR MEM HOSP LTCU</t>
  </si>
  <si>
    <t>HAMILTON NURSING HOME</t>
  </si>
  <si>
    <t>ST JOSEPH'S, A VILLA CENTER</t>
  </si>
  <si>
    <t>SCHNEPP SENIOR CARE AND REHAB CENTER</t>
  </si>
  <si>
    <t>LAURELS OF MT. PLEASANT (THE)</t>
  </si>
  <si>
    <t>BAY SHORES SENIOR CARE AND REHAB CENTER</t>
  </si>
  <si>
    <t>HEARTLAND HEALTH CARE CENTER-THREE RIVERS</t>
  </si>
  <si>
    <t>THE VILLA AT SILVERBELL ESTATES</t>
  </si>
  <si>
    <t>MEDILODGE OF PORTAGE</t>
  </si>
  <si>
    <t>CLARK RETIREMENT COMMUNITY</t>
  </si>
  <si>
    <t>THE VILLA AT GREAT LAKES CROSSING</t>
  </si>
  <si>
    <t>CLINTON AIRE HEALTHCARE CENTER</t>
  </si>
  <si>
    <t>KALKASKA MEMORIAL HEALTH CENTER</t>
  </si>
  <si>
    <t>ST ANTHONY HEALTHCARE CENTER</t>
  </si>
  <si>
    <t>MEDILODGE OF MUNISING</t>
  </si>
  <si>
    <t>HEARTLAND HEALTH CARE CENTER-HAMPTON</t>
  </si>
  <si>
    <t>THE VILLA AT TRAVERSE POINT</t>
  </si>
  <si>
    <t>THE VILLA AT WEST BRANCH</t>
  </si>
  <si>
    <t>MEDILODGE OF STERLING</t>
  </si>
  <si>
    <t>MEDILODGE OF PORT HURON</t>
  </si>
  <si>
    <t>REGENCY AT CHENE</t>
  </si>
  <si>
    <t>MEDILODGE OF HILLMAN</t>
  </si>
  <si>
    <t>AUTUMN WOODS RESIDENTIAL HLTH</t>
  </si>
  <si>
    <t>HEARTLAND HEALTH CARE CENTER-DEARBORN HEIGHTS</t>
  </si>
  <si>
    <t>THE VILLA AT THE BAY</t>
  </si>
  <si>
    <t>THE NEIGHBORHOODS OF WHITE LAKE</t>
  </si>
  <si>
    <t>GRAYLING NURSING &amp; REHAB COMMUNITY</t>
  </si>
  <si>
    <t>GREENFIELD REHAB AND NURSING CENTER</t>
  </si>
  <si>
    <t>BRONSON COMMONS</t>
  </si>
  <si>
    <t>AUTUMNWOOD OF MCBAIN</t>
  </si>
  <si>
    <t>HEARTLAND HEALTH CARE CENTER-ALLEN PARK</t>
  </si>
  <si>
    <t>HOLLAND HOME - RAYBROOK MANOR</t>
  </si>
  <si>
    <t>SKLD WYOMING</t>
  </si>
  <si>
    <t>GREAT LAKES REHAB CENTER</t>
  </si>
  <si>
    <t>SHOREPOINTE NURSING CENTER</t>
  </si>
  <si>
    <t>WESTWOOD NURSING CENTER</t>
  </si>
  <si>
    <t>AUTUMNWOOD OF DECKERVILLE</t>
  </si>
  <si>
    <t>GRACE OF DOUGLAS</t>
  </si>
  <si>
    <t>ALLENDALE NURSING AND REHABILITATION COMMUNITY</t>
  </si>
  <si>
    <t>THE OAKS AT NORTHPOINTE WOODS</t>
  </si>
  <si>
    <t>REGENCY HEIGHTS-DETROIT</t>
  </si>
  <si>
    <t>SANCTUARY AT FRASER VILLA</t>
  </si>
  <si>
    <t>MISSION POINT NSG &amp; PHY REHAB CTR OF ELMWOOD</t>
  </si>
  <si>
    <t>COURTNEY MANOR</t>
  </si>
  <si>
    <t>SAMARITAS SENIOR LIVING GRAND RAPIDS LODGE</t>
  </si>
  <si>
    <t>ALTERCARE OF BIG RAPIDS CTR FOR REHAB &amp; NURSING CA</t>
  </si>
  <si>
    <t>PAUL OLIVER MEMORIAL HOSPITAL LTCU</t>
  </si>
  <si>
    <t>MISSION POINT NSG &amp; PHY REHAB CTR OF CLARKSTON</t>
  </si>
  <si>
    <t>BEAUMONT REHAB &amp; CONTINUING CARE FARMINGTON HILLS</t>
  </si>
  <si>
    <t>THE VILLA AT THE PARK</t>
  </si>
  <si>
    <t>NORTH WOODS NURSING CENTER</t>
  </si>
  <si>
    <t>FOUR CHAPLAINS NRSG CARE CTR</t>
  </si>
  <si>
    <t>MISSION POINT NSG &amp; PHY REHAB CTR OF WOODWARD</t>
  </si>
  <si>
    <t>BELLBROOK</t>
  </si>
  <si>
    <t>LIFE CARE CENTER OF PLAINWELL</t>
  </si>
  <si>
    <t>MEMORIAL HEALTHCARE CENTER LTC</t>
  </si>
  <si>
    <t>MEDILODGE OF SHORELINE</t>
  </si>
  <si>
    <t>BEACONSHIRE NURSING CENTRE</t>
  </si>
  <si>
    <t>RIVERVIEW HEALTH AND REHAB CENTER NORTH</t>
  </si>
  <si>
    <t>POMEROY LIVING ROCHESTER SKILLED REHABILITATION</t>
  </si>
  <si>
    <t>REGENCY AT LIVONIA</t>
  </si>
  <si>
    <t>ADVANTAGE LIVING CENTER - HARPER WOODS</t>
  </si>
  <si>
    <t>LAKE ORION NURSING CENTER</t>
  </si>
  <si>
    <t>FENTON HEALTHCARE</t>
  </si>
  <si>
    <t>LAURELS OF GALESBURG (THE)</t>
  </si>
  <si>
    <t>POMEROY LIVING STERLING SKILLED REHABILITATION</t>
  </si>
  <si>
    <t>GLADWIN PINES NURSING AND REHABILITATION CENTER</t>
  </si>
  <si>
    <t>MEDILODGE OF RICHMOND</t>
  </si>
  <si>
    <t>SKLD WEST BLOOMFIELD</t>
  </si>
  <si>
    <t>WEST BLOOMFIELD HEALTH AND REHABILITATION CENTER</t>
  </si>
  <si>
    <t>THE VILLA AT GREEN LAKE ESTATES</t>
  </si>
  <si>
    <t>MEDILODGE OF MT PLEASANT</t>
  </si>
  <si>
    <t>ADVANTAGE LIVING CENTER - ROSEVILLE</t>
  </si>
  <si>
    <t>SHEFFIELD MANOR NURSING &amp; REHAB CENTER</t>
  </si>
  <si>
    <t>MEDILODGE OF MARSHALL</t>
  </si>
  <si>
    <t>BOULEVARD TEMPLE CARE CENTER, LLC</t>
  </si>
  <si>
    <t>GRAND OAKS NURSING CENTER</t>
  </si>
  <si>
    <t>OMNI CONTINUING CARE</t>
  </si>
  <si>
    <t>BEAUMONT REHABILITATION &amp; CONTINUING CARE DEARBORN</t>
  </si>
  <si>
    <t>THE VILLA AT PARKRIDGE</t>
  </si>
  <si>
    <t>THE OASIS AT ADRIAN REHABILITATION AND NURSING CTR</t>
  </si>
  <si>
    <t>SHELBY HEALTH AND REHABILITATION CENTER</t>
  </si>
  <si>
    <t>MEDILODGE OF PLYMOUTH</t>
  </si>
  <si>
    <t>THE MANOR OF FARMINGTON HILLS</t>
  </si>
  <si>
    <t>ADVANTAGE LIVING CENTER - WARREN</t>
  </si>
  <si>
    <t>MISSION POINT NSG &amp; PHY REHAB CTR OF ROSCOMMON</t>
  </si>
  <si>
    <t>LAURELS OF FULTON,THE</t>
  </si>
  <si>
    <t>IMPERIAL, A VILLA CENTER</t>
  </si>
  <si>
    <t>LAKEVIEW MANOR HEALTHCARE CENTER</t>
  </si>
  <si>
    <t>RIVERGATE TERRACE</t>
  </si>
  <si>
    <t>MEDILODGE OF CAMPUS AREA</t>
  </si>
  <si>
    <t>MAPLE WOODS MANOR</t>
  </si>
  <si>
    <t>KING NURSING &amp; REHABILITATION COMMUNITY</t>
  </si>
  <si>
    <t>PROMEDICA MONROE SKILLED NURSING AND REHAB</t>
  </si>
  <si>
    <t>ADVANTAGE LIVING CENTER - WAYNE</t>
  </si>
  <si>
    <t>HILLCREST NURSING AND REHABILITATION COMMUNITY</t>
  </si>
  <si>
    <t>OAKLAND NURSING CENTER</t>
  </si>
  <si>
    <t>THE SPRINGS AT THE FOUNTAINS</t>
  </si>
  <si>
    <t>HERITAGE NURSING AND REHABILITATION COMMUNITY</t>
  </si>
  <si>
    <t>BOULDER PARK TERRACE</t>
  </si>
  <si>
    <t>ST JAMES NURSING CENTER</t>
  </si>
  <si>
    <t>THE VILLAGE OF EAST HARBOR</t>
  </si>
  <si>
    <t>THE MANOR OF NOVI</t>
  </si>
  <si>
    <t>MARYWOOD NURSING CARE CENTER</t>
  </si>
  <si>
    <t>ASHLEY CARE CENTER</t>
  </si>
  <si>
    <t>RIVERSIDE NURSING CENTRE</t>
  </si>
  <si>
    <t>ADVANTAGE LIVING CENTER - BATTLE CREEK</t>
  </si>
  <si>
    <t>ADVANTAGE LIVING CENTER - NORTHWEST</t>
  </si>
  <si>
    <t>HOLLAND HOME BRETON REHABILITATION &amp; LIVING CENTRE</t>
  </si>
  <si>
    <t>THE LODGE AT TAYLOR</t>
  </si>
  <si>
    <t>MEDILODGE OF WESTWOOD</t>
  </si>
  <si>
    <t>LINCOLN HAVEN NURSING &amp; REHAB COMMUNITY</t>
  </si>
  <si>
    <t>TWIN CITIES NURSING &amp; REHAB</t>
  </si>
  <si>
    <t>REGENCY AT WHITMORE LAKE</t>
  </si>
  <si>
    <t>LAKEPOINTE SENIOR CARE AND REHAB CENTER, L L C</t>
  </si>
  <si>
    <t>INN AT FREEDOM VILLAGE, THE</t>
  </si>
  <si>
    <t>ROOSEVELT PARK NURSING AND REHABILITATION COMMUNIT</t>
  </si>
  <si>
    <t>WILLOWBROOK MANOR</t>
  </si>
  <si>
    <t>GREENTREE OF HUBBELL REHAB AND HEALTH</t>
  </si>
  <si>
    <t>MISSION POINT NSG &amp; PHY REHAB CTR OF HANCOCK</t>
  </si>
  <si>
    <t>MEDILODGE OF ROGERS CITY</t>
  </si>
  <si>
    <t>EASTWOOD NURSING CENTER</t>
  </si>
  <si>
    <t>CANTERBURY ON THE LAKE</t>
  </si>
  <si>
    <t>WOODWARD HILLS HEALTH AND REHABILITATION CTR</t>
  </si>
  <si>
    <t>MENOMINEE HEALTH SERVICES</t>
  </si>
  <si>
    <t>PINE CREEK MANOR SKILLED NURSING &amp; REHAB CENTER</t>
  </si>
  <si>
    <t>ARIA NURSING AND REHAB</t>
  </si>
  <si>
    <t>BLOOMFIELD ORCHARD VILLA</t>
  </si>
  <si>
    <t>MEDILODGE OF MONROE</t>
  </si>
  <si>
    <t>WESTGATE NURSING &amp; REHAB COMMUNITY</t>
  </si>
  <si>
    <t>MEDILODGE OF CHEBOYGAN</t>
  </si>
  <si>
    <t>HILLSDALE HOSPITAL MCGUIRE AND MACRITCHIE LTCU</t>
  </si>
  <si>
    <t>OVID HEALTHCARE CENTER</t>
  </si>
  <si>
    <t>COUNTRYSIDE CARE CENTER</t>
  </si>
  <si>
    <t>MCLAREN LAPEER REGION</t>
  </si>
  <si>
    <t>FOUR SEASONS NURSING CENTER OF WESTLAND</t>
  </si>
  <si>
    <t>HEARTLAND HEALTH CARE CENTER-ANN ARBOR</t>
  </si>
  <si>
    <t>MEDILODGE OF GREEN VIEW</t>
  </si>
  <si>
    <t>ARGENTINE CARE CENTER</t>
  </si>
  <si>
    <t>COVENANT MEDICAL CENTER,  INC</t>
  </si>
  <si>
    <t>FOUNTAIN BLEU HEALTH AND REHABILITATION CENTER</t>
  </si>
  <si>
    <t>MAPLE VALLEY NURSING HOME</t>
  </si>
  <si>
    <t>LAKELAND CENTER (THE)</t>
  </si>
  <si>
    <t>LIVONIA WOODS NURSING AND REHABILITATION</t>
  </si>
  <si>
    <t>ROUBAL CARE AND REHAB CENTER</t>
  </si>
  <si>
    <t>HURON WOODS NURSING CENTER</t>
  </si>
  <si>
    <t>HENRY FORD VILLAGE, INC</t>
  </si>
  <si>
    <t>WEST WOODS OF NILES</t>
  </si>
  <si>
    <t>MISSION POINT NSG &amp; PHYSICAL REHAB CTR OF DETROIT</t>
  </si>
  <si>
    <t>SUPERIOR WOODS HEALTHCARE CENTER</t>
  </si>
  <si>
    <t>RIVERIDGE REHABILITATION &amp; HEALTHCARE CENTER</t>
  </si>
  <si>
    <t>CARRIAGE HOUSE NURSING AND REHAB</t>
  </si>
  <si>
    <t>MEDILODGE OF MONTROSE INC</t>
  </si>
  <si>
    <t>IRON RIVER CARE CENTER</t>
  </si>
  <si>
    <t>HAZEL I FINDLAY COUNTRY MANOR</t>
  </si>
  <si>
    <t>COVENTRY HOUSE INN</t>
  </si>
  <si>
    <t>FISHER SENIOR CARE AND REHAB</t>
  </si>
  <si>
    <t>WARWICK LIVING CENTER</t>
  </si>
  <si>
    <t>STRATFORD PINES NURSING AND REHABILITATION CENTER</t>
  </si>
  <si>
    <t>ADVANTAGE LIVING CENTER - ARMADA</t>
  </si>
  <si>
    <t>ORCHARD CREEK SKILLED NURSING</t>
  </si>
  <si>
    <t>FREEMAN NURSING &amp; REHAB COMMUNITY</t>
  </si>
  <si>
    <t>MAPLE MANOR REHAB CENTER</t>
  </si>
  <si>
    <t>COVENANT VILLAGE OF THE GREAT LAKES</t>
  </si>
  <si>
    <t>CARETEL INNS OF BRIGHTON</t>
  </si>
  <si>
    <t>REGENCY MANOR NURSING &amp; REHABILITATION CENTER</t>
  </si>
  <si>
    <t>HEARTLAND HEALTH CARE CENTER-CANTON</t>
  </si>
  <si>
    <t>CHURCH OF CHRIST CARE CENTER</t>
  </si>
  <si>
    <t>REGENCY ON THE LAKE - FORT GRATIOT</t>
  </si>
  <si>
    <t>QUALICARE NURSING HOME</t>
  </si>
  <si>
    <t>ROYALTON MANOR, L L C</t>
  </si>
  <si>
    <t>PORTAGEPOINTE</t>
  </si>
  <si>
    <t>WEST WOODS OF BRIDGMAN</t>
  </si>
  <si>
    <t>HEARTLAND HEALTH CARE CENTER-OAKLAND</t>
  </si>
  <si>
    <t>JAMIESON NURSING HOME</t>
  </si>
  <si>
    <t>MEDILODGE OF WYOMING</t>
  </si>
  <si>
    <t>ADVANTAGE LIVING CENTER - SAMARITAN</t>
  </si>
  <si>
    <t>BEACON HILL AT EASTGATE</t>
  </si>
  <si>
    <t>FOX RUN VILLAGE</t>
  </si>
  <si>
    <t>CARETEL INNS OF TRI-CITIES</t>
  </si>
  <si>
    <t>LAURELS OF CARSON CITY</t>
  </si>
  <si>
    <t>PLAINWELL PINES NURSING AND REHABILITATION COMMUNI</t>
  </si>
  <si>
    <t>MEDILODGE OF HOLLAND</t>
  </si>
  <si>
    <t>THE OAKS AT BYRON CENTER</t>
  </si>
  <si>
    <t>MEADOW WOODS NURSING AND REHAB CENTER</t>
  </si>
  <si>
    <t>CHESANING NURSING AND REHABILITATION CENTER</t>
  </si>
  <si>
    <t>WESTLAKE HEALTH CAMPUS</t>
  </si>
  <si>
    <t>ST ANNS HOME</t>
  </si>
  <si>
    <t>HICKORY RIDGE OF TEMPERANCE</t>
  </si>
  <si>
    <t>CARETEL INNS OF LINDEN</t>
  </si>
  <si>
    <t>MEDILODGE OF OKEMOS</t>
  </si>
  <si>
    <t>IHM SENIOR LIVING COMMUNITY</t>
  </si>
  <si>
    <t>VALLEY HEALTH CENTER</t>
  </si>
  <si>
    <t>MEDILODGE OF MILFORD</t>
  </si>
  <si>
    <t>BISHOP NOA HOME FOR SENIOR CITIZENS</t>
  </si>
  <si>
    <t>THE TIMBERS OF CASS COUNTY</t>
  </si>
  <si>
    <t>MEDILODGE OF CAPITAL AREA</t>
  </si>
  <si>
    <t>THE VILLAGES OF LAPEER NURSING &amp; REHABILITATION</t>
  </si>
  <si>
    <t>REGENCY AT WESTLAND</t>
  </si>
  <si>
    <t>REGENCY AT CANTON</t>
  </si>
  <si>
    <t>RIVERVIEW HEALTH &amp; REHAB CENTER</t>
  </si>
  <si>
    <t>THE OAKS AT WOODFIELD</t>
  </si>
  <si>
    <t>STONEGATE HEALTH CAMPUS</t>
  </si>
  <si>
    <t>SHELBY CROSSING HEALTH CAMPUS</t>
  </si>
  <si>
    <t>NOTTING HILL OF WEST BLOOMFIELD</t>
  </si>
  <si>
    <t>MISSION POINT NSG &amp; PHY REHAB CTR OF BEVERLY HILLS</t>
  </si>
  <si>
    <t>HEARTLAND HEALTH CARE CENTER - STERLING HEIGHTS</t>
  </si>
  <si>
    <t>REGENCY AT GRAND BLANC</t>
  </si>
  <si>
    <t>WELLBRIDGE OF BRIGHTON</t>
  </si>
  <si>
    <t>THE WILLOWS AT EAST LANSING</t>
  </si>
  <si>
    <t>THE WILLOWS AT OKEMOS</t>
  </si>
  <si>
    <t>WELLBRIDGE OF NOVI, LLC</t>
  </si>
  <si>
    <t>OAKLAND MANOR NURSING &amp; REHAB CENTER LLC</t>
  </si>
  <si>
    <t>WELLBRIDGE OF ROMEO, LLC</t>
  </si>
  <si>
    <t>HELEN NEWBERRY JOY HOSPITAL LTCU</t>
  </si>
  <si>
    <t>REGENCY AT LANSING WEST</t>
  </si>
  <si>
    <t>THE WILLOWS AT HOWELL</t>
  </si>
  <si>
    <t>MARY FREE BED SUB-ACUTE REHABILITATION</t>
  </si>
  <si>
    <t>THE RIVERS HEALTH &amp; REHAB CENTER OF GROSSE POINTE</t>
  </si>
  <si>
    <t>REGENCY AT SHELBY TOWNSHIP</t>
  </si>
  <si>
    <t>GENESYS SHORT-TERM REHABILITATION CENTER</t>
  </si>
  <si>
    <t>WINDEMERE PARK HEALTH AND REHAB CENTER</t>
  </si>
  <si>
    <t>WELLBRIDGE OF FENTON</t>
  </si>
  <si>
    <t>WELLBRIDGE OF ROCHESTER HILLS</t>
  </si>
  <si>
    <t>NOVI LAKES HEALTH CAMPUS</t>
  </si>
  <si>
    <t>LAKESIDE MANOR NURSING AND REHABILITATION CENTER</t>
  </si>
  <si>
    <t>WELLBRIDGE OF PINCKNEY</t>
  </si>
  <si>
    <t>ORCHARD GROVE HEALTH CAMPUS</t>
  </si>
  <si>
    <t>MISSION POINT NURSING AND REHAB CENTER OF HOLLY</t>
  </si>
  <si>
    <t>HEALTHBRIDGE POST-ACUTE REHABILITATION</t>
  </si>
  <si>
    <t>DJ JACOBETTI HOME FOR VETERANS</t>
  </si>
  <si>
    <t>AERIUS HEALTH CENTER</t>
  </si>
  <si>
    <t>WELLBRIDGE OF CLARKSTON</t>
  </si>
  <si>
    <t>GILBERT RESIDENCE (THE)</t>
  </si>
  <si>
    <t>STAR MANOR OF NORTHVILLE</t>
  </si>
  <si>
    <t>SCHEURER HOSPITAL LTCU</t>
  </si>
  <si>
    <t>JACKSON</t>
  </si>
  <si>
    <t>GREENVILLE</t>
  </si>
  <si>
    <t>TROY</t>
  </si>
  <si>
    <t>CENTREVILLE</t>
  </si>
  <si>
    <t>LINDEN</t>
  </si>
  <si>
    <t>DOUGLAS</t>
  </si>
  <si>
    <t>WARREN</t>
  </si>
  <si>
    <t>MARSHALL</t>
  </si>
  <si>
    <t>ALMA</t>
  </si>
  <si>
    <t>TAYLOR</t>
  </si>
  <si>
    <t>MONTROSE</t>
  </si>
  <si>
    <t>FREMONT</t>
  </si>
  <si>
    <t>RICHMOND</t>
  </si>
  <si>
    <t>ROSEVILLE</t>
  </si>
  <si>
    <t>STERLING</t>
  </si>
  <si>
    <t>BRIGHTON</t>
  </si>
  <si>
    <t>HOLLY</t>
  </si>
  <si>
    <t>MILFORD</t>
  </si>
  <si>
    <t>WATERFORD</t>
  </si>
  <si>
    <t>FARMINGTON</t>
  </si>
  <si>
    <t>PLYMOUTH</t>
  </si>
  <si>
    <t>TRENTON</t>
  </si>
  <si>
    <t>MONROE</t>
  </si>
  <si>
    <t>BALDWIN</t>
  </si>
  <si>
    <t>CANTON</t>
  </si>
  <si>
    <t>ADRIAN</t>
  </si>
  <si>
    <t>COMMERCE</t>
  </si>
  <si>
    <t>GALESBURG</t>
  </si>
  <si>
    <t>NILES</t>
  </si>
  <si>
    <t>BLOOMINGDALE</t>
  </si>
  <si>
    <t>LINCOLN</t>
  </si>
  <si>
    <t>DURAND</t>
  </si>
  <si>
    <t>LANSING</t>
  </si>
  <si>
    <t>HIGHLAND PARK</t>
  </si>
  <si>
    <t>PONTIAC</t>
  </si>
  <si>
    <t>PORTAGE</t>
  </si>
  <si>
    <t>FRANKFORT</t>
  </si>
  <si>
    <t>LOWELL</t>
  </si>
  <si>
    <t>MOUNT PLEASANT</t>
  </si>
  <si>
    <t>WEST BRANCH</t>
  </si>
  <si>
    <t>BATTLE CREEK</t>
  </si>
  <si>
    <t>WAYLAND</t>
  </si>
  <si>
    <t>WAKEFIELD</t>
  </si>
  <si>
    <t>COLDWATER</t>
  </si>
  <si>
    <t>CHELSEA</t>
  </si>
  <si>
    <t>MANISTEE</t>
  </si>
  <si>
    <t>MUSKEGON</t>
  </si>
  <si>
    <t>GAYLORD</t>
  </si>
  <si>
    <t>HASTINGS</t>
  </si>
  <si>
    <t>TAWAS CITY</t>
  </si>
  <si>
    <t>REDFORD</t>
  </si>
  <si>
    <t>OKEMOS</t>
  </si>
  <si>
    <t>CLARE</t>
  </si>
  <si>
    <t>BELLAIRE</t>
  </si>
  <si>
    <t>CHARLOTTE</t>
  </si>
  <si>
    <t>BAD AXE</t>
  </si>
  <si>
    <t>HANCOCK</t>
  </si>
  <si>
    <t>IONIA</t>
  </si>
  <si>
    <t>HARBOR SPRINGS</t>
  </si>
  <si>
    <t>GRAND RAPIDS</t>
  </si>
  <si>
    <t>ROCHESTER HILLS</t>
  </si>
  <si>
    <t>GRANDVILLE</t>
  </si>
  <si>
    <t>SAINT IGNACE</t>
  </si>
  <si>
    <t>ESSEXVILLE</t>
  </si>
  <si>
    <t>LAKEVIEW</t>
  </si>
  <si>
    <t>SAGINAW</t>
  </si>
  <si>
    <t>LIVONIA</t>
  </si>
  <si>
    <t>LAPEER</t>
  </si>
  <si>
    <t>EAST JORDAN</t>
  </si>
  <si>
    <t>SOUTH LYON</t>
  </si>
  <si>
    <t>OWOSSO</t>
  </si>
  <si>
    <t>LUDINGTON</t>
  </si>
  <si>
    <t>MARLETTE</t>
  </si>
  <si>
    <t>TRAVERSE CITY</t>
  </si>
  <si>
    <t>CARO</t>
  </si>
  <si>
    <t>CADILLAC</t>
  </si>
  <si>
    <t>DETROIT</t>
  </si>
  <si>
    <t>GROSSE POINTE WOODS</t>
  </si>
  <si>
    <t>FLUSHING</t>
  </si>
  <si>
    <t>L' ANSE</t>
  </si>
  <si>
    <t>MANISTIQUE</t>
  </si>
  <si>
    <t>MOUNT CLEMENS</t>
  </si>
  <si>
    <t>SANDUSKY</t>
  </si>
  <si>
    <t>ONTONAGON</t>
  </si>
  <si>
    <t>STEVENSVILLE</t>
  </si>
  <si>
    <t>GRAND BLANC</t>
  </si>
  <si>
    <t>FRANKENMUTH</t>
  </si>
  <si>
    <t>ESCANABA</t>
  </si>
  <si>
    <t>FLINT</t>
  </si>
  <si>
    <t>MADISON HEIGHTS</t>
  </si>
  <si>
    <t>STANDISH</t>
  </si>
  <si>
    <t>HILLSDALE</t>
  </si>
  <si>
    <t>GRAYLING</t>
  </si>
  <si>
    <t>REED CITY</t>
  </si>
  <si>
    <t>WHITEHALL</t>
  </si>
  <si>
    <t>SUTTONS BAY</t>
  </si>
  <si>
    <t>ALLEGAN</t>
  </si>
  <si>
    <t>CLAWSON</t>
  </si>
  <si>
    <t>BLOOMFIELD HILLS</t>
  </si>
  <si>
    <t>ANN ARBOR</t>
  </si>
  <si>
    <t>WESTLAND</t>
  </si>
  <si>
    <t>EAST LANSING</t>
  </si>
  <si>
    <t>SALINE</t>
  </si>
  <si>
    <t>MIDLAND</t>
  </si>
  <si>
    <t>KALAMAZOO</t>
  </si>
  <si>
    <t>DIMONDALE</t>
  </si>
  <si>
    <t>CRYSTAL FALLS</t>
  </si>
  <si>
    <t>STERLING HEIGHTS</t>
  </si>
  <si>
    <t>SOUTHGATE</t>
  </si>
  <si>
    <t>KINGSFORD</t>
  </si>
  <si>
    <t>SOUTH HAVEN</t>
  </si>
  <si>
    <t>HOLT</t>
  </si>
  <si>
    <t>ALPENA</t>
  </si>
  <si>
    <t>CASS CITY</t>
  </si>
  <si>
    <t>WEST BLOOMFIELD</t>
  </si>
  <si>
    <t>SAULT SAINTE MARIE</t>
  </si>
  <si>
    <t>CEDAR SPRINGS</t>
  </si>
  <si>
    <t>HARBOR BEACH</t>
  </si>
  <si>
    <t>SOUTHFIELD</t>
  </si>
  <si>
    <t>RIVERVIEW</t>
  </si>
  <si>
    <t>CENTER LINE</t>
  </si>
  <si>
    <t>BIG RAPIDS</t>
  </si>
  <si>
    <t>SAINT CLAIR SHORES</t>
  </si>
  <si>
    <t>ISHPEMING</t>
  </si>
  <si>
    <t>FERNDALE</t>
  </si>
  <si>
    <t>SAINT LOUIS</t>
  </si>
  <si>
    <t>HUDSONVILLE</t>
  </si>
  <si>
    <t>HOWELL</t>
  </si>
  <si>
    <t>GLADWIN</t>
  </si>
  <si>
    <t>STURGIS</t>
  </si>
  <si>
    <t>ZEELAND</t>
  </si>
  <si>
    <t>CASSOPOLIS</t>
  </si>
  <si>
    <t>THREE RIVERS</t>
  </si>
  <si>
    <t>LAMONT</t>
  </si>
  <si>
    <t>GRAND HAVEN</t>
  </si>
  <si>
    <t>BELDING</t>
  </si>
  <si>
    <t>SPRING ARBOR</t>
  </si>
  <si>
    <t>PORT HURON</t>
  </si>
  <si>
    <t>EAST CHINA</t>
  </si>
  <si>
    <t>YALE</t>
  </si>
  <si>
    <t>SPRING LAKE</t>
  </si>
  <si>
    <t>WOODHAVEN</t>
  </si>
  <si>
    <t>HOLLAND</t>
  </si>
  <si>
    <t>ROSE CITY</t>
  </si>
  <si>
    <t>HAMTRAMCK</t>
  </si>
  <si>
    <t>BAY CITY</t>
  </si>
  <si>
    <t>ORION</t>
  </si>
  <si>
    <t>CLINTON TOWNSHIP</t>
  </si>
  <si>
    <t>KALKASKA</t>
  </si>
  <si>
    <t>MUNISING</t>
  </si>
  <si>
    <t>FORT GRATIOT</t>
  </si>
  <si>
    <t>HILLMAN</t>
  </si>
  <si>
    <t>DEARBORN HEIGHTS</t>
  </si>
  <si>
    <t>PETOSKEY</t>
  </si>
  <si>
    <t>WHITE LAKE</t>
  </si>
  <si>
    <t>ROYAL OAK</t>
  </si>
  <si>
    <t>MATTAWAN</t>
  </si>
  <si>
    <t>MC BAIN</t>
  </si>
  <si>
    <t>ALLEN PARK</t>
  </si>
  <si>
    <t>WYOMING</t>
  </si>
  <si>
    <t>DECKERVILLE</t>
  </si>
  <si>
    <t>ALLENDALE</t>
  </si>
  <si>
    <t>FRASER</t>
  </si>
  <si>
    <t>CLARKSTON</t>
  </si>
  <si>
    <t>FARMINGTON HILLS</t>
  </si>
  <si>
    <t>FARWELL</t>
  </si>
  <si>
    <t>PLAINWELL</t>
  </si>
  <si>
    <t>HARPER WOODS</t>
  </si>
  <si>
    <t>LAKE ORION</t>
  </si>
  <si>
    <t>FENTON</t>
  </si>
  <si>
    <t>ORCHARD LAKE</t>
  </si>
  <si>
    <t>DEARBORN</t>
  </si>
  <si>
    <t>YPSILANTI</t>
  </si>
  <si>
    <t>SHELBY TOWNSHIP</t>
  </si>
  <si>
    <t>ROSCOMMON</t>
  </si>
  <si>
    <t>PERRINTON</t>
  </si>
  <si>
    <t>CLIO</t>
  </si>
  <si>
    <t>HOUGHTON LAKE</t>
  </si>
  <si>
    <t>WAYNE</t>
  </si>
  <si>
    <t>NORTH MUSKEGON</t>
  </si>
  <si>
    <t>CHARLEVOIX</t>
  </si>
  <si>
    <t>CHESTERFIELD TOWNSHI</t>
  </si>
  <si>
    <t>NOVI</t>
  </si>
  <si>
    <t>ASHLEY</t>
  </si>
  <si>
    <t>BENTON HARBOR</t>
  </si>
  <si>
    <t>WHITMORE LAKE</t>
  </si>
  <si>
    <t>HUBBELL</t>
  </si>
  <si>
    <t>ROGERS CITY</t>
  </si>
  <si>
    <t>NEGAUNEE</t>
  </si>
  <si>
    <t>MENOMINEE</t>
  </si>
  <si>
    <t>IRONWOOD</t>
  </si>
  <si>
    <t>CHEBOYGAN</t>
  </si>
  <si>
    <t>OVID</t>
  </si>
  <si>
    <t>MAPLE CITY</t>
  </si>
  <si>
    <t>STEPHENSON</t>
  </si>
  <si>
    <t>KAWKAWLIN</t>
  </si>
  <si>
    <t>IRON RIVER</t>
  </si>
  <si>
    <t>SAINT JOHNS</t>
  </si>
  <si>
    <t>ST JOSEPH</t>
  </si>
  <si>
    <t>MAYVILLE</t>
  </si>
  <si>
    <t>ARMADA</t>
  </si>
  <si>
    <t>UTICA</t>
  </si>
  <si>
    <t>BRIDGMAN</t>
  </si>
  <si>
    <t>HARRISVILLE</t>
  </si>
  <si>
    <t>CARSON CITY</t>
  </si>
  <si>
    <t>BYRON CENTER</t>
  </si>
  <si>
    <t>CHESANING</t>
  </si>
  <si>
    <t>TEMPERANCE</t>
  </si>
  <si>
    <t>DOWAGIAC</t>
  </si>
  <si>
    <t>BEVERLY HILLS</t>
  </si>
  <si>
    <t>ROMEO</t>
  </si>
  <si>
    <t>NEWBERRY</t>
  </si>
  <si>
    <t>PINCKNEY</t>
  </si>
  <si>
    <t>NORTHVILLE</t>
  </si>
  <si>
    <t>PIGEON</t>
  </si>
  <si>
    <t>Jackson</t>
  </si>
  <si>
    <t>Calhoun</t>
  </si>
  <si>
    <t>St. Clair</t>
  </si>
  <si>
    <t>Monroe</t>
  </si>
  <si>
    <t>Crawford</t>
  </si>
  <si>
    <t>Van Buren</t>
  </si>
  <si>
    <t>Lake</t>
  </si>
  <si>
    <t>Delta</t>
  </si>
  <si>
    <t>Kent</t>
  </si>
  <si>
    <t>Bay</t>
  </si>
  <si>
    <t>Osceola</t>
  </si>
  <si>
    <t>Berrien</t>
  </si>
  <si>
    <t>Wayne</t>
  </si>
  <si>
    <t>Clinton</t>
  </si>
  <si>
    <t>Livingston</t>
  </si>
  <si>
    <t>Mason</t>
  </si>
  <si>
    <t>Cass</t>
  </si>
  <si>
    <t>St. Joseph</t>
  </si>
  <si>
    <t>Emmet</t>
  </si>
  <si>
    <t>Dickinson</t>
  </si>
  <si>
    <t>Ottawa</t>
  </si>
  <si>
    <t>Manistee</t>
  </si>
  <si>
    <t>Muskegon</t>
  </si>
  <si>
    <t>Benzie</t>
  </si>
  <si>
    <t>Otsego</t>
  </si>
  <si>
    <t>Branch</t>
  </si>
  <si>
    <t>Barry</t>
  </si>
  <si>
    <t>Iosco</t>
  </si>
  <si>
    <t>Ingham</t>
  </si>
  <si>
    <t>Gratiot</t>
  </si>
  <si>
    <t>Washtenaw</t>
  </si>
  <si>
    <t>Clare</t>
  </si>
  <si>
    <t>Antrim</t>
  </si>
  <si>
    <t>Gogebic</t>
  </si>
  <si>
    <t>Eaton</t>
  </si>
  <si>
    <t>Huron</t>
  </si>
  <si>
    <t>Houghton</t>
  </si>
  <si>
    <t>Ionia</t>
  </si>
  <si>
    <t>Oakland</t>
  </si>
  <si>
    <t>Isabella</t>
  </si>
  <si>
    <t>Mackinac</t>
  </si>
  <si>
    <t>Montcalm</t>
  </si>
  <si>
    <t>Saginaw</t>
  </si>
  <si>
    <t>Lapeer</t>
  </si>
  <si>
    <t>Charlevoix</t>
  </si>
  <si>
    <t>Shiawassee</t>
  </si>
  <si>
    <t>Sanilac</t>
  </si>
  <si>
    <t>Newaygo</t>
  </si>
  <si>
    <t>Grand Traverse</t>
  </si>
  <si>
    <t>Tuscola</t>
  </si>
  <si>
    <t>Wexford</t>
  </si>
  <si>
    <t>Genesee</t>
  </si>
  <si>
    <t>Baraga</t>
  </si>
  <si>
    <t>Schoolcraft</t>
  </si>
  <si>
    <t>Macomb</t>
  </si>
  <si>
    <t>Ontonagon</t>
  </si>
  <si>
    <t>Lenawee</t>
  </si>
  <si>
    <t>Arenac</t>
  </si>
  <si>
    <t>Hillsdale</t>
  </si>
  <si>
    <t>Leelanau</t>
  </si>
  <si>
    <t>Allegan</t>
  </si>
  <si>
    <t>Midland</t>
  </si>
  <si>
    <t>Kalamazoo</t>
  </si>
  <si>
    <t>Iron</t>
  </si>
  <si>
    <t>Alpena</t>
  </si>
  <si>
    <t>Chippewa</t>
  </si>
  <si>
    <t>Mecosta</t>
  </si>
  <si>
    <t>Marquette</t>
  </si>
  <si>
    <t>Gladwin</t>
  </si>
  <si>
    <t>Ogemaw</t>
  </si>
  <si>
    <t>Oscoda</t>
  </si>
  <si>
    <t>Kalkaska</t>
  </si>
  <si>
    <t>Alger</t>
  </si>
  <si>
    <t>Montmorency</t>
  </si>
  <si>
    <t>Missaukee</t>
  </si>
  <si>
    <t>Roscommon</t>
  </si>
  <si>
    <t>Alcona</t>
  </si>
  <si>
    <t>Presque Isle</t>
  </si>
  <si>
    <t>Menominee</t>
  </si>
  <si>
    <t>Cheboygan</t>
  </si>
  <si>
    <t>Luce</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</si>
  <si>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</si>
  <si>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</si>
  <si>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</si>
  <si>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</si>
  <si>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</si>
  <si>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</si>
  <si>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</si>
  <si>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</si>
  <si>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</si>
  <si>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</si>
  <si>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</si>
  <si>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</si>
  <si>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</si>
  <si>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</si>
  <si>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</si>
  <si>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</si>
  <si>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</si>
  <si>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</si>
  <si>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</si>
  <si>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</si>
  <si>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</si>
  <si>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</si>
  <si>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</si>
  <si>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</si>
  <si>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</si>
  <si>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</si>
  <si>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</si>
  <si>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</si>
  <si>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</si>
  <si>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</si>
  <si>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</si>
  <si>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</si>
  <si>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</si>
  <si>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</si>
  <si>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</si>
  <si>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</si>
  <si>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</si>
  <si>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</si>
  <si>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</si>
  <si>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</si>
  <si>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</si>
  <si>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</si>
  <si>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</si>
  <si>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</si>
  <si>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</si>
  <si>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</si>
  <si>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</si>
  <si>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</si>
  <si>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</si>
  <si>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</si>
  <si>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</si>
  <si>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</si>
  <si>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</si>
  <si>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</si>
  <si>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</si>
  <si>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</si>
  <si>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</si>
  <si>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</si>
  <si>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</si>
  <si>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</si>
  <si>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</si>
  <si>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</si>
  <si>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</si>
  <si>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</si>
  <si>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</si>
  <si>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</si>
  <si>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</si>
  <si>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</si>
  <si>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</si>
  <si>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</si>
  <si>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</si>
  <si>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</si>
  <si>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</si>
  <si>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</si>
  <si>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</si>
  <si>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</si>
  <si>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</si>
  <si>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</si>
  <si>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</si>
  <si>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</si>
  <si>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</si>
  <si>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</si>
  <si>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</si>
  <si>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</si>
  <si>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</si>
  <si>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</si>
  <si>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</si>
  <si>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</si>
  <si>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</si>
  <si>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</si>
  <si>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</si>
  <si>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</si>
  <si>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</si>
  <si>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</si>
  <si>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</si>
  <si>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</si>
  <si>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</si>
  <si>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</si>
  <si>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</si>
  <si>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</si>
  <si>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</si>
  <si>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</si>
  <si>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</si>
  <si>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</si>
  <si>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</si>
  <si>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</si>
  <si>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</si>
  <si>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</si>
  <si>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</si>
  <si>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</si>
  <si>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</si>
  <si>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</si>
  <si>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</si>
  <si>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Contract %</t>
  </si>
  <si>
    <t>State Total</t>
  </si>
  <si>
    <t>Combined CNA, NA TR, Med Aide/Tech</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</si>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</sst>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15801.999888888871</c:v>
                </c:pt>
                <c:pt idx="1">
                  <c:v>6113.1894444444461</c:v>
                </c:pt>
                <c:pt idx="2">
                  <c:v>2171.9192222222227</c:v>
                </c:pt>
                <c:pt idx="3">
                  <c:v>27020.902666666661</c:v>
                </c:pt>
                <c:pt idx="4">
                  <c:v>2260.8556666666668</c:v>
                </c:pt>
                <c:pt idx="5">
                  <c:v>66343.016333333333</c:v>
                </c:pt>
                <c:pt idx="6">
                  <c:v>2710.9577777777781</c:v>
                </c:pt>
                <c:pt idx="7">
                  <c:v>34.462666666666664</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153759</xdr:colOff>
      <xdr:row>0</xdr:row>
      <xdr:rowOff>196848</xdr:rowOff>
    </xdr:from>
    <xdr:to>
      <xdr:col>0</xdr:col>
      <xdr:colOff>6781118</xdr:colOff>
      <xdr:row>42</xdr:row>
      <xdr:rowOff>91280</xdr:rowOff>
    </xdr:to>
    <xdr:sp macro="" textlink="">
      <xdr:nvSpPr>
        <xdr:cNvPr id="3" name="TextBox 2">
          <a:extLst>
            <a:ext uri="{FF2B5EF4-FFF2-40B4-BE49-F238E27FC236}">
              <a16:creationId xmlns:a16="http://schemas.microsoft.com/office/drawing/2014/main" id="{9D24529A-F1CA-4B04-961E-6AF6534FF36E}"/>
            </a:ext>
          </a:extLst>
        </xdr:cNvPr>
        <xdr:cNvSpPr txBox="1"/>
      </xdr:nvSpPr>
      <xdr:spPr>
        <a:xfrm>
          <a:off x="153759" y="196848"/>
          <a:ext cx="6627359" cy="86574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426" totalsRowShown="0" headerRowDxfId="118">
  <autoFilter ref="A1:AG426"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15F1EEDC-54AE-434E-9591-FBC8C946DC75}"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2440B7DC-348C-4437-8AF1-266EB6C44C52}"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426" totalsRowShown="0" headerRowDxfId="89">
  <autoFilter ref="A1:AQ426"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426" totalsRowShown="0" headerRowDxfId="50">
  <autoFilter ref="A1:AI426"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8" totalsRowShown="0" headerRowDxfId="7" dataDxfId="6">
  <autoFilter ref="F18:G28"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2:G36" totalsRowShown="0" headerRowDxfId="3" dataDxfId="2">
  <autoFilter ref="F32:G36"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428"/>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6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1148</v>
      </c>
      <c r="B1" s="5" t="s">
        <v>1150</v>
      </c>
      <c r="C1" s="5" t="s">
        <v>1166</v>
      </c>
      <c r="D1" s="5" t="s">
        <v>1151</v>
      </c>
      <c r="E1" s="5" t="s">
        <v>1152</v>
      </c>
      <c r="F1" s="5" t="s">
        <v>1175</v>
      </c>
      <c r="G1" s="5" t="s">
        <v>1297</v>
      </c>
      <c r="H1" s="5" t="s">
        <v>1298</v>
      </c>
      <c r="I1" s="5" t="s">
        <v>1299</v>
      </c>
      <c r="J1" s="5" t="s">
        <v>1167</v>
      </c>
      <c r="K1" s="5" t="s">
        <v>1264</v>
      </c>
      <c r="L1" s="5" t="s">
        <v>1238</v>
      </c>
      <c r="M1" s="5" t="s">
        <v>1235</v>
      </c>
      <c r="N1" s="5" t="s">
        <v>1156</v>
      </c>
      <c r="O1" s="5" t="s">
        <v>1157</v>
      </c>
      <c r="P1" s="5" t="s">
        <v>1239</v>
      </c>
      <c r="Q1" s="5" t="s">
        <v>1236</v>
      </c>
      <c r="R1" s="5" t="s">
        <v>1170</v>
      </c>
      <c r="S1" s="5" t="s">
        <v>1237</v>
      </c>
      <c r="T1" s="5" t="s">
        <v>1155</v>
      </c>
      <c r="U1" s="5" t="s">
        <v>1231</v>
      </c>
      <c r="V1" s="5" t="s">
        <v>1171</v>
      </c>
      <c r="W1" s="5" t="s">
        <v>1174</v>
      </c>
      <c r="X1" s="5" t="s">
        <v>1158</v>
      </c>
      <c r="Y1" s="5" t="s">
        <v>1191</v>
      </c>
      <c r="Z1" s="5" t="s">
        <v>1189</v>
      </c>
      <c r="AA1" s="5" t="s">
        <v>1159</v>
      </c>
      <c r="AB1" s="5" t="s">
        <v>1190</v>
      </c>
      <c r="AC1" s="5" t="s">
        <v>1160</v>
      </c>
      <c r="AD1" s="5" t="s">
        <v>1232</v>
      </c>
      <c r="AE1" s="5" t="s">
        <v>1192</v>
      </c>
      <c r="AF1" s="5" t="s">
        <v>1149</v>
      </c>
      <c r="AG1" s="5" t="s">
        <v>1193</v>
      </c>
    </row>
    <row r="2" spans="1:43" x14ac:dyDescent="0.2">
      <c r="A2" t="s">
        <v>425</v>
      </c>
      <c r="B2" t="s">
        <v>432</v>
      </c>
      <c r="C2" t="s">
        <v>897</v>
      </c>
      <c r="D2" t="s">
        <v>1088</v>
      </c>
      <c r="E2" s="3">
        <v>54.43333333333333</v>
      </c>
      <c r="F2" s="3">
        <f>Table3[[#This Row],[Total Hours Nurse Staffing]]/Table3[[#This Row],[MDS Census]]</f>
        <v>4.4483241477852626</v>
      </c>
      <c r="G2" s="3">
        <f>Table3[[#This Row],[Total Direct Care Staff Hours]]/Table3[[#This Row],[MDS Census]]</f>
        <v>3.95906103286385</v>
      </c>
      <c r="H2" s="3">
        <f>Table3[[#This Row],[Total RN Hours (w/ Admin, DON)]]/Table3[[#This Row],[MDS Census]]</f>
        <v>1.271141049193713</v>
      </c>
      <c r="I2" s="3">
        <f>Table3[[#This Row],[RN Hours (excl. Admin, DON)]]/Table3[[#This Row],[MDS Census]]</f>
        <v>0.78187793427230057</v>
      </c>
      <c r="J2" s="3">
        <f t="shared" ref="J2:J57" si="0">SUM(L2,P2,S2)</f>
        <v>242.1371111111111</v>
      </c>
      <c r="K2" s="3">
        <f>SUM(Table3[[#This Row],[RN Hours (excl. Admin, DON)]], Table3[[#This Row],[LPN Hours (excl. Admin)]], Table3[[#This Row],[CNA Hours]], Table3[[#This Row],[NA TR Hours]], Table3[[#This Row],[Med Aide/Tech Hours]])</f>
        <v>215.5048888888889</v>
      </c>
      <c r="L2" s="3">
        <f>SUM(Table3[[#This Row],[RN Hours (excl. Admin, DON)]:[RN DON Hours]])</f>
        <v>69.192444444444433</v>
      </c>
      <c r="M2" s="3">
        <v>42.560222222222222</v>
      </c>
      <c r="N2" s="3">
        <v>16.421111111111106</v>
      </c>
      <c r="O2" s="3">
        <v>10.21111111111111</v>
      </c>
      <c r="P2" s="3">
        <f>SUM(Table3[[#This Row],[LPN Hours (excl. Admin)]:[LPN Admin Hours]])</f>
        <v>25.18</v>
      </c>
      <c r="Q2" s="3">
        <v>25.18</v>
      </c>
      <c r="R2" s="3">
        <v>0</v>
      </c>
      <c r="S2" s="3">
        <f>SUM(Table3[[#This Row],[CNA Hours]], Table3[[#This Row],[NA TR Hours]], Table3[[#This Row],[Med Aide/Tech Hours]])</f>
        <v>147.76466666666667</v>
      </c>
      <c r="T2" s="3">
        <v>147.76466666666667</v>
      </c>
      <c r="U2" s="3">
        <v>0</v>
      </c>
      <c r="V2" s="3">
        <v>0</v>
      </c>
      <c r="W2" s="3">
        <f>SUM(Table3[[#This Row],[RN Hours Contract]:[Med Aide Hours Contract]])</f>
        <v>0</v>
      </c>
      <c r="X2" s="3">
        <v>0</v>
      </c>
      <c r="Y2" s="3">
        <v>0</v>
      </c>
      <c r="Z2" s="3">
        <v>0</v>
      </c>
      <c r="AA2" s="3">
        <v>0</v>
      </c>
      <c r="AB2" s="3">
        <v>0</v>
      </c>
      <c r="AC2" s="3">
        <v>0</v>
      </c>
      <c r="AD2" s="3">
        <v>0</v>
      </c>
      <c r="AE2" s="3">
        <v>0</v>
      </c>
      <c r="AF2" t="s">
        <v>0</v>
      </c>
      <c r="AG2" s="13">
        <v>5</v>
      </c>
      <c r="AQ2"/>
    </row>
    <row r="3" spans="1:43" x14ac:dyDescent="0.2">
      <c r="A3" t="s">
        <v>425</v>
      </c>
      <c r="B3" t="s">
        <v>433</v>
      </c>
      <c r="C3" t="s">
        <v>898</v>
      </c>
      <c r="D3" t="s">
        <v>1089</v>
      </c>
      <c r="E3" s="3">
        <v>73.288888888888891</v>
      </c>
      <c r="F3" s="3">
        <f>Table3[[#This Row],[Total Hours Nurse Staffing]]/Table3[[#This Row],[MDS Census]]</f>
        <v>3.4592707701637355</v>
      </c>
      <c r="G3" s="3">
        <f>Table3[[#This Row],[Total Direct Care Staff Hours]]/Table3[[#This Row],[MDS Census]]</f>
        <v>3.2369845360824741</v>
      </c>
      <c r="H3" s="3">
        <f>Table3[[#This Row],[Total RN Hours (w/ Admin, DON)]]/Table3[[#This Row],[MDS Census]]</f>
        <v>0.910659490600364</v>
      </c>
      <c r="I3" s="3">
        <f>Table3[[#This Row],[RN Hours (excl. Admin, DON)]]/Table3[[#This Row],[MDS Census]]</f>
        <v>0.68837325651910253</v>
      </c>
      <c r="J3" s="3">
        <f t="shared" si="0"/>
        <v>253.52611111111111</v>
      </c>
      <c r="K3" s="3">
        <f>SUM(Table3[[#This Row],[RN Hours (excl. Admin, DON)]], Table3[[#This Row],[LPN Hours (excl. Admin)]], Table3[[#This Row],[CNA Hours]], Table3[[#This Row],[NA TR Hours]], Table3[[#This Row],[Med Aide/Tech Hours]])</f>
        <v>237.23499999999999</v>
      </c>
      <c r="L3" s="3">
        <f>SUM(Table3[[#This Row],[RN Hours (excl. Admin, DON)]:[RN DON Hours]])</f>
        <v>66.741222222222234</v>
      </c>
      <c r="M3" s="3">
        <v>50.450111111111113</v>
      </c>
      <c r="N3" s="3">
        <v>11.041111111111112</v>
      </c>
      <c r="O3" s="3">
        <v>5.25</v>
      </c>
      <c r="P3" s="3">
        <f>SUM(Table3[[#This Row],[LPN Hours (excl. Admin)]:[LPN Admin Hours]])</f>
        <v>42.018444444444441</v>
      </c>
      <c r="Q3" s="3">
        <v>42.018444444444441</v>
      </c>
      <c r="R3" s="3">
        <v>0</v>
      </c>
      <c r="S3" s="3">
        <f>SUM(Table3[[#This Row],[CNA Hours]], Table3[[#This Row],[NA TR Hours]], Table3[[#This Row],[Med Aide/Tech Hours]])</f>
        <v>144.76644444444443</v>
      </c>
      <c r="T3" s="3">
        <v>144.76644444444443</v>
      </c>
      <c r="U3" s="3">
        <v>0</v>
      </c>
      <c r="V3" s="3">
        <v>0</v>
      </c>
      <c r="W3" s="3">
        <f>SUM(Table3[[#This Row],[RN Hours Contract]:[Med Aide Hours Contract]])</f>
        <v>32.231666666666662</v>
      </c>
      <c r="X3" s="3">
        <v>18.308888888888887</v>
      </c>
      <c r="Y3" s="3">
        <v>1.2444444444444445</v>
      </c>
      <c r="Z3" s="3">
        <v>0</v>
      </c>
      <c r="AA3" s="3">
        <v>12.678333333333333</v>
      </c>
      <c r="AB3" s="3">
        <v>0</v>
      </c>
      <c r="AC3" s="3">
        <v>0</v>
      </c>
      <c r="AD3" s="3">
        <v>0</v>
      </c>
      <c r="AE3" s="3">
        <v>0</v>
      </c>
      <c r="AF3" t="s">
        <v>1</v>
      </c>
      <c r="AG3" s="13">
        <v>5</v>
      </c>
      <c r="AQ3"/>
    </row>
    <row r="4" spans="1:43" x14ac:dyDescent="0.2">
      <c r="A4" t="s">
        <v>425</v>
      </c>
      <c r="B4" t="s">
        <v>434</v>
      </c>
      <c r="C4" t="s">
        <v>888</v>
      </c>
      <c r="D4" t="s">
        <v>1090</v>
      </c>
      <c r="E4" s="3">
        <v>59.37777777777778</v>
      </c>
      <c r="F4" s="3">
        <f>Table3[[#This Row],[Total Hours Nurse Staffing]]/Table3[[#This Row],[MDS Census]]</f>
        <v>6.0763023952095807</v>
      </c>
      <c r="G4" s="3">
        <f>Table3[[#This Row],[Total Direct Care Staff Hours]]/Table3[[#This Row],[MDS Census]]</f>
        <v>5.8139053143712571</v>
      </c>
      <c r="H4" s="3">
        <f>Table3[[#This Row],[Total RN Hours (w/ Admin, DON)]]/Table3[[#This Row],[MDS Census]]</f>
        <v>1.473203592814371</v>
      </c>
      <c r="I4" s="3">
        <f>Table3[[#This Row],[RN Hours (excl. Admin, DON)]]/Table3[[#This Row],[MDS Census]]</f>
        <v>1.2108065119760478</v>
      </c>
      <c r="J4" s="3">
        <f t="shared" si="0"/>
        <v>360.79733333333331</v>
      </c>
      <c r="K4" s="3">
        <f>SUM(Table3[[#This Row],[RN Hours (excl. Admin, DON)]], Table3[[#This Row],[LPN Hours (excl. Admin)]], Table3[[#This Row],[CNA Hours]], Table3[[#This Row],[NA TR Hours]], Table3[[#This Row],[Med Aide/Tech Hours]])</f>
        <v>345.21677777777779</v>
      </c>
      <c r="L4" s="3">
        <f>SUM(Table3[[#This Row],[RN Hours (excl. Admin, DON)]:[RN DON Hours]])</f>
        <v>87.475555555555545</v>
      </c>
      <c r="M4" s="3">
        <v>71.894999999999996</v>
      </c>
      <c r="N4" s="3">
        <v>10.247222222222222</v>
      </c>
      <c r="O4" s="3">
        <v>5.333333333333333</v>
      </c>
      <c r="P4" s="3">
        <f>SUM(Table3[[#This Row],[LPN Hours (excl. Admin)]:[LPN Admin Hours]])</f>
        <v>29.216666666666665</v>
      </c>
      <c r="Q4" s="3">
        <v>29.216666666666665</v>
      </c>
      <c r="R4" s="3">
        <v>0</v>
      </c>
      <c r="S4" s="3">
        <f>SUM(Table3[[#This Row],[CNA Hours]], Table3[[#This Row],[NA TR Hours]], Table3[[#This Row],[Med Aide/Tech Hours]])</f>
        <v>244.10511111111111</v>
      </c>
      <c r="T4" s="3">
        <v>244.10511111111111</v>
      </c>
      <c r="U4" s="3">
        <v>0</v>
      </c>
      <c r="V4" s="3">
        <v>0</v>
      </c>
      <c r="W4" s="3">
        <f>SUM(Table3[[#This Row],[RN Hours Contract]:[Med Aide Hours Contract]])</f>
        <v>1.6888888888888889</v>
      </c>
      <c r="X4" s="3">
        <v>0</v>
      </c>
      <c r="Y4" s="3">
        <v>0</v>
      </c>
      <c r="Z4" s="3">
        <v>0</v>
      </c>
      <c r="AA4" s="3">
        <v>0</v>
      </c>
      <c r="AB4" s="3">
        <v>0</v>
      </c>
      <c r="AC4" s="3">
        <v>1.6888888888888889</v>
      </c>
      <c r="AD4" s="3">
        <v>0</v>
      </c>
      <c r="AE4" s="3">
        <v>0</v>
      </c>
      <c r="AF4" t="s">
        <v>2</v>
      </c>
      <c r="AG4" s="13">
        <v>5</v>
      </c>
      <c r="AQ4"/>
    </row>
    <row r="5" spans="1:43" x14ac:dyDescent="0.2">
      <c r="A5" t="s">
        <v>425</v>
      </c>
      <c r="B5" t="s">
        <v>435</v>
      </c>
      <c r="C5" t="s">
        <v>899</v>
      </c>
      <c r="D5" t="s">
        <v>1091</v>
      </c>
      <c r="E5" s="3">
        <v>22.055555555555557</v>
      </c>
      <c r="F5" s="3">
        <f>Table3[[#This Row],[Total Hours Nurse Staffing]]/Table3[[#This Row],[MDS Census]]</f>
        <v>3.3030730478589412</v>
      </c>
      <c r="G5" s="3">
        <f>Table3[[#This Row],[Total Direct Care Staff Hours]]/Table3[[#This Row],[MDS Census]]</f>
        <v>2.663627204030226</v>
      </c>
      <c r="H5" s="3">
        <f>Table3[[#This Row],[Total RN Hours (w/ Admin, DON)]]/Table3[[#This Row],[MDS Census]]</f>
        <v>1.56992443324937</v>
      </c>
      <c r="I5" s="3">
        <f>Table3[[#This Row],[RN Hours (excl. Admin, DON)]]/Table3[[#This Row],[MDS Census]]</f>
        <v>0.93047858942065487</v>
      </c>
      <c r="J5" s="3">
        <f t="shared" si="0"/>
        <v>72.851111111111095</v>
      </c>
      <c r="K5" s="3">
        <f>SUM(Table3[[#This Row],[RN Hours (excl. Admin, DON)]], Table3[[#This Row],[LPN Hours (excl. Admin)]], Table3[[#This Row],[CNA Hours]], Table3[[#This Row],[NA TR Hours]], Table3[[#This Row],[Med Aide/Tech Hours]])</f>
        <v>58.74777777777777</v>
      </c>
      <c r="L5" s="3">
        <f>SUM(Table3[[#This Row],[RN Hours (excl. Admin, DON)]:[RN DON Hours]])</f>
        <v>34.62555555555555</v>
      </c>
      <c r="M5" s="3">
        <v>20.522222222222222</v>
      </c>
      <c r="N5" s="3">
        <v>9.1255555555555556</v>
      </c>
      <c r="O5" s="3">
        <v>4.9777777777777779</v>
      </c>
      <c r="P5" s="3">
        <f>SUM(Table3[[#This Row],[LPN Hours (excl. Admin)]:[LPN Admin Hours]])</f>
        <v>0.13555555555555554</v>
      </c>
      <c r="Q5" s="3">
        <v>0.13555555555555554</v>
      </c>
      <c r="R5" s="3">
        <v>0</v>
      </c>
      <c r="S5" s="3">
        <f>SUM(Table3[[#This Row],[CNA Hours]], Table3[[#This Row],[NA TR Hours]], Table3[[#This Row],[Med Aide/Tech Hours]])</f>
        <v>38.089999999999996</v>
      </c>
      <c r="T5" s="3">
        <v>38.089999999999996</v>
      </c>
      <c r="U5" s="3">
        <v>0</v>
      </c>
      <c r="V5" s="3">
        <v>0</v>
      </c>
      <c r="W5" s="3">
        <f>SUM(Table3[[#This Row],[RN Hours Contract]:[Med Aide Hours Contract]])</f>
        <v>0</v>
      </c>
      <c r="X5" s="3">
        <v>0</v>
      </c>
      <c r="Y5" s="3">
        <v>0</v>
      </c>
      <c r="Z5" s="3">
        <v>0</v>
      </c>
      <c r="AA5" s="3">
        <v>0</v>
      </c>
      <c r="AB5" s="3">
        <v>0</v>
      </c>
      <c r="AC5" s="3">
        <v>0</v>
      </c>
      <c r="AD5" s="3">
        <v>0</v>
      </c>
      <c r="AE5" s="3">
        <v>0</v>
      </c>
      <c r="AF5" t="s">
        <v>3</v>
      </c>
      <c r="AG5" s="13">
        <v>5</v>
      </c>
      <c r="AQ5"/>
    </row>
    <row r="6" spans="1:43" x14ac:dyDescent="0.2">
      <c r="A6" t="s">
        <v>425</v>
      </c>
      <c r="B6" t="s">
        <v>436</v>
      </c>
      <c r="C6" t="s">
        <v>895</v>
      </c>
      <c r="D6" t="s">
        <v>1092</v>
      </c>
      <c r="E6" s="3">
        <v>90.977777777777774</v>
      </c>
      <c r="F6" s="3">
        <f>Table3[[#This Row],[Total Hours Nurse Staffing]]/Table3[[#This Row],[MDS Census]]</f>
        <v>5.3619931607230091</v>
      </c>
      <c r="G6" s="3">
        <f>Table3[[#This Row],[Total Direct Care Staff Hours]]/Table3[[#This Row],[MDS Census]]</f>
        <v>5.0750610649731316</v>
      </c>
      <c r="H6" s="3">
        <f>Table3[[#This Row],[Total RN Hours (w/ Admin, DON)]]/Table3[[#This Row],[MDS Census]]</f>
        <v>1.2055569125549586</v>
      </c>
      <c r="I6" s="3">
        <f>Table3[[#This Row],[RN Hours (excl. Admin, DON)]]/Table3[[#This Row],[MDS Census]]</f>
        <v>0.91862481680508057</v>
      </c>
      <c r="J6" s="3">
        <f t="shared" si="0"/>
        <v>487.82222222222219</v>
      </c>
      <c r="K6" s="3">
        <f>SUM(Table3[[#This Row],[RN Hours (excl. Admin, DON)]], Table3[[#This Row],[LPN Hours (excl. Admin)]], Table3[[#This Row],[CNA Hours]], Table3[[#This Row],[NA TR Hours]], Table3[[#This Row],[Med Aide/Tech Hours]])</f>
        <v>461.71777777777777</v>
      </c>
      <c r="L6" s="3">
        <f>SUM(Table3[[#This Row],[RN Hours (excl. Admin, DON)]:[RN DON Hours]])</f>
        <v>109.67888888888889</v>
      </c>
      <c r="M6" s="3">
        <v>83.574444444444438</v>
      </c>
      <c r="N6" s="3">
        <v>21.22666666666667</v>
      </c>
      <c r="O6" s="3">
        <v>4.8777777777777782</v>
      </c>
      <c r="P6" s="3">
        <f>SUM(Table3[[#This Row],[LPN Hours (excl. Admin)]:[LPN Admin Hours]])</f>
        <v>68.865555555555545</v>
      </c>
      <c r="Q6" s="3">
        <v>68.865555555555545</v>
      </c>
      <c r="R6" s="3">
        <v>0</v>
      </c>
      <c r="S6" s="3">
        <f>SUM(Table3[[#This Row],[CNA Hours]], Table3[[#This Row],[NA TR Hours]], Table3[[#This Row],[Med Aide/Tech Hours]])</f>
        <v>309.27777777777777</v>
      </c>
      <c r="T6" s="3">
        <v>302.58333333333331</v>
      </c>
      <c r="U6" s="3">
        <v>6.6944444444444455</v>
      </c>
      <c r="V6" s="3">
        <v>0</v>
      </c>
      <c r="W6" s="3">
        <f>SUM(Table3[[#This Row],[RN Hours Contract]:[Med Aide Hours Contract]])</f>
        <v>0</v>
      </c>
      <c r="X6" s="3">
        <v>0</v>
      </c>
      <c r="Y6" s="3">
        <v>0</v>
      </c>
      <c r="Z6" s="3">
        <v>0</v>
      </c>
      <c r="AA6" s="3">
        <v>0</v>
      </c>
      <c r="AB6" s="3">
        <v>0</v>
      </c>
      <c r="AC6" s="3">
        <v>0</v>
      </c>
      <c r="AD6" s="3">
        <v>0</v>
      </c>
      <c r="AE6" s="3">
        <v>0</v>
      </c>
      <c r="AF6" t="s">
        <v>4</v>
      </c>
      <c r="AG6" s="13">
        <v>5</v>
      </c>
      <c r="AQ6"/>
    </row>
    <row r="7" spans="1:43" x14ac:dyDescent="0.2">
      <c r="A7" t="s">
        <v>425</v>
      </c>
      <c r="B7" t="s">
        <v>437</v>
      </c>
      <c r="C7" t="s">
        <v>900</v>
      </c>
      <c r="D7" t="s">
        <v>1093</v>
      </c>
      <c r="E7" s="3">
        <v>137.97777777777779</v>
      </c>
      <c r="F7" s="3">
        <f>Table3[[#This Row],[Total Hours Nurse Staffing]]/Table3[[#This Row],[MDS Census]]</f>
        <v>4.9186318247704932</v>
      </c>
      <c r="G7" s="3">
        <f>Table3[[#This Row],[Total Direct Care Staff Hours]]/Table3[[#This Row],[MDS Census]]</f>
        <v>4.5950555645031406</v>
      </c>
      <c r="H7" s="3">
        <f>Table3[[#This Row],[Total RN Hours (w/ Admin, DON)]]/Table3[[#This Row],[MDS Census]]</f>
        <v>1.0033950716701561</v>
      </c>
      <c r="I7" s="3">
        <f>Table3[[#This Row],[RN Hours (excl. Admin, DON)]]/Table3[[#This Row],[MDS Census]]</f>
        <v>0.67981881140280231</v>
      </c>
      <c r="J7" s="3">
        <f t="shared" si="0"/>
        <v>678.66188888888883</v>
      </c>
      <c r="K7" s="3">
        <f>SUM(Table3[[#This Row],[RN Hours (excl. Admin, DON)]], Table3[[#This Row],[LPN Hours (excl. Admin)]], Table3[[#This Row],[CNA Hours]], Table3[[#This Row],[NA TR Hours]], Table3[[#This Row],[Med Aide/Tech Hours]])</f>
        <v>634.01555555555558</v>
      </c>
      <c r="L7" s="3">
        <f>SUM(Table3[[#This Row],[RN Hours (excl. Admin, DON)]:[RN DON Hours]])</f>
        <v>138.44622222222222</v>
      </c>
      <c r="M7" s="3">
        <v>93.799888888888887</v>
      </c>
      <c r="N7" s="3">
        <v>34.038777777777767</v>
      </c>
      <c r="O7" s="3">
        <v>10.607555555555555</v>
      </c>
      <c r="P7" s="3">
        <f>SUM(Table3[[#This Row],[LPN Hours (excl. Admin)]:[LPN Admin Hours]])</f>
        <v>86.919777777777782</v>
      </c>
      <c r="Q7" s="3">
        <v>86.919777777777782</v>
      </c>
      <c r="R7" s="3">
        <v>0</v>
      </c>
      <c r="S7" s="3">
        <f>SUM(Table3[[#This Row],[CNA Hours]], Table3[[#This Row],[NA TR Hours]], Table3[[#This Row],[Med Aide/Tech Hours]])</f>
        <v>453.29588888888884</v>
      </c>
      <c r="T7" s="3">
        <v>441.86455555555551</v>
      </c>
      <c r="U7" s="3">
        <v>11.431333333333335</v>
      </c>
      <c r="V7" s="3">
        <v>0</v>
      </c>
      <c r="W7" s="3">
        <f>SUM(Table3[[#This Row],[RN Hours Contract]:[Med Aide Hours Contract]])</f>
        <v>0</v>
      </c>
      <c r="X7" s="3">
        <v>0</v>
      </c>
      <c r="Y7" s="3">
        <v>0</v>
      </c>
      <c r="Z7" s="3">
        <v>0</v>
      </c>
      <c r="AA7" s="3">
        <v>0</v>
      </c>
      <c r="AB7" s="3">
        <v>0</v>
      </c>
      <c r="AC7" s="3">
        <v>0</v>
      </c>
      <c r="AD7" s="3">
        <v>0</v>
      </c>
      <c r="AE7" s="3">
        <v>0</v>
      </c>
      <c r="AF7" t="s">
        <v>5</v>
      </c>
      <c r="AG7" s="13">
        <v>5</v>
      </c>
      <c r="AQ7"/>
    </row>
    <row r="8" spans="1:43" x14ac:dyDescent="0.2">
      <c r="A8" t="s">
        <v>425</v>
      </c>
      <c r="B8" t="s">
        <v>438</v>
      </c>
      <c r="C8" t="s">
        <v>901</v>
      </c>
      <c r="D8" t="s">
        <v>1094</v>
      </c>
      <c r="E8" s="3">
        <v>47.177777777777777</v>
      </c>
      <c r="F8" s="3">
        <f>Table3[[#This Row],[Total Hours Nurse Staffing]]/Table3[[#This Row],[MDS Census]]</f>
        <v>6.3626471973622234</v>
      </c>
      <c r="G8" s="3">
        <f>Table3[[#This Row],[Total Direct Care Staff Hours]]/Table3[[#This Row],[MDS Census]]</f>
        <v>5.9351978332548283</v>
      </c>
      <c r="H8" s="3">
        <f>Table3[[#This Row],[Total RN Hours (w/ Admin, DON)]]/Table3[[#This Row],[MDS Census]]</f>
        <v>0.83848327837965153</v>
      </c>
      <c r="I8" s="3">
        <f>Table3[[#This Row],[RN Hours (excl. Admin, DON)]]/Table3[[#This Row],[MDS Census]]</f>
        <v>0.51902967498822428</v>
      </c>
      <c r="J8" s="3">
        <f t="shared" si="0"/>
        <v>300.17555555555555</v>
      </c>
      <c r="K8" s="3">
        <f>SUM(Table3[[#This Row],[RN Hours (excl. Admin, DON)]], Table3[[#This Row],[LPN Hours (excl. Admin)]], Table3[[#This Row],[CNA Hours]], Table3[[#This Row],[NA TR Hours]], Table3[[#This Row],[Med Aide/Tech Hours]])</f>
        <v>280.00944444444445</v>
      </c>
      <c r="L8" s="3">
        <f>SUM(Table3[[#This Row],[RN Hours (excl. Admin, DON)]:[RN DON Hours]])</f>
        <v>39.55777777777778</v>
      </c>
      <c r="M8" s="3">
        <v>24.486666666666668</v>
      </c>
      <c r="N8" s="3">
        <v>10.333333333333332</v>
      </c>
      <c r="O8" s="3">
        <v>4.7377777777777785</v>
      </c>
      <c r="P8" s="3">
        <f>SUM(Table3[[#This Row],[LPN Hours (excl. Admin)]:[LPN Admin Hours]])</f>
        <v>57.423888888888889</v>
      </c>
      <c r="Q8" s="3">
        <v>52.328888888888891</v>
      </c>
      <c r="R8" s="3">
        <v>5.0949999999999998</v>
      </c>
      <c r="S8" s="3">
        <f>SUM(Table3[[#This Row],[CNA Hours]], Table3[[#This Row],[NA TR Hours]], Table3[[#This Row],[Med Aide/Tech Hours]])</f>
        <v>203.19388888888889</v>
      </c>
      <c r="T8" s="3">
        <v>203.19388888888889</v>
      </c>
      <c r="U8" s="3">
        <v>0</v>
      </c>
      <c r="V8" s="3">
        <v>0</v>
      </c>
      <c r="W8" s="3">
        <f>SUM(Table3[[#This Row],[RN Hours Contract]:[Med Aide Hours Contract]])</f>
        <v>0</v>
      </c>
      <c r="X8" s="3">
        <v>0</v>
      </c>
      <c r="Y8" s="3">
        <v>0</v>
      </c>
      <c r="Z8" s="3">
        <v>0</v>
      </c>
      <c r="AA8" s="3">
        <v>0</v>
      </c>
      <c r="AB8" s="3">
        <v>0</v>
      </c>
      <c r="AC8" s="3">
        <v>0</v>
      </c>
      <c r="AD8" s="3">
        <v>0</v>
      </c>
      <c r="AE8" s="3">
        <v>0</v>
      </c>
      <c r="AF8" t="s">
        <v>6</v>
      </c>
      <c r="AG8" s="13">
        <v>5</v>
      </c>
      <c r="AQ8"/>
    </row>
    <row r="9" spans="1:43" x14ac:dyDescent="0.2">
      <c r="A9" t="s">
        <v>425</v>
      </c>
      <c r="B9" t="s">
        <v>439</v>
      </c>
      <c r="C9" t="s">
        <v>855</v>
      </c>
      <c r="D9" t="s">
        <v>1084</v>
      </c>
      <c r="E9" s="3">
        <v>48.133333333333333</v>
      </c>
      <c r="F9" s="3">
        <f>Table3[[#This Row],[Total Hours Nurse Staffing]]/Table3[[#This Row],[MDS Census]]</f>
        <v>3.134035087719298</v>
      </c>
      <c r="G9" s="3">
        <f>Table3[[#This Row],[Total Direct Care Staff Hours]]/Table3[[#This Row],[MDS Census]]</f>
        <v>2.8765327793167126</v>
      </c>
      <c r="H9" s="3">
        <f>Table3[[#This Row],[Total RN Hours (w/ Admin, DON)]]/Table3[[#This Row],[MDS Census]]</f>
        <v>0.37814866112650053</v>
      </c>
      <c r="I9" s="3">
        <f>Table3[[#This Row],[RN Hours (excl. Admin, DON)]]/Table3[[#This Row],[MDS Census]]</f>
        <v>0.12064635272391505</v>
      </c>
      <c r="J9" s="3">
        <f t="shared" si="0"/>
        <v>150.85155555555554</v>
      </c>
      <c r="K9" s="3">
        <f>SUM(Table3[[#This Row],[RN Hours (excl. Admin, DON)]], Table3[[#This Row],[LPN Hours (excl. Admin)]], Table3[[#This Row],[CNA Hours]], Table3[[#This Row],[NA TR Hours]], Table3[[#This Row],[Med Aide/Tech Hours]])</f>
        <v>138.45711111111109</v>
      </c>
      <c r="L9" s="3">
        <f>SUM(Table3[[#This Row],[RN Hours (excl. Admin, DON)]:[RN DON Hours]])</f>
        <v>18.201555555555558</v>
      </c>
      <c r="M9" s="3">
        <v>5.8071111111111113</v>
      </c>
      <c r="N9" s="3">
        <v>7.4333333333333336</v>
      </c>
      <c r="O9" s="3">
        <v>4.9611111111111112</v>
      </c>
      <c r="P9" s="3">
        <f>SUM(Table3[[#This Row],[LPN Hours (excl. Admin)]:[LPN Admin Hours]])</f>
        <v>37.220333333333329</v>
      </c>
      <c r="Q9" s="3">
        <v>37.220333333333329</v>
      </c>
      <c r="R9" s="3">
        <v>0</v>
      </c>
      <c r="S9" s="3">
        <f>SUM(Table3[[#This Row],[CNA Hours]], Table3[[#This Row],[NA TR Hours]], Table3[[#This Row],[Med Aide/Tech Hours]])</f>
        <v>95.429666666666662</v>
      </c>
      <c r="T9" s="3">
        <v>77.416111111111107</v>
      </c>
      <c r="U9" s="3">
        <v>18.013555555555552</v>
      </c>
      <c r="V9" s="3">
        <v>0</v>
      </c>
      <c r="W9" s="3">
        <f>SUM(Table3[[#This Row],[RN Hours Contract]:[Med Aide Hours Contract]])</f>
        <v>3.4777777777777779</v>
      </c>
      <c r="X9" s="3">
        <v>0</v>
      </c>
      <c r="Y9" s="3">
        <v>0</v>
      </c>
      <c r="Z9" s="3">
        <v>0</v>
      </c>
      <c r="AA9" s="3">
        <v>2.2444444444444445</v>
      </c>
      <c r="AB9" s="3">
        <v>0</v>
      </c>
      <c r="AC9" s="3">
        <v>1.2333333333333334</v>
      </c>
      <c r="AD9" s="3">
        <v>0</v>
      </c>
      <c r="AE9" s="3">
        <v>0</v>
      </c>
      <c r="AF9" t="s">
        <v>7</v>
      </c>
      <c r="AG9" s="13">
        <v>5</v>
      </c>
      <c r="AQ9"/>
    </row>
    <row r="10" spans="1:43" x14ac:dyDescent="0.2">
      <c r="A10" t="s">
        <v>425</v>
      </c>
      <c r="B10" t="s">
        <v>440</v>
      </c>
      <c r="C10" t="s">
        <v>902</v>
      </c>
      <c r="D10" t="s">
        <v>1079</v>
      </c>
      <c r="E10" s="3">
        <v>71.766666666666666</v>
      </c>
      <c r="F10" s="3">
        <f>Table3[[#This Row],[Total Hours Nurse Staffing]]/Table3[[#This Row],[MDS Census]]</f>
        <v>3.5835578262888985</v>
      </c>
      <c r="G10" s="3">
        <f>Table3[[#This Row],[Total Direct Care Staff Hours]]/Table3[[#This Row],[MDS Census]]</f>
        <v>3.1893543892243379</v>
      </c>
      <c r="H10" s="3">
        <f>Table3[[#This Row],[Total RN Hours (w/ Admin, DON)]]/Table3[[#This Row],[MDS Census]]</f>
        <v>0.32525003870568198</v>
      </c>
      <c r="I10" s="3">
        <f>Table3[[#This Row],[RN Hours (excl. Admin, DON)]]/Table3[[#This Row],[MDS Census]]</f>
        <v>0.24721938380554265</v>
      </c>
      <c r="J10" s="3">
        <f t="shared" si="0"/>
        <v>257.17999999999995</v>
      </c>
      <c r="K10" s="3">
        <f>SUM(Table3[[#This Row],[RN Hours (excl. Admin, DON)]], Table3[[#This Row],[LPN Hours (excl. Admin)]], Table3[[#This Row],[CNA Hours]], Table3[[#This Row],[NA TR Hours]], Table3[[#This Row],[Med Aide/Tech Hours]])</f>
        <v>228.88933333333333</v>
      </c>
      <c r="L10" s="3">
        <f>SUM(Table3[[#This Row],[RN Hours (excl. Admin, DON)]:[RN DON Hours]])</f>
        <v>23.342111111111109</v>
      </c>
      <c r="M10" s="3">
        <v>17.742111111111111</v>
      </c>
      <c r="N10" s="3">
        <v>0</v>
      </c>
      <c r="O10" s="3">
        <v>5.6</v>
      </c>
      <c r="P10" s="3">
        <f>SUM(Table3[[#This Row],[LPN Hours (excl. Admin)]:[LPN Admin Hours]])</f>
        <v>68.148777777777767</v>
      </c>
      <c r="Q10" s="3">
        <v>45.458111111111108</v>
      </c>
      <c r="R10" s="3">
        <v>22.690666666666662</v>
      </c>
      <c r="S10" s="3">
        <f>SUM(Table3[[#This Row],[CNA Hours]], Table3[[#This Row],[NA TR Hours]], Table3[[#This Row],[Med Aide/Tech Hours]])</f>
        <v>165.68911111111109</v>
      </c>
      <c r="T10" s="3">
        <v>141.2331111111111</v>
      </c>
      <c r="U10" s="3">
        <v>24.455999999999996</v>
      </c>
      <c r="V10" s="3">
        <v>0</v>
      </c>
      <c r="W10" s="3">
        <f>SUM(Table3[[#This Row],[RN Hours Contract]:[Med Aide Hours Contract]])</f>
        <v>0</v>
      </c>
      <c r="X10" s="3">
        <v>0</v>
      </c>
      <c r="Y10" s="3">
        <v>0</v>
      </c>
      <c r="Z10" s="3">
        <v>0</v>
      </c>
      <c r="AA10" s="3">
        <v>0</v>
      </c>
      <c r="AB10" s="3">
        <v>0</v>
      </c>
      <c r="AC10" s="3">
        <v>0</v>
      </c>
      <c r="AD10" s="3">
        <v>0</v>
      </c>
      <c r="AE10" s="3">
        <v>0</v>
      </c>
      <c r="AF10" t="s">
        <v>8</v>
      </c>
      <c r="AG10" s="13">
        <v>5</v>
      </c>
      <c r="AQ10"/>
    </row>
    <row r="11" spans="1:43" x14ac:dyDescent="0.2">
      <c r="A11" t="s">
        <v>425</v>
      </c>
      <c r="B11" t="s">
        <v>441</v>
      </c>
      <c r="C11" t="s">
        <v>903</v>
      </c>
      <c r="D11" t="s">
        <v>1095</v>
      </c>
      <c r="E11" s="3">
        <v>199.35555555555555</v>
      </c>
      <c r="F11" s="3">
        <f>Table3[[#This Row],[Total Hours Nurse Staffing]]/Table3[[#This Row],[MDS Census]]</f>
        <v>5.3907925537844159</v>
      </c>
      <c r="G11" s="3">
        <f>Table3[[#This Row],[Total Direct Care Staff Hours]]/Table3[[#This Row],[MDS Census]]</f>
        <v>4.7115706164307207</v>
      </c>
      <c r="H11" s="3">
        <f>Table3[[#This Row],[Total RN Hours (w/ Admin, DON)]]/Table3[[#This Row],[MDS Census]]</f>
        <v>0.99709619886300305</v>
      </c>
      <c r="I11" s="3">
        <f>Table3[[#This Row],[RN Hours (excl. Admin, DON)]]/Table3[[#This Row],[MDS Census]]</f>
        <v>0.52709285475420808</v>
      </c>
      <c r="J11" s="3">
        <f t="shared" si="0"/>
        <v>1074.6844444444444</v>
      </c>
      <c r="K11" s="3">
        <f>SUM(Table3[[#This Row],[RN Hours (excl. Admin, DON)]], Table3[[#This Row],[LPN Hours (excl. Admin)]], Table3[[#This Row],[CNA Hours]], Table3[[#This Row],[NA TR Hours]], Table3[[#This Row],[Med Aide/Tech Hours]])</f>
        <v>939.27777777777771</v>
      </c>
      <c r="L11" s="3">
        <f>SUM(Table3[[#This Row],[RN Hours (excl. Admin, DON)]:[RN DON Hours]])</f>
        <v>198.77666666666667</v>
      </c>
      <c r="M11" s="3">
        <v>105.0788888888889</v>
      </c>
      <c r="N11" s="3">
        <v>88.542222222222208</v>
      </c>
      <c r="O11" s="3">
        <v>5.1555555555555559</v>
      </c>
      <c r="P11" s="3">
        <f>SUM(Table3[[#This Row],[LPN Hours (excl. Admin)]:[LPN Admin Hours]])</f>
        <v>177.55222222222221</v>
      </c>
      <c r="Q11" s="3">
        <v>135.84333333333333</v>
      </c>
      <c r="R11" s="3">
        <v>41.708888888888886</v>
      </c>
      <c r="S11" s="3">
        <f>SUM(Table3[[#This Row],[CNA Hours]], Table3[[#This Row],[NA TR Hours]], Table3[[#This Row],[Med Aide/Tech Hours]])</f>
        <v>698.3555555555555</v>
      </c>
      <c r="T11" s="3">
        <v>689.55666666666662</v>
      </c>
      <c r="U11" s="3">
        <v>8.7988888888888894</v>
      </c>
      <c r="V11" s="3">
        <v>0</v>
      </c>
      <c r="W11" s="3">
        <f>SUM(Table3[[#This Row],[RN Hours Contract]:[Med Aide Hours Contract]])</f>
        <v>0</v>
      </c>
      <c r="X11" s="3">
        <v>0</v>
      </c>
      <c r="Y11" s="3">
        <v>0</v>
      </c>
      <c r="Z11" s="3">
        <v>0</v>
      </c>
      <c r="AA11" s="3">
        <v>0</v>
      </c>
      <c r="AB11" s="3">
        <v>0</v>
      </c>
      <c r="AC11" s="3">
        <v>0</v>
      </c>
      <c r="AD11" s="3">
        <v>0</v>
      </c>
      <c r="AE11" s="3">
        <v>0</v>
      </c>
      <c r="AF11" t="s">
        <v>9</v>
      </c>
      <c r="AG11" s="13">
        <v>5</v>
      </c>
      <c r="AQ11"/>
    </row>
    <row r="12" spans="1:43" x14ac:dyDescent="0.2">
      <c r="A12" t="s">
        <v>425</v>
      </c>
      <c r="B12" t="s">
        <v>442</v>
      </c>
      <c r="C12" t="s">
        <v>852</v>
      </c>
      <c r="D12" t="s">
        <v>1067</v>
      </c>
      <c r="E12" s="3">
        <v>53.9</v>
      </c>
      <c r="F12" s="3">
        <f>Table3[[#This Row],[Total Hours Nurse Staffing]]/Table3[[#This Row],[MDS Census]]</f>
        <v>3.9124675324675326</v>
      </c>
      <c r="G12" s="3">
        <f>Table3[[#This Row],[Total Direct Care Staff Hours]]/Table3[[#This Row],[MDS Census]]</f>
        <v>3.7244650587507735</v>
      </c>
      <c r="H12" s="3">
        <f>Table3[[#This Row],[Total RN Hours (w/ Admin, DON)]]/Table3[[#This Row],[MDS Census]]</f>
        <v>0.57081014223871362</v>
      </c>
      <c r="I12" s="3">
        <f>Table3[[#This Row],[RN Hours (excl. Admin, DON)]]/Table3[[#This Row],[MDS Census]]</f>
        <v>0.38280766852195425</v>
      </c>
      <c r="J12" s="3">
        <f t="shared" si="0"/>
        <v>210.88200000000001</v>
      </c>
      <c r="K12" s="3">
        <f>SUM(Table3[[#This Row],[RN Hours (excl. Admin, DON)]], Table3[[#This Row],[LPN Hours (excl. Admin)]], Table3[[#This Row],[CNA Hours]], Table3[[#This Row],[NA TR Hours]], Table3[[#This Row],[Med Aide/Tech Hours]])</f>
        <v>200.74866666666668</v>
      </c>
      <c r="L12" s="3">
        <f>SUM(Table3[[#This Row],[RN Hours (excl. Admin, DON)]:[RN DON Hours]])</f>
        <v>30.766666666666666</v>
      </c>
      <c r="M12" s="3">
        <v>20.633333333333333</v>
      </c>
      <c r="N12" s="3">
        <v>5.0666666666666664</v>
      </c>
      <c r="O12" s="3">
        <v>5.0666666666666664</v>
      </c>
      <c r="P12" s="3">
        <f>SUM(Table3[[#This Row],[LPN Hours (excl. Admin)]:[LPN Admin Hours]])</f>
        <v>77.701111111111118</v>
      </c>
      <c r="Q12" s="3">
        <v>77.701111111111118</v>
      </c>
      <c r="R12" s="3">
        <v>0</v>
      </c>
      <c r="S12" s="3">
        <f>SUM(Table3[[#This Row],[CNA Hours]], Table3[[#This Row],[NA TR Hours]], Table3[[#This Row],[Med Aide/Tech Hours]])</f>
        <v>102.41422222222224</v>
      </c>
      <c r="T12" s="3">
        <v>102.41422222222224</v>
      </c>
      <c r="U12" s="3">
        <v>0</v>
      </c>
      <c r="V12" s="3">
        <v>0</v>
      </c>
      <c r="W12" s="3">
        <f>SUM(Table3[[#This Row],[RN Hours Contract]:[Med Aide Hours Contract]])</f>
        <v>0.26666666666666666</v>
      </c>
      <c r="X12" s="3">
        <v>0</v>
      </c>
      <c r="Y12" s="3">
        <v>0</v>
      </c>
      <c r="Z12" s="3">
        <v>0</v>
      </c>
      <c r="AA12" s="3">
        <v>0</v>
      </c>
      <c r="AB12" s="3">
        <v>0</v>
      </c>
      <c r="AC12" s="3">
        <v>0.26666666666666666</v>
      </c>
      <c r="AD12" s="3">
        <v>0</v>
      </c>
      <c r="AE12" s="3">
        <v>0</v>
      </c>
      <c r="AF12" t="s">
        <v>10</v>
      </c>
      <c r="AG12" s="13">
        <v>5</v>
      </c>
      <c r="AQ12"/>
    </row>
    <row r="13" spans="1:43" x14ac:dyDescent="0.2">
      <c r="A13" t="s">
        <v>425</v>
      </c>
      <c r="B13" t="s">
        <v>443</v>
      </c>
      <c r="C13" t="s">
        <v>852</v>
      </c>
      <c r="D13" t="s">
        <v>1067</v>
      </c>
      <c r="E13" s="3">
        <v>160.67777777777778</v>
      </c>
      <c r="F13" s="3">
        <f>Table3[[#This Row],[Total Hours Nurse Staffing]]/Table3[[#This Row],[MDS Census]]</f>
        <v>4.844513519120393</v>
      </c>
      <c r="G13" s="3">
        <f>Table3[[#This Row],[Total Direct Care Staff Hours]]/Table3[[#This Row],[MDS Census]]</f>
        <v>4.3393216236774776</v>
      </c>
      <c r="H13" s="3">
        <f>Table3[[#This Row],[Total RN Hours (w/ Admin, DON)]]/Table3[[#This Row],[MDS Census]]</f>
        <v>0.96732314501071848</v>
      </c>
      <c r="I13" s="3">
        <f>Table3[[#This Row],[RN Hours (excl. Admin, DON)]]/Table3[[#This Row],[MDS Census]]</f>
        <v>0.49401009612060026</v>
      </c>
      <c r="J13" s="3">
        <f t="shared" si="0"/>
        <v>778.40566666666666</v>
      </c>
      <c r="K13" s="3">
        <f>SUM(Table3[[#This Row],[RN Hours (excl. Admin, DON)]], Table3[[#This Row],[LPN Hours (excl. Admin)]], Table3[[#This Row],[CNA Hours]], Table3[[#This Row],[NA TR Hours]], Table3[[#This Row],[Med Aide/Tech Hours]])</f>
        <v>697.23255555555556</v>
      </c>
      <c r="L13" s="3">
        <f>SUM(Table3[[#This Row],[RN Hours (excl. Admin, DON)]:[RN DON Hours]])</f>
        <v>155.42733333333334</v>
      </c>
      <c r="M13" s="3">
        <v>79.376444444444445</v>
      </c>
      <c r="N13" s="3">
        <v>71.537777777777777</v>
      </c>
      <c r="O13" s="3">
        <v>4.5131111111111109</v>
      </c>
      <c r="P13" s="3">
        <f>SUM(Table3[[#This Row],[LPN Hours (excl. Admin)]:[LPN Admin Hours]])</f>
        <v>142.53622222222225</v>
      </c>
      <c r="Q13" s="3">
        <v>137.41400000000002</v>
      </c>
      <c r="R13" s="3">
        <v>5.1222222222222218</v>
      </c>
      <c r="S13" s="3">
        <f>SUM(Table3[[#This Row],[CNA Hours]], Table3[[#This Row],[NA TR Hours]], Table3[[#This Row],[Med Aide/Tech Hours]])</f>
        <v>480.4421111111111</v>
      </c>
      <c r="T13" s="3">
        <v>480.4421111111111</v>
      </c>
      <c r="U13" s="3">
        <v>0</v>
      </c>
      <c r="V13" s="3">
        <v>0</v>
      </c>
      <c r="W13" s="3">
        <f>SUM(Table3[[#This Row],[RN Hours Contract]:[Med Aide Hours Contract]])</f>
        <v>0</v>
      </c>
      <c r="X13" s="3">
        <v>0</v>
      </c>
      <c r="Y13" s="3">
        <v>0</v>
      </c>
      <c r="Z13" s="3">
        <v>0</v>
      </c>
      <c r="AA13" s="3">
        <v>0</v>
      </c>
      <c r="AB13" s="3">
        <v>0</v>
      </c>
      <c r="AC13" s="3">
        <v>0</v>
      </c>
      <c r="AD13" s="3">
        <v>0</v>
      </c>
      <c r="AE13" s="3">
        <v>0</v>
      </c>
      <c r="AF13" t="s">
        <v>11</v>
      </c>
      <c r="AG13" s="13">
        <v>5</v>
      </c>
      <c r="AQ13"/>
    </row>
    <row r="14" spans="1:43" x14ac:dyDescent="0.2">
      <c r="A14" t="s">
        <v>425</v>
      </c>
      <c r="B14" t="s">
        <v>444</v>
      </c>
      <c r="C14" t="s">
        <v>860</v>
      </c>
      <c r="D14" t="s">
        <v>1096</v>
      </c>
      <c r="E14" s="3">
        <v>130.13333333333333</v>
      </c>
      <c r="F14" s="3">
        <f>Table3[[#This Row],[Total Hours Nurse Staffing]]/Table3[[#This Row],[MDS Census]]</f>
        <v>4.7462952527322413</v>
      </c>
      <c r="G14" s="3">
        <f>Table3[[#This Row],[Total Direct Care Staff Hours]]/Table3[[#This Row],[MDS Census]]</f>
        <v>4.1240274931693994</v>
      </c>
      <c r="H14" s="3">
        <f>Table3[[#This Row],[Total RN Hours (w/ Admin, DON)]]/Table3[[#This Row],[MDS Census]]</f>
        <v>1.6979166666666667</v>
      </c>
      <c r="I14" s="3">
        <f>Table3[[#This Row],[RN Hours (excl. Admin, DON)]]/Table3[[#This Row],[MDS Census]]</f>
        <v>1.0756489071038253</v>
      </c>
      <c r="J14" s="3">
        <f t="shared" si="0"/>
        <v>617.65122222222226</v>
      </c>
      <c r="K14" s="3">
        <f>SUM(Table3[[#This Row],[RN Hours (excl. Admin, DON)]], Table3[[#This Row],[LPN Hours (excl. Admin)]], Table3[[#This Row],[CNA Hours]], Table3[[#This Row],[NA TR Hours]], Table3[[#This Row],[Med Aide/Tech Hours]])</f>
        <v>536.6734444444445</v>
      </c>
      <c r="L14" s="3">
        <f>SUM(Table3[[#This Row],[RN Hours (excl. Admin, DON)]:[RN DON Hours]])</f>
        <v>220.95555555555555</v>
      </c>
      <c r="M14" s="3">
        <v>139.97777777777779</v>
      </c>
      <c r="N14" s="3">
        <v>73.599999999999994</v>
      </c>
      <c r="O14" s="3">
        <v>7.3777777777777782</v>
      </c>
      <c r="P14" s="3">
        <f>SUM(Table3[[#This Row],[LPN Hours (excl. Admin)]:[LPN Admin Hours]])</f>
        <v>60.032777777777774</v>
      </c>
      <c r="Q14" s="3">
        <v>60.032777777777774</v>
      </c>
      <c r="R14" s="3">
        <v>0</v>
      </c>
      <c r="S14" s="3">
        <f>SUM(Table3[[#This Row],[CNA Hours]], Table3[[#This Row],[NA TR Hours]], Table3[[#This Row],[Med Aide/Tech Hours]])</f>
        <v>336.66288888888892</v>
      </c>
      <c r="T14" s="3">
        <v>333.00733333333335</v>
      </c>
      <c r="U14" s="3">
        <v>3.6555555555555554</v>
      </c>
      <c r="V14" s="3">
        <v>0</v>
      </c>
      <c r="W14" s="3">
        <f>SUM(Table3[[#This Row],[RN Hours Contract]:[Med Aide Hours Contract]])</f>
        <v>32.443888888888893</v>
      </c>
      <c r="X14" s="3">
        <v>3.7805555555555554</v>
      </c>
      <c r="Y14" s="3">
        <v>0</v>
      </c>
      <c r="Z14" s="3">
        <v>0</v>
      </c>
      <c r="AA14" s="3">
        <v>15.032777777777778</v>
      </c>
      <c r="AB14" s="3">
        <v>0</v>
      </c>
      <c r="AC14" s="3">
        <v>13.630555555555556</v>
      </c>
      <c r="AD14" s="3">
        <v>0</v>
      </c>
      <c r="AE14" s="3">
        <v>0</v>
      </c>
      <c r="AF14" t="s">
        <v>12</v>
      </c>
      <c r="AG14" s="13">
        <v>5</v>
      </c>
      <c r="AQ14"/>
    </row>
    <row r="15" spans="1:43" x14ac:dyDescent="0.2">
      <c r="A15" t="s">
        <v>425</v>
      </c>
      <c r="B15" t="s">
        <v>445</v>
      </c>
      <c r="C15" t="s">
        <v>896</v>
      </c>
      <c r="D15" t="s">
        <v>1097</v>
      </c>
      <c r="E15" s="3">
        <v>68.777777777777771</v>
      </c>
      <c r="F15" s="3">
        <f>Table3[[#This Row],[Total Hours Nurse Staffing]]/Table3[[#This Row],[MDS Census]]</f>
        <v>4.3034749596122781</v>
      </c>
      <c r="G15" s="3">
        <f>Table3[[#This Row],[Total Direct Care Staff Hours]]/Table3[[#This Row],[MDS Census]]</f>
        <v>3.9089030694668825</v>
      </c>
      <c r="H15" s="3">
        <f>Table3[[#This Row],[Total RN Hours (w/ Admin, DON)]]/Table3[[#This Row],[MDS Census]]</f>
        <v>0.885122778675283</v>
      </c>
      <c r="I15" s="3">
        <f>Table3[[#This Row],[RN Hours (excl. Admin, DON)]]/Table3[[#This Row],[MDS Census]]</f>
        <v>0.49055088852988704</v>
      </c>
      <c r="J15" s="3">
        <f t="shared" si="0"/>
        <v>295.98344444444444</v>
      </c>
      <c r="K15" s="3">
        <f>SUM(Table3[[#This Row],[RN Hours (excl. Admin, DON)]], Table3[[#This Row],[LPN Hours (excl. Admin)]], Table3[[#This Row],[CNA Hours]], Table3[[#This Row],[NA TR Hours]], Table3[[#This Row],[Med Aide/Tech Hours]])</f>
        <v>268.84566666666666</v>
      </c>
      <c r="L15" s="3">
        <f>SUM(Table3[[#This Row],[RN Hours (excl. Admin, DON)]:[RN DON Hours]])</f>
        <v>60.876777777777789</v>
      </c>
      <c r="M15" s="3">
        <v>33.739000000000004</v>
      </c>
      <c r="N15" s="3">
        <v>21.537777777777784</v>
      </c>
      <c r="O15" s="3">
        <v>5.6</v>
      </c>
      <c r="P15" s="3">
        <f>SUM(Table3[[#This Row],[LPN Hours (excl. Admin)]:[LPN Admin Hours]])</f>
        <v>83.681333333333328</v>
      </c>
      <c r="Q15" s="3">
        <v>83.681333333333328</v>
      </c>
      <c r="R15" s="3">
        <v>0</v>
      </c>
      <c r="S15" s="3">
        <f>SUM(Table3[[#This Row],[CNA Hours]], Table3[[#This Row],[NA TR Hours]], Table3[[#This Row],[Med Aide/Tech Hours]])</f>
        <v>151.42533333333333</v>
      </c>
      <c r="T15" s="3">
        <v>151.42533333333333</v>
      </c>
      <c r="U15" s="3">
        <v>0</v>
      </c>
      <c r="V15" s="3">
        <v>0</v>
      </c>
      <c r="W15" s="3">
        <f>SUM(Table3[[#This Row],[RN Hours Contract]:[Med Aide Hours Contract]])</f>
        <v>2.1513333333333335</v>
      </c>
      <c r="X15" s="3">
        <v>0</v>
      </c>
      <c r="Y15" s="3">
        <v>0</v>
      </c>
      <c r="Z15" s="3">
        <v>0</v>
      </c>
      <c r="AA15" s="3">
        <v>0</v>
      </c>
      <c r="AB15" s="3">
        <v>0</v>
      </c>
      <c r="AC15" s="3">
        <v>2.1513333333333335</v>
      </c>
      <c r="AD15" s="3">
        <v>0</v>
      </c>
      <c r="AE15" s="3">
        <v>0</v>
      </c>
      <c r="AF15" t="s">
        <v>13</v>
      </c>
      <c r="AG15" s="13">
        <v>5</v>
      </c>
      <c r="AQ15"/>
    </row>
    <row r="16" spans="1:43" x14ac:dyDescent="0.2">
      <c r="A16" t="s">
        <v>425</v>
      </c>
      <c r="B16" t="s">
        <v>446</v>
      </c>
      <c r="C16" t="s">
        <v>904</v>
      </c>
      <c r="D16" t="s">
        <v>1098</v>
      </c>
      <c r="E16" s="3">
        <v>58.2</v>
      </c>
      <c r="F16" s="3">
        <f>Table3[[#This Row],[Total Hours Nurse Staffing]]/Table3[[#This Row],[MDS Census]]</f>
        <v>4.5804620084001524</v>
      </c>
      <c r="G16" s="3">
        <f>Table3[[#This Row],[Total Direct Care Staff Hours]]/Table3[[#This Row],[MDS Census]]</f>
        <v>3.9753627338678883</v>
      </c>
      <c r="H16" s="3">
        <f>Table3[[#This Row],[Total RN Hours (w/ Admin, DON)]]/Table3[[#This Row],[MDS Census]]</f>
        <v>1.0427911416571209</v>
      </c>
      <c r="I16" s="3">
        <f>Table3[[#This Row],[RN Hours (excl. Admin, DON)]]/Table3[[#This Row],[MDS Census]]</f>
        <v>0.53075219549446351</v>
      </c>
      <c r="J16" s="3">
        <f t="shared" si="0"/>
        <v>266.58288888888887</v>
      </c>
      <c r="K16" s="3">
        <f>SUM(Table3[[#This Row],[RN Hours (excl. Admin, DON)]], Table3[[#This Row],[LPN Hours (excl. Admin)]], Table3[[#This Row],[CNA Hours]], Table3[[#This Row],[NA TR Hours]], Table3[[#This Row],[Med Aide/Tech Hours]])</f>
        <v>231.36611111111111</v>
      </c>
      <c r="L16" s="3">
        <f>SUM(Table3[[#This Row],[RN Hours (excl. Admin, DON)]:[RN DON Hours]])</f>
        <v>60.690444444444445</v>
      </c>
      <c r="M16" s="3">
        <v>30.889777777777777</v>
      </c>
      <c r="N16" s="3">
        <v>24.64511111111111</v>
      </c>
      <c r="O16" s="3">
        <v>5.1555555555555559</v>
      </c>
      <c r="P16" s="3">
        <f>SUM(Table3[[#This Row],[LPN Hours (excl. Admin)]:[LPN Admin Hours]])</f>
        <v>39.754555555555562</v>
      </c>
      <c r="Q16" s="3">
        <v>34.338444444444448</v>
      </c>
      <c r="R16" s="3">
        <v>5.4161111111111113</v>
      </c>
      <c r="S16" s="3">
        <f>SUM(Table3[[#This Row],[CNA Hours]], Table3[[#This Row],[NA TR Hours]], Table3[[#This Row],[Med Aide/Tech Hours]])</f>
        <v>166.13788888888888</v>
      </c>
      <c r="T16" s="3">
        <v>164.87133333333333</v>
      </c>
      <c r="U16" s="3">
        <v>1.2665555555555557</v>
      </c>
      <c r="V16" s="3">
        <v>0</v>
      </c>
      <c r="W16" s="3">
        <f>SUM(Table3[[#This Row],[RN Hours Contract]:[Med Aide Hours Contract]])</f>
        <v>0</v>
      </c>
      <c r="X16" s="3">
        <v>0</v>
      </c>
      <c r="Y16" s="3">
        <v>0</v>
      </c>
      <c r="Z16" s="3">
        <v>0</v>
      </c>
      <c r="AA16" s="3">
        <v>0</v>
      </c>
      <c r="AB16" s="3">
        <v>0</v>
      </c>
      <c r="AC16" s="3">
        <v>0</v>
      </c>
      <c r="AD16" s="3">
        <v>0</v>
      </c>
      <c r="AE16" s="3">
        <v>0</v>
      </c>
      <c r="AF16" t="s">
        <v>14</v>
      </c>
      <c r="AG16" s="13">
        <v>5</v>
      </c>
      <c r="AQ16"/>
    </row>
    <row r="17" spans="1:43" x14ac:dyDescent="0.2">
      <c r="A17" t="s">
        <v>425</v>
      </c>
      <c r="B17" t="s">
        <v>447</v>
      </c>
      <c r="C17" t="s">
        <v>892</v>
      </c>
      <c r="D17" t="s">
        <v>1068</v>
      </c>
      <c r="E17" s="3">
        <v>41.37777777777778</v>
      </c>
      <c r="F17" s="3">
        <f>Table3[[#This Row],[Total Hours Nurse Staffing]]/Table3[[#This Row],[MDS Census]]</f>
        <v>3.9516272824919438</v>
      </c>
      <c r="G17" s="3">
        <f>Table3[[#This Row],[Total Direct Care Staff Hours]]/Table3[[#This Row],[MDS Census]]</f>
        <v>3.4516192266380235</v>
      </c>
      <c r="H17" s="3">
        <f>Table3[[#This Row],[Total RN Hours (w/ Admin, DON)]]/Table3[[#This Row],[MDS Census]]</f>
        <v>0.78452470461868951</v>
      </c>
      <c r="I17" s="3">
        <f>Table3[[#This Row],[RN Hours (excl. Admin, DON)]]/Table3[[#This Row],[MDS Census]]</f>
        <v>0.40933941997851769</v>
      </c>
      <c r="J17" s="3">
        <f t="shared" si="0"/>
        <v>163.50955555555555</v>
      </c>
      <c r="K17" s="3">
        <f>SUM(Table3[[#This Row],[RN Hours (excl. Admin, DON)]], Table3[[#This Row],[LPN Hours (excl. Admin)]], Table3[[#This Row],[CNA Hours]], Table3[[#This Row],[NA TR Hours]], Table3[[#This Row],[Med Aide/Tech Hours]])</f>
        <v>142.82033333333334</v>
      </c>
      <c r="L17" s="3">
        <f>SUM(Table3[[#This Row],[RN Hours (excl. Admin, DON)]:[RN DON Hours]])</f>
        <v>32.461888888888886</v>
      </c>
      <c r="M17" s="3">
        <v>16.937555555555555</v>
      </c>
      <c r="N17" s="3">
        <v>10.813222222222221</v>
      </c>
      <c r="O17" s="3">
        <v>4.7111111111111112</v>
      </c>
      <c r="P17" s="3">
        <f>SUM(Table3[[#This Row],[LPN Hours (excl. Admin)]:[LPN Admin Hours]])</f>
        <v>55.401666666666671</v>
      </c>
      <c r="Q17" s="3">
        <v>50.236777777777782</v>
      </c>
      <c r="R17" s="3">
        <v>5.1648888888888909</v>
      </c>
      <c r="S17" s="3">
        <f>SUM(Table3[[#This Row],[CNA Hours]], Table3[[#This Row],[NA TR Hours]], Table3[[#This Row],[Med Aide/Tech Hours]])</f>
        <v>75.646000000000001</v>
      </c>
      <c r="T17" s="3">
        <v>74.108555555555554</v>
      </c>
      <c r="U17" s="3">
        <v>1.5374444444444444</v>
      </c>
      <c r="V17" s="3">
        <v>0</v>
      </c>
      <c r="W17" s="3">
        <f>SUM(Table3[[#This Row],[RN Hours Contract]:[Med Aide Hours Contract]])</f>
        <v>23.186999999999998</v>
      </c>
      <c r="X17" s="3">
        <v>0</v>
      </c>
      <c r="Y17" s="3">
        <v>0</v>
      </c>
      <c r="Z17" s="3">
        <v>0</v>
      </c>
      <c r="AA17" s="3">
        <v>5.3555555555555552</v>
      </c>
      <c r="AB17" s="3">
        <v>0</v>
      </c>
      <c r="AC17" s="3">
        <v>17.831444444444443</v>
      </c>
      <c r="AD17" s="3">
        <v>0</v>
      </c>
      <c r="AE17" s="3">
        <v>0</v>
      </c>
      <c r="AF17" t="s">
        <v>15</v>
      </c>
      <c r="AG17" s="13">
        <v>5</v>
      </c>
      <c r="AQ17"/>
    </row>
    <row r="18" spans="1:43" x14ac:dyDescent="0.2">
      <c r="A18" t="s">
        <v>425</v>
      </c>
      <c r="B18" t="s">
        <v>448</v>
      </c>
      <c r="C18" t="s">
        <v>905</v>
      </c>
      <c r="D18" t="s">
        <v>1099</v>
      </c>
      <c r="E18" s="3">
        <v>96.277777777777771</v>
      </c>
      <c r="F18" s="3">
        <f>Table3[[#This Row],[Total Hours Nurse Staffing]]/Table3[[#This Row],[MDS Census]]</f>
        <v>5.6728205424120022</v>
      </c>
      <c r="G18" s="3">
        <f>Table3[[#This Row],[Total Direct Care Staff Hours]]/Table3[[#This Row],[MDS Census]]</f>
        <v>5.1399965377957306</v>
      </c>
      <c r="H18" s="3">
        <f>Table3[[#This Row],[Total RN Hours (w/ Admin, DON)]]/Table3[[#This Row],[MDS Census]]</f>
        <v>1.091594922100404</v>
      </c>
      <c r="I18" s="3">
        <f>Table3[[#This Row],[RN Hours (excl. Admin, DON)]]/Table3[[#This Row],[MDS Census]]</f>
        <v>0.6775152914021928</v>
      </c>
      <c r="J18" s="3">
        <f t="shared" si="0"/>
        <v>546.16655555555553</v>
      </c>
      <c r="K18" s="3">
        <f>SUM(Table3[[#This Row],[RN Hours (excl. Admin, DON)]], Table3[[#This Row],[LPN Hours (excl. Admin)]], Table3[[#This Row],[CNA Hours]], Table3[[#This Row],[NA TR Hours]], Table3[[#This Row],[Med Aide/Tech Hours]])</f>
        <v>494.86744444444446</v>
      </c>
      <c r="L18" s="3">
        <f>SUM(Table3[[#This Row],[RN Hours (excl. Admin, DON)]:[RN DON Hours]])</f>
        <v>105.09633333333333</v>
      </c>
      <c r="M18" s="3">
        <v>65.229666666666674</v>
      </c>
      <c r="N18" s="3">
        <v>35.588888888888889</v>
      </c>
      <c r="O18" s="3">
        <v>4.2777777777777777</v>
      </c>
      <c r="P18" s="3">
        <f>SUM(Table3[[#This Row],[LPN Hours (excl. Admin)]:[LPN Admin Hours]])</f>
        <v>87.933222222222213</v>
      </c>
      <c r="Q18" s="3">
        <v>76.50077777777777</v>
      </c>
      <c r="R18" s="3">
        <v>11.432444444444446</v>
      </c>
      <c r="S18" s="3">
        <f>SUM(Table3[[#This Row],[CNA Hours]], Table3[[#This Row],[NA TR Hours]], Table3[[#This Row],[Med Aide/Tech Hours]])</f>
        <v>353.137</v>
      </c>
      <c r="T18" s="3">
        <v>353.137</v>
      </c>
      <c r="U18" s="3">
        <v>0</v>
      </c>
      <c r="V18" s="3">
        <v>0</v>
      </c>
      <c r="W18" s="3">
        <f>SUM(Table3[[#This Row],[RN Hours Contract]:[Med Aide Hours Contract]])</f>
        <v>0</v>
      </c>
      <c r="X18" s="3">
        <v>0</v>
      </c>
      <c r="Y18" s="3">
        <v>0</v>
      </c>
      <c r="Z18" s="3">
        <v>0</v>
      </c>
      <c r="AA18" s="3">
        <v>0</v>
      </c>
      <c r="AB18" s="3">
        <v>0</v>
      </c>
      <c r="AC18" s="3">
        <v>0</v>
      </c>
      <c r="AD18" s="3">
        <v>0</v>
      </c>
      <c r="AE18" s="3">
        <v>0</v>
      </c>
      <c r="AF18" t="s">
        <v>16</v>
      </c>
      <c r="AG18" s="13">
        <v>5</v>
      </c>
      <c r="AQ18"/>
    </row>
    <row r="19" spans="1:43" x14ac:dyDescent="0.2">
      <c r="A19" t="s">
        <v>425</v>
      </c>
      <c r="B19" t="s">
        <v>449</v>
      </c>
      <c r="C19" t="s">
        <v>894</v>
      </c>
      <c r="D19" t="s">
        <v>1100</v>
      </c>
      <c r="E19" s="3">
        <v>76.544444444444451</v>
      </c>
      <c r="F19" s="3">
        <f>Table3[[#This Row],[Total Hours Nurse Staffing]]/Table3[[#This Row],[MDS Census]]</f>
        <v>4.7243068660182894</v>
      </c>
      <c r="G19" s="3">
        <f>Table3[[#This Row],[Total Direct Care Staff Hours]]/Table3[[#This Row],[MDS Census]]</f>
        <v>4.2778705182174477</v>
      </c>
      <c r="H19" s="3">
        <f>Table3[[#This Row],[Total RN Hours (w/ Admin, DON)]]/Table3[[#This Row],[MDS Census]]</f>
        <v>1.0811801422557699</v>
      </c>
      <c r="I19" s="3">
        <f>Table3[[#This Row],[RN Hours (excl. Admin, DON)]]/Table3[[#This Row],[MDS Census]]</f>
        <v>0.63474379445492801</v>
      </c>
      <c r="J19" s="3">
        <f t="shared" si="0"/>
        <v>361.61944444444441</v>
      </c>
      <c r="K19" s="3">
        <f>SUM(Table3[[#This Row],[RN Hours (excl. Admin, DON)]], Table3[[#This Row],[LPN Hours (excl. Admin)]], Table3[[#This Row],[CNA Hours]], Table3[[#This Row],[NA TR Hours]], Table3[[#This Row],[Med Aide/Tech Hours]])</f>
        <v>327.44722222222219</v>
      </c>
      <c r="L19" s="3">
        <f>SUM(Table3[[#This Row],[RN Hours (excl. Admin, DON)]:[RN DON Hours]])</f>
        <v>82.758333333333326</v>
      </c>
      <c r="M19" s="3">
        <v>48.586111111111109</v>
      </c>
      <c r="N19" s="3">
        <v>30.066666666666666</v>
      </c>
      <c r="O19" s="3">
        <v>4.1055555555555552</v>
      </c>
      <c r="P19" s="3">
        <f>SUM(Table3[[#This Row],[LPN Hours (excl. Admin)]:[LPN Admin Hours]])</f>
        <v>31.616666666666667</v>
      </c>
      <c r="Q19" s="3">
        <v>31.616666666666667</v>
      </c>
      <c r="R19" s="3">
        <v>0</v>
      </c>
      <c r="S19" s="3">
        <f>SUM(Table3[[#This Row],[CNA Hours]], Table3[[#This Row],[NA TR Hours]], Table3[[#This Row],[Med Aide/Tech Hours]])</f>
        <v>247.24444444444444</v>
      </c>
      <c r="T19" s="3">
        <v>247.24444444444444</v>
      </c>
      <c r="U19" s="3">
        <v>0</v>
      </c>
      <c r="V19" s="3">
        <v>0</v>
      </c>
      <c r="W19" s="3">
        <f>SUM(Table3[[#This Row],[RN Hours Contract]:[Med Aide Hours Contract]])</f>
        <v>0</v>
      </c>
      <c r="X19" s="3">
        <v>0</v>
      </c>
      <c r="Y19" s="3">
        <v>0</v>
      </c>
      <c r="Z19" s="3">
        <v>0</v>
      </c>
      <c r="AA19" s="3">
        <v>0</v>
      </c>
      <c r="AB19" s="3">
        <v>0</v>
      </c>
      <c r="AC19" s="3">
        <v>0</v>
      </c>
      <c r="AD19" s="3">
        <v>0</v>
      </c>
      <c r="AE19" s="3">
        <v>0</v>
      </c>
      <c r="AF19" t="s">
        <v>17</v>
      </c>
      <c r="AG19" s="13">
        <v>5</v>
      </c>
      <c r="AQ19"/>
    </row>
    <row r="20" spans="1:43" x14ac:dyDescent="0.2">
      <c r="A20" t="s">
        <v>425</v>
      </c>
      <c r="B20" t="s">
        <v>450</v>
      </c>
      <c r="C20" t="s">
        <v>906</v>
      </c>
      <c r="D20" t="s">
        <v>1101</v>
      </c>
      <c r="E20" s="3">
        <v>129.5</v>
      </c>
      <c r="F20" s="3">
        <f>Table3[[#This Row],[Total Hours Nurse Staffing]]/Table3[[#This Row],[MDS Census]]</f>
        <v>6.2190742170742173</v>
      </c>
      <c r="G20" s="3">
        <f>Table3[[#This Row],[Total Direct Care Staff Hours]]/Table3[[#This Row],[MDS Census]]</f>
        <v>5.629474903474903</v>
      </c>
      <c r="H20" s="3">
        <f>Table3[[#This Row],[Total RN Hours (w/ Admin, DON)]]/Table3[[#This Row],[MDS Census]]</f>
        <v>1.1053993993993994</v>
      </c>
      <c r="I20" s="3">
        <f>Table3[[#This Row],[RN Hours (excl. Admin, DON)]]/Table3[[#This Row],[MDS Census]]</f>
        <v>0.65240926640926633</v>
      </c>
      <c r="J20" s="3">
        <f t="shared" si="0"/>
        <v>805.3701111111111</v>
      </c>
      <c r="K20" s="3">
        <f>SUM(Table3[[#This Row],[RN Hours (excl. Admin, DON)]], Table3[[#This Row],[LPN Hours (excl. Admin)]], Table3[[#This Row],[CNA Hours]], Table3[[#This Row],[NA TR Hours]], Table3[[#This Row],[Med Aide/Tech Hours]])</f>
        <v>729.01699999999994</v>
      </c>
      <c r="L20" s="3">
        <f>SUM(Table3[[#This Row],[RN Hours (excl. Admin, DON)]:[RN DON Hours]])</f>
        <v>143.14922222222222</v>
      </c>
      <c r="M20" s="3">
        <v>84.486999999999995</v>
      </c>
      <c r="N20" s="3">
        <v>53.773333333333341</v>
      </c>
      <c r="O20" s="3">
        <v>4.8888888888888893</v>
      </c>
      <c r="P20" s="3">
        <f>SUM(Table3[[#This Row],[LPN Hours (excl. Admin)]:[LPN Admin Hours]])</f>
        <v>124.84855555555556</v>
      </c>
      <c r="Q20" s="3">
        <v>107.15766666666667</v>
      </c>
      <c r="R20" s="3">
        <v>17.690888888888892</v>
      </c>
      <c r="S20" s="3">
        <f>SUM(Table3[[#This Row],[CNA Hours]], Table3[[#This Row],[NA TR Hours]], Table3[[#This Row],[Med Aide/Tech Hours]])</f>
        <v>537.37233333333336</v>
      </c>
      <c r="T20" s="3">
        <v>367.94566666666668</v>
      </c>
      <c r="U20" s="3">
        <v>169.42666666666665</v>
      </c>
      <c r="V20" s="3">
        <v>0</v>
      </c>
      <c r="W20" s="3">
        <f>SUM(Table3[[#This Row],[RN Hours Contract]:[Med Aide Hours Contract]])</f>
        <v>46.916666666666671</v>
      </c>
      <c r="X20" s="3">
        <v>22.316666666666666</v>
      </c>
      <c r="Y20" s="3">
        <v>0</v>
      </c>
      <c r="Z20" s="3">
        <v>0</v>
      </c>
      <c r="AA20" s="3">
        <v>24.6</v>
      </c>
      <c r="AB20" s="3">
        <v>0</v>
      </c>
      <c r="AC20" s="3">
        <v>0</v>
      </c>
      <c r="AD20" s="3">
        <v>0</v>
      </c>
      <c r="AE20" s="3">
        <v>0</v>
      </c>
      <c r="AF20" t="s">
        <v>18</v>
      </c>
      <c r="AG20" s="13">
        <v>5</v>
      </c>
      <c r="AQ20"/>
    </row>
    <row r="21" spans="1:43" x14ac:dyDescent="0.2">
      <c r="A21" t="s">
        <v>425</v>
      </c>
      <c r="B21" t="s">
        <v>451</v>
      </c>
      <c r="C21" t="s">
        <v>907</v>
      </c>
      <c r="D21" t="s">
        <v>1102</v>
      </c>
      <c r="E21" s="3">
        <v>87.711111111111109</v>
      </c>
      <c r="F21" s="3">
        <f>Table3[[#This Row],[Total Hours Nurse Staffing]]/Table3[[#This Row],[MDS Census]]</f>
        <v>5.8979858120091206</v>
      </c>
      <c r="G21" s="3">
        <f>Table3[[#This Row],[Total Direct Care Staff Hours]]/Table3[[#This Row],[MDS Census]]</f>
        <v>5.563554598429187</v>
      </c>
      <c r="H21" s="3">
        <f>Table3[[#This Row],[Total RN Hours (w/ Admin, DON)]]/Table3[[#This Row],[MDS Census]]</f>
        <v>0.52638079554091721</v>
      </c>
      <c r="I21" s="3">
        <f>Table3[[#This Row],[RN Hours (excl. Admin, DON)]]/Table3[[#This Row],[MDS Census]]</f>
        <v>0.46937547504433746</v>
      </c>
      <c r="J21" s="3">
        <f t="shared" si="0"/>
        <v>517.31888888888886</v>
      </c>
      <c r="K21" s="3">
        <f>SUM(Table3[[#This Row],[RN Hours (excl. Admin, DON)]], Table3[[#This Row],[LPN Hours (excl. Admin)]], Table3[[#This Row],[CNA Hours]], Table3[[#This Row],[NA TR Hours]], Table3[[#This Row],[Med Aide/Tech Hours]])</f>
        <v>487.98555555555555</v>
      </c>
      <c r="L21" s="3">
        <f>SUM(Table3[[#This Row],[RN Hours (excl. Admin, DON)]:[RN DON Hours]])</f>
        <v>46.169444444444444</v>
      </c>
      <c r="M21" s="3">
        <v>41.169444444444444</v>
      </c>
      <c r="N21" s="3">
        <v>0</v>
      </c>
      <c r="O21" s="3">
        <v>5</v>
      </c>
      <c r="P21" s="3">
        <f>SUM(Table3[[#This Row],[LPN Hours (excl. Admin)]:[LPN Admin Hours]])</f>
        <v>126.46388888888889</v>
      </c>
      <c r="Q21" s="3">
        <v>102.13055555555556</v>
      </c>
      <c r="R21" s="3">
        <v>24.333333333333332</v>
      </c>
      <c r="S21" s="3">
        <f>SUM(Table3[[#This Row],[CNA Hours]], Table3[[#This Row],[NA TR Hours]], Table3[[#This Row],[Med Aide/Tech Hours]])</f>
        <v>344.68555555555554</v>
      </c>
      <c r="T21" s="3">
        <v>344.68555555555554</v>
      </c>
      <c r="U21" s="3">
        <v>0</v>
      </c>
      <c r="V21" s="3">
        <v>0</v>
      </c>
      <c r="W21" s="3">
        <f>SUM(Table3[[#This Row],[RN Hours Contract]:[Med Aide Hours Contract]])</f>
        <v>0</v>
      </c>
      <c r="X21" s="3">
        <v>0</v>
      </c>
      <c r="Y21" s="3">
        <v>0</v>
      </c>
      <c r="Z21" s="3">
        <v>0</v>
      </c>
      <c r="AA21" s="3">
        <v>0</v>
      </c>
      <c r="AB21" s="3">
        <v>0</v>
      </c>
      <c r="AC21" s="3">
        <v>0</v>
      </c>
      <c r="AD21" s="3">
        <v>0</v>
      </c>
      <c r="AE21" s="3">
        <v>0</v>
      </c>
      <c r="AF21" t="s">
        <v>19</v>
      </c>
      <c r="AG21" s="13">
        <v>5</v>
      </c>
      <c r="AQ21"/>
    </row>
    <row r="22" spans="1:43" x14ac:dyDescent="0.2">
      <c r="A22" t="s">
        <v>425</v>
      </c>
      <c r="B22" t="s">
        <v>452</v>
      </c>
      <c r="C22" t="s">
        <v>908</v>
      </c>
      <c r="D22" t="s">
        <v>1103</v>
      </c>
      <c r="E22" s="3">
        <v>154.96666666666667</v>
      </c>
      <c r="F22" s="3">
        <f>Table3[[#This Row],[Total Hours Nurse Staffing]]/Table3[[#This Row],[MDS Census]]</f>
        <v>4.4573872517387256</v>
      </c>
      <c r="G22" s="3">
        <f>Table3[[#This Row],[Total Direct Care Staff Hours]]/Table3[[#This Row],[MDS Census]]</f>
        <v>4.1493640209364022</v>
      </c>
      <c r="H22" s="3">
        <f>Table3[[#This Row],[Total RN Hours (w/ Admin, DON)]]/Table3[[#This Row],[MDS Census]]</f>
        <v>1.4053380655338066</v>
      </c>
      <c r="I22" s="3">
        <f>Table3[[#This Row],[RN Hours (excl. Admin, DON)]]/Table3[[#This Row],[MDS Census]]</f>
        <v>1.0973148347314834</v>
      </c>
      <c r="J22" s="3">
        <f t="shared" si="0"/>
        <v>690.74644444444448</v>
      </c>
      <c r="K22" s="3">
        <f>SUM(Table3[[#This Row],[RN Hours (excl. Admin, DON)]], Table3[[#This Row],[LPN Hours (excl. Admin)]], Table3[[#This Row],[CNA Hours]], Table3[[#This Row],[NA TR Hours]], Table3[[#This Row],[Med Aide/Tech Hours]])</f>
        <v>643.01311111111113</v>
      </c>
      <c r="L22" s="3">
        <f>SUM(Table3[[#This Row],[RN Hours (excl. Admin, DON)]:[RN DON Hours]])</f>
        <v>217.78055555555557</v>
      </c>
      <c r="M22" s="3">
        <v>170.04722222222222</v>
      </c>
      <c r="N22" s="3">
        <v>42.4</v>
      </c>
      <c r="O22" s="3">
        <v>5.333333333333333</v>
      </c>
      <c r="P22" s="3">
        <f>SUM(Table3[[#This Row],[LPN Hours (excl. Admin)]:[LPN Admin Hours]])</f>
        <v>32.37777777777778</v>
      </c>
      <c r="Q22" s="3">
        <v>32.37777777777778</v>
      </c>
      <c r="R22" s="3">
        <v>0</v>
      </c>
      <c r="S22" s="3">
        <f>SUM(Table3[[#This Row],[CNA Hours]], Table3[[#This Row],[NA TR Hours]], Table3[[#This Row],[Med Aide/Tech Hours]])</f>
        <v>440.58811111111112</v>
      </c>
      <c r="T22" s="3">
        <v>440.58811111111112</v>
      </c>
      <c r="U22" s="3">
        <v>0</v>
      </c>
      <c r="V22" s="3">
        <v>0</v>
      </c>
      <c r="W22" s="3">
        <f>SUM(Table3[[#This Row],[RN Hours Contract]:[Med Aide Hours Contract]])</f>
        <v>13.28888888888889</v>
      </c>
      <c r="X22" s="3">
        <v>13.28888888888889</v>
      </c>
      <c r="Y22" s="3">
        <v>0</v>
      </c>
      <c r="Z22" s="3">
        <v>0</v>
      </c>
      <c r="AA22" s="3">
        <v>0</v>
      </c>
      <c r="AB22" s="3">
        <v>0</v>
      </c>
      <c r="AC22" s="3">
        <v>0</v>
      </c>
      <c r="AD22" s="3">
        <v>0</v>
      </c>
      <c r="AE22" s="3">
        <v>0</v>
      </c>
      <c r="AF22" t="s">
        <v>20</v>
      </c>
      <c r="AG22" s="13">
        <v>5</v>
      </c>
      <c r="AQ22"/>
    </row>
    <row r="23" spans="1:43" x14ac:dyDescent="0.2">
      <c r="A23" t="s">
        <v>425</v>
      </c>
      <c r="B23" t="s">
        <v>453</v>
      </c>
      <c r="C23" t="s">
        <v>909</v>
      </c>
      <c r="D23" t="s">
        <v>1104</v>
      </c>
      <c r="E23" s="3">
        <v>68.833333333333329</v>
      </c>
      <c r="F23" s="3">
        <f>Table3[[#This Row],[Total Hours Nurse Staffing]]/Table3[[#This Row],[MDS Census]]</f>
        <v>3.5352510088781277</v>
      </c>
      <c r="G23" s="3">
        <f>Table3[[#This Row],[Total Direct Care Staff Hours]]/Table3[[#This Row],[MDS Census]]</f>
        <v>3.2522421307506058</v>
      </c>
      <c r="H23" s="3">
        <f>Table3[[#This Row],[Total RN Hours (w/ Admin, DON)]]/Table3[[#This Row],[MDS Census]]</f>
        <v>0.55393543179983851</v>
      </c>
      <c r="I23" s="3">
        <f>Table3[[#This Row],[RN Hours (excl. Admin, DON)]]/Table3[[#This Row],[MDS Census]]</f>
        <v>0.30240355125100893</v>
      </c>
      <c r="J23" s="3">
        <f t="shared" si="0"/>
        <v>243.34311111111111</v>
      </c>
      <c r="K23" s="3">
        <f>SUM(Table3[[#This Row],[RN Hours (excl. Admin, DON)]], Table3[[#This Row],[LPN Hours (excl. Admin)]], Table3[[#This Row],[CNA Hours]], Table3[[#This Row],[NA TR Hours]], Table3[[#This Row],[Med Aide/Tech Hours]])</f>
        <v>223.86266666666668</v>
      </c>
      <c r="L23" s="3">
        <f>SUM(Table3[[#This Row],[RN Hours (excl. Admin, DON)]:[RN DON Hours]])</f>
        <v>38.129222222222218</v>
      </c>
      <c r="M23" s="3">
        <v>20.815444444444445</v>
      </c>
      <c r="N23" s="3">
        <v>12.063777777777775</v>
      </c>
      <c r="O23" s="3">
        <v>5.25</v>
      </c>
      <c r="P23" s="3">
        <f>SUM(Table3[[#This Row],[LPN Hours (excl. Admin)]:[LPN Admin Hours]])</f>
        <v>57.681666666666665</v>
      </c>
      <c r="Q23" s="3">
        <v>55.515000000000001</v>
      </c>
      <c r="R23" s="3">
        <v>2.1666666666666665</v>
      </c>
      <c r="S23" s="3">
        <f>SUM(Table3[[#This Row],[CNA Hours]], Table3[[#This Row],[NA TR Hours]], Table3[[#This Row],[Med Aide/Tech Hours]])</f>
        <v>147.53222222222223</v>
      </c>
      <c r="T23" s="3">
        <v>147.53222222222223</v>
      </c>
      <c r="U23" s="3">
        <v>0</v>
      </c>
      <c r="V23" s="3">
        <v>0</v>
      </c>
      <c r="W23" s="3">
        <f>SUM(Table3[[#This Row],[RN Hours Contract]:[Med Aide Hours Contract]])</f>
        <v>12.166444444444444</v>
      </c>
      <c r="X23" s="3">
        <v>0</v>
      </c>
      <c r="Y23" s="3">
        <v>1.6555555555555554</v>
      </c>
      <c r="Z23" s="3">
        <v>0</v>
      </c>
      <c r="AA23" s="3">
        <v>10.510888888888889</v>
      </c>
      <c r="AB23" s="3">
        <v>0</v>
      </c>
      <c r="AC23" s="3">
        <v>0</v>
      </c>
      <c r="AD23" s="3">
        <v>0</v>
      </c>
      <c r="AE23" s="3">
        <v>0</v>
      </c>
      <c r="AF23" t="s">
        <v>21</v>
      </c>
      <c r="AG23" s="13">
        <v>5</v>
      </c>
      <c r="AQ23"/>
    </row>
    <row r="24" spans="1:43" x14ac:dyDescent="0.2">
      <c r="A24" t="s">
        <v>425</v>
      </c>
      <c r="B24" t="s">
        <v>454</v>
      </c>
      <c r="C24" t="s">
        <v>910</v>
      </c>
      <c r="D24" t="s">
        <v>1085</v>
      </c>
      <c r="E24" s="3">
        <v>77.666666666666671</v>
      </c>
      <c r="F24" s="3">
        <f>Table3[[#This Row],[Total Hours Nurse Staffing]]/Table3[[#This Row],[MDS Census]]</f>
        <v>5.0699599427753936</v>
      </c>
      <c r="G24" s="3">
        <f>Table3[[#This Row],[Total Direct Care Staff Hours]]/Table3[[#This Row],[MDS Census]]</f>
        <v>4.5949241773962806</v>
      </c>
      <c r="H24" s="3">
        <f>Table3[[#This Row],[Total RN Hours (w/ Admin, DON)]]/Table3[[#This Row],[MDS Census]]</f>
        <v>1.5875593705293276</v>
      </c>
      <c r="I24" s="3">
        <f>Table3[[#This Row],[RN Hours (excl. Admin, DON)]]/Table3[[#This Row],[MDS Census]]</f>
        <v>1.1125236051502145</v>
      </c>
      <c r="J24" s="3">
        <f t="shared" si="0"/>
        <v>393.7668888888889</v>
      </c>
      <c r="K24" s="3">
        <f>SUM(Table3[[#This Row],[RN Hours (excl. Admin, DON)]], Table3[[#This Row],[LPN Hours (excl. Admin)]], Table3[[#This Row],[CNA Hours]], Table3[[#This Row],[NA TR Hours]], Table3[[#This Row],[Med Aide/Tech Hours]])</f>
        <v>356.87244444444445</v>
      </c>
      <c r="L24" s="3">
        <f>SUM(Table3[[#This Row],[RN Hours (excl. Admin, DON)]:[RN DON Hours]])</f>
        <v>123.30044444444445</v>
      </c>
      <c r="M24" s="3">
        <v>86.406000000000006</v>
      </c>
      <c r="N24" s="3">
        <v>31.294444444444444</v>
      </c>
      <c r="O24" s="3">
        <v>5.6</v>
      </c>
      <c r="P24" s="3">
        <f>SUM(Table3[[#This Row],[LPN Hours (excl. Admin)]:[LPN Admin Hours]])</f>
        <v>20.083444444444446</v>
      </c>
      <c r="Q24" s="3">
        <v>20.083444444444446</v>
      </c>
      <c r="R24" s="3">
        <v>0</v>
      </c>
      <c r="S24" s="3">
        <f>SUM(Table3[[#This Row],[CNA Hours]], Table3[[#This Row],[NA TR Hours]], Table3[[#This Row],[Med Aide/Tech Hours]])</f>
        <v>250.38300000000001</v>
      </c>
      <c r="T24" s="3">
        <v>250.38300000000001</v>
      </c>
      <c r="U24" s="3">
        <v>0</v>
      </c>
      <c r="V24" s="3">
        <v>0</v>
      </c>
      <c r="W24" s="3">
        <f>SUM(Table3[[#This Row],[RN Hours Contract]:[Med Aide Hours Contract]])</f>
        <v>0</v>
      </c>
      <c r="X24" s="3">
        <v>0</v>
      </c>
      <c r="Y24" s="3">
        <v>0</v>
      </c>
      <c r="Z24" s="3">
        <v>0</v>
      </c>
      <c r="AA24" s="3">
        <v>0</v>
      </c>
      <c r="AB24" s="3">
        <v>0</v>
      </c>
      <c r="AC24" s="3">
        <v>0</v>
      </c>
      <c r="AD24" s="3">
        <v>0</v>
      </c>
      <c r="AE24" s="3">
        <v>0</v>
      </c>
      <c r="AF24" t="s">
        <v>22</v>
      </c>
      <c r="AG24" s="13">
        <v>5</v>
      </c>
      <c r="AQ24"/>
    </row>
    <row r="25" spans="1:43" x14ac:dyDescent="0.2">
      <c r="A25" t="s">
        <v>425</v>
      </c>
      <c r="B25" t="s">
        <v>455</v>
      </c>
      <c r="C25" t="s">
        <v>911</v>
      </c>
      <c r="D25" t="s">
        <v>1075</v>
      </c>
      <c r="E25" s="3">
        <v>121.37777777777778</v>
      </c>
      <c r="F25" s="3">
        <f>Table3[[#This Row],[Total Hours Nurse Staffing]]/Table3[[#This Row],[MDS Census]]</f>
        <v>4.9475009154155982</v>
      </c>
      <c r="G25" s="3">
        <f>Table3[[#This Row],[Total Direct Care Staff Hours]]/Table3[[#This Row],[MDS Census]]</f>
        <v>4.3052453313804468</v>
      </c>
      <c r="H25" s="3">
        <f>Table3[[#This Row],[Total RN Hours (w/ Admin, DON)]]/Table3[[#This Row],[MDS Census]]</f>
        <v>1.3162211644086415</v>
      </c>
      <c r="I25" s="3">
        <f>Table3[[#This Row],[RN Hours (excl. Admin, DON)]]/Table3[[#This Row],[MDS Census]]</f>
        <v>0.92680336872940305</v>
      </c>
      <c r="J25" s="3">
        <f t="shared" si="0"/>
        <v>600.51666666666665</v>
      </c>
      <c r="K25" s="3">
        <f>SUM(Table3[[#This Row],[RN Hours (excl. Admin, DON)]], Table3[[#This Row],[LPN Hours (excl. Admin)]], Table3[[#This Row],[CNA Hours]], Table3[[#This Row],[NA TR Hours]], Table3[[#This Row],[Med Aide/Tech Hours]])</f>
        <v>522.56111111111113</v>
      </c>
      <c r="L25" s="3">
        <f>SUM(Table3[[#This Row],[RN Hours (excl. Admin, DON)]:[RN DON Hours]])</f>
        <v>159.76</v>
      </c>
      <c r="M25" s="3">
        <v>112.49333333333333</v>
      </c>
      <c r="N25" s="3">
        <v>41.977777777777774</v>
      </c>
      <c r="O25" s="3">
        <v>5.2888888888888888</v>
      </c>
      <c r="P25" s="3">
        <f>SUM(Table3[[#This Row],[LPN Hours (excl. Admin)]:[LPN Admin Hours]])</f>
        <v>126.99000000000001</v>
      </c>
      <c r="Q25" s="3">
        <v>96.301111111111112</v>
      </c>
      <c r="R25" s="3">
        <v>30.68888888888889</v>
      </c>
      <c r="S25" s="3">
        <f>SUM(Table3[[#This Row],[CNA Hours]], Table3[[#This Row],[NA TR Hours]], Table3[[#This Row],[Med Aide/Tech Hours]])</f>
        <v>313.76666666666671</v>
      </c>
      <c r="T25" s="3">
        <v>271.19444444444446</v>
      </c>
      <c r="U25" s="3">
        <v>42.57222222222223</v>
      </c>
      <c r="V25" s="3">
        <v>0</v>
      </c>
      <c r="W25" s="3">
        <f>SUM(Table3[[#This Row],[RN Hours Contract]:[Med Aide Hours Contract]])</f>
        <v>8.1888888888888882</v>
      </c>
      <c r="X25" s="3">
        <v>0</v>
      </c>
      <c r="Y25" s="3">
        <v>0</v>
      </c>
      <c r="Z25" s="3">
        <v>0</v>
      </c>
      <c r="AA25" s="3">
        <v>8.1888888888888882</v>
      </c>
      <c r="AB25" s="3">
        <v>0</v>
      </c>
      <c r="AC25" s="3">
        <v>0</v>
      </c>
      <c r="AD25" s="3">
        <v>0</v>
      </c>
      <c r="AE25" s="3">
        <v>0</v>
      </c>
      <c r="AF25" t="s">
        <v>23</v>
      </c>
      <c r="AG25" s="13">
        <v>5</v>
      </c>
      <c r="AQ25"/>
    </row>
    <row r="26" spans="1:43" x14ac:dyDescent="0.2">
      <c r="A26" t="s">
        <v>425</v>
      </c>
      <c r="B26" t="s">
        <v>456</v>
      </c>
      <c r="C26" t="s">
        <v>912</v>
      </c>
      <c r="D26" t="s">
        <v>1105</v>
      </c>
      <c r="E26" s="3">
        <v>57.766666666666666</v>
      </c>
      <c r="F26" s="3">
        <f>Table3[[#This Row],[Total Hours Nurse Staffing]]/Table3[[#This Row],[MDS Census]]</f>
        <v>3.535704943258319</v>
      </c>
      <c r="G26" s="3">
        <f>Table3[[#This Row],[Total Direct Care Staff Hours]]/Table3[[#This Row],[MDS Census]]</f>
        <v>2.9887305251009808</v>
      </c>
      <c r="H26" s="3">
        <f>Table3[[#This Row],[Total RN Hours (w/ Admin, DON)]]/Table3[[#This Row],[MDS Census]]</f>
        <v>1.0436391613771878</v>
      </c>
      <c r="I26" s="3">
        <f>Table3[[#This Row],[RN Hours (excl. Admin, DON)]]/Table3[[#This Row],[MDS Census]]</f>
        <v>0.6109251779188305</v>
      </c>
      <c r="J26" s="3">
        <f t="shared" si="0"/>
        <v>204.24588888888889</v>
      </c>
      <c r="K26" s="3">
        <f>SUM(Table3[[#This Row],[RN Hours (excl. Admin, DON)]], Table3[[#This Row],[LPN Hours (excl. Admin)]], Table3[[#This Row],[CNA Hours]], Table3[[#This Row],[NA TR Hours]], Table3[[#This Row],[Med Aide/Tech Hours]])</f>
        <v>172.649</v>
      </c>
      <c r="L26" s="3">
        <f>SUM(Table3[[#This Row],[RN Hours (excl. Admin, DON)]:[RN DON Hours]])</f>
        <v>60.287555555555549</v>
      </c>
      <c r="M26" s="3">
        <v>35.291111111111107</v>
      </c>
      <c r="N26" s="3">
        <v>19.396444444444445</v>
      </c>
      <c r="O26" s="3">
        <v>5.6</v>
      </c>
      <c r="P26" s="3">
        <f>SUM(Table3[[#This Row],[LPN Hours (excl. Admin)]:[LPN Admin Hours]])</f>
        <v>32.87433333333334</v>
      </c>
      <c r="Q26" s="3">
        <v>26.273888888888891</v>
      </c>
      <c r="R26" s="3">
        <v>6.6004444444444452</v>
      </c>
      <c r="S26" s="3">
        <f>SUM(Table3[[#This Row],[CNA Hours]], Table3[[#This Row],[NA TR Hours]], Table3[[#This Row],[Med Aide/Tech Hours]])</f>
        <v>111.08399999999999</v>
      </c>
      <c r="T26" s="3">
        <v>110.41622222222222</v>
      </c>
      <c r="U26" s="3">
        <v>0.66777777777777791</v>
      </c>
      <c r="V26" s="3">
        <v>0</v>
      </c>
      <c r="W26" s="3">
        <f>SUM(Table3[[#This Row],[RN Hours Contract]:[Med Aide Hours Contract]])</f>
        <v>4.0641111111111119</v>
      </c>
      <c r="X26" s="3">
        <v>4.0613333333333337</v>
      </c>
      <c r="Y26" s="3">
        <v>0</v>
      </c>
      <c r="Z26" s="3">
        <v>0</v>
      </c>
      <c r="AA26" s="3">
        <v>0</v>
      </c>
      <c r="AB26" s="3">
        <v>2.7777777777777779E-3</v>
      </c>
      <c r="AC26" s="3">
        <v>0</v>
      </c>
      <c r="AD26" s="3">
        <v>0</v>
      </c>
      <c r="AE26" s="3">
        <v>0</v>
      </c>
      <c r="AF26" t="s">
        <v>24</v>
      </c>
      <c r="AG26" s="13">
        <v>5</v>
      </c>
      <c r="AQ26"/>
    </row>
    <row r="27" spans="1:43" x14ac:dyDescent="0.2">
      <c r="A27" t="s">
        <v>425</v>
      </c>
      <c r="B27" t="s">
        <v>457</v>
      </c>
      <c r="C27" t="s">
        <v>890</v>
      </c>
      <c r="D27" t="s">
        <v>1106</v>
      </c>
      <c r="E27" s="3">
        <v>72.688888888888883</v>
      </c>
      <c r="F27" s="3">
        <f>Table3[[#This Row],[Total Hours Nurse Staffing]]/Table3[[#This Row],[MDS Census]]</f>
        <v>6.3056328339957206</v>
      </c>
      <c r="G27" s="3">
        <f>Table3[[#This Row],[Total Direct Care Staff Hours]]/Table3[[#This Row],[MDS Census]]</f>
        <v>5.6264980128401101</v>
      </c>
      <c r="H27" s="3">
        <f>Table3[[#This Row],[Total RN Hours (w/ Admin, DON)]]/Table3[[#This Row],[MDS Census]]</f>
        <v>1.4739299908284931</v>
      </c>
      <c r="I27" s="3">
        <f>Table3[[#This Row],[RN Hours (excl. Admin, DON)]]/Table3[[#This Row],[MDS Census]]</f>
        <v>0.794795169672883</v>
      </c>
      <c r="J27" s="3">
        <f t="shared" si="0"/>
        <v>458.34944444444443</v>
      </c>
      <c r="K27" s="3">
        <f>SUM(Table3[[#This Row],[RN Hours (excl. Admin, DON)]], Table3[[#This Row],[LPN Hours (excl. Admin)]], Table3[[#This Row],[CNA Hours]], Table3[[#This Row],[NA TR Hours]], Table3[[#This Row],[Med Aide/Tech Hours]])</f>
        <v>408.98388888888888</v>
      </c>
      <c r="L27" s="3">
        <f>SUM(Table3[[#This Row],[RN Hours (excl. Admin, DON)]:[RN DON Hours]])</f>
        <v>107.13833333333334</v>
      </c>
      <c r="M27" s="3">
        <v>57.772777777777783</v>
      </c>
      <c r="N27" s="3">
        <v>43.873333333333321</v>
      </c>
      <c r="O27" s="3">
        <v>5.4922222222222228</v>
      </c>
      <c r="P27" s="3">
        <f>SUM(Table3[[#This Row],[LPN Hours (excl. Admin)]:[LPN Admin Hours]])</f>
        <v>73.714444444444453</v>
      </c>
      <c r="Q27" s="3">
        <v>73.714444444444453</v>
      </c>
      <c r="R27" s="3">
        <v>0</v>
      </c>
      <c r="S27" s="3">
        <f>SUM(Table3[[#This Row],[CNA Hours]], Table3[[#This Row],[NA TR Hours]], Table3[[#This Row],[Med Aide/Tech Hours]])</f>
        <v>277.49666666666667</v>
      </c>
      <c r="T27" s="3">
        <v>266.36888888888888</v>
      </c>
      <c r="U27" s="3">
        <v>11.127777777777771</v>
      </c>
      <c r="V27" s="3">
        <v>0</v>
      </c>
      <c r="W27" s="3">
        <f>SUM(Table3[[#This Row],[RN Hours Contract]:[Med Aide Hours Contract]])</f>
        <v>6.7638888888888893</v>
      </c>
      <c r="X27" s="3">
        <v>6.7638888888888893</v>
      </c>
      <c r="Y27" s="3">
        <v>0</v>
      </c>
      <c r="Z27" s="3">
        <v>0</v>
      </c>
      <c r="AA27" s="3">
        <v>0</v>
      </c>
      <c r="AB27" s="3">
        <v>0</v>
      </c>
      <c r="AC27" s="3">
        <v>0</v>
      </c>
      <c r="AD27" s="3">
        <v>0</v>
      </c>
      <c r="AE27" s="3">
        <v>0</v>
      </c>
      <c r="AF27" t="s">
        <v>25</v>
      </c>
      <c r="AG27" s="13">
        <v>5</v>
      </c>
      <c r="AQ27"/>
    </row>
    <row r="28" spans="1:43" x14ac:dyDescent="0.2">
      <c r="A28" t="s">
        <v>425</v>
      </c>
      <c r="B28" t="s">
        <v>428</v>
      </c>
      <c r="C28" t="s">
        <v>911</v>
      </c>
      <c r="D28" t="s">
        <v>1075</v>
      </c>
      <c r="E28" s="3">
        <v>38.366666666666667</v>
      </c>
      <c r="F28" s="3">
        <f>Table3[[#This Row],[Total Hours Nurse Staffing]]/Table3[[#This Row],[MDS Census]]</f>
        <v>4.7071416159860986</v>
      </c>
      <c r="G28" s="3">
        <f>Table3[[#This Row],[Total Direct Care Staff Hours]]/Table3[[#This Row],[MDS Census]]</f>
        <v>4.4317289313640309</v>
      </c>
      <c r="H28" s="3">
        <f>Table3[[#This Row],[Total RN Hours (w/ Admin, DON)]]/Table3[[#This Row],[MDS Census]]</f>
        <v>0.77793223284100788</v>
      </c>
      <c r="I28" s="3">
        <f>Table3[[#This Row],[RN Hours (excl. Admin, DON)]]/Table3[[#This Row],[MDS Census]]</f>
        <v>0.50251954821894007</v>
      </c>
      <c r="J28" s="3">
        <f t="shared" si="0"/>
        <v>180.59733333333332</v>
      </c>
      <c r="K28" s="3">
        <f>SUM(Table3[[#This Row],[RN Hours (excl. Admin, DON)]], Table3[[#This Row],[LPN Hours (excl. Admin)]], Table3[[#This Row],[CNA Hours]], Table3[[#This Row],[NA TR Hours]], Table3[[#This Row],[Med Aide/Tech Hours]])</f>
        <v>170.03066666666666</v>
      </c>
      <c r="L28" s="3">
        <f>SUM(Table3[[#This Row],[RN Hours (excl. Admin, DON)]:[RN DON Hours]])</f>
        <v>29.846666666666668</v>
      </c>
      <c r="M28" s="3">
        <v>19.28</v>
      </c>
      <c r="N28" s="3">
        <v>7.5888888888888886</v>
      </c>
      <c r="O28" s="3">
        <v>2.9777777777777779</v>
      </c>
      <c r="P28" s="3">
        <f>SUM(Table3[[#This Row],[LPN Hours (excl. Admin)]:[LPN Admin Hours]])</f>
        <v>45.828333333333333</v>
      </c>
      <c r="Q28" s="3">
        <v>45.828333333333333</v>
      </c>
      <c r="R28" s="3">
        <v>0</v>
      </c>
      <c r="S28" s="3">
        <f>SUM(Table3[[#This Row],[CNA Hours]], Table3[[#This Row],[NA TR Hours]], Table3[[#This Row],[Med Aide/Tech Hours]])</f>
        <v>104.92233333333334</v>
      </c>
      <c r="T28" s="3">
        <v>98.938000000000002</v>
      </c>
      <c r="U28" s="3">
        <v>0</v>
      </c>
      <c r="V28" s="3">
        <v>5.9843333333333328</v>
      </c>
      <c r="W28" s="3">
        <f>SUM(Table3[[#This Row],[RN Hours Contract]:[Med Aide Hours Contract]])</f>
        <v>44.010222222222225</v>
      </c>
      <c r="X28" s="3">
        <v>1.9111111111111112</v>
      </c>
      <c r="Y28" s="3">
        <v>0</v>
      </c>
      <c r="Z28" s="3">
        <v>0</v>
      </c>
      <c r="AA28" s="3">
        <v>13.700333333333333</v>
      </c>
      <c r="AB28" s="3">
        <v>0</v>
      </c>
      <c r="AC28" s="3">
        <v>28.398777777777781</v>
      </c>
      <c r="AD28" s="3">
        <v>0</v>
      </c>
      <c r="AE28" s="3">
        <v>0</v>
      </c>
      <c r="AF28" t="s">
        <v>26</v>
      </c>
      <c r="AG28" s="13">
        <v>5</v>
      </c>
      <c r="AQ28"/>
    </row>
    <row r="29" spans="1:43" x14ac:dyDescent="0.2">
      <c r="A29" t="s">
        <v>425</v>
      </c>
      <c r="B29" t="s">
        <v>458</v>
      </c>
      <c r="C29" t="s">
        <v>913</v>
      </c>
      <c r="D29" t="s">
        <v>1075</v>
      </c>
      <c r="E29" s="3">
        <v>79.144444444444446</v>
      </c>
      <c r="F29" s="3">
        <f>Table3[[#This Row],[Total Hours Nurse Staffing]]/Table3[[#This Row],[MDS Census]]</f>
        <v>5.2945949740277971</v>
      </c>
      <c r="G29" s="3">
        <f>Table3[[#This Row],[Total Direct Care Staff Hours]]/Table3[[#This Row],[MDS Census]]</f>
        <v>4.9147072862557915</v>
      </c>
      <c r="H29" s="3">
        <f>Table3[[#This Row],[Total RN Hours (w/ Admin, DON)]]/Table3[[#This Row],[MDS Census]]</f>
        <v>0.72206935280078621</v>
      </c>
      <c r="I29" s="3">
        <f>Table3[[#This Row],[RN Hours (excl. Admin, DON)]]/Table3[[#This Row],[MDS Census]]</f>
        <v>0.51948195984837853</v>
      </c>
      <c r="J29" s="3">
        <f t="shared" si="0"/>
        <v>419.03777777777776</v>
      </c>
      <c r="K29" s="3">
        <f>SUM(Table3[[#This Row],[RN Hours (excl. Admin, DON)]], Table3[[#This Row],[LPN Hours (excl. Admin)]], Table3[[#This Row],[CNA Hours]], Table3[[#This Row],[NA TR Hours]], Table3[[#This Row],[Med Aide/Tech Hours]])</f>
        <v>388.97177777777779</v>
      </c>
      <c r="L29" s="3">
        <f>SUM(Table3[[#This Row],[RN Hours (excl. Admin, DON)]:[RN DON Hours]])</f>
        <v>57.147777777777783</v>
      </c>
      <c r="M29" s="3">
        <v>41.114111111111114</v>
      </c>
      <c r="N29" s="3">
        <v>10.611444444444446</v>
      </c>
      <c r="O29" s="3">
        <v>5.4222222222222225</v>
      </c>
      <c r="P29" s="3">
        <f>SUM(Table3[[#This Row],[LPN Hours (excl. Admin)]:[LPN Admin Hours]])</f>
        <v>95.596333333333348</v>
      </c>
      <c r="Q29" s="3">
        <v>81.564000000000007</v>
      </c>
      <c r="R29" s="3">
        <v>14.032333333333334</v>
      </c>
      <c r="S29" s="3">
        <f>SUM(Table3[[#This Row],[CNA Hours]], Table3[[#This Row],[NA TR Hours]], Table3[[#This Row],[Med Aide/Tech Hours]])</f>
        <v>266.29366666666664</v>
      </c>
      <c r="T29" s="3">
        <v>261.11966666666666</v>
      </c>
      <c r="U29" s="3">
        <v>5.1740000000000004</v>
      </c>
      <c r="V29" s="3">
        <v>0</v>
      </c>
      <c r="W29" s="3">
        <f>SUM(Table3[[#This Row],[RN Hours Contract]:[Med Aide Hours Contract]])</f>
        <v>0</v>
      </c>
      <c r="X29" s="3">
        <v>0</v>
      </c>
      <c r="Y29" s="3">
        <v>0</v>
      </c>
      <c r="Z29" s="3">
        <v>0</v>
      </c>
      <c r="AA29" s="3">
        <v>0</v>
      </c>
      <c r="AB29" s="3">
        <v>0</v>
      </c>
      <c r="AC29" s="3">
        <v>0</v>
      </c>
      <c r="AD29" s="3">
        <v>0</v>
      </c>
      <c r="AE29" s="3">
        <v>0</v>
      </c>
      <c r="AF29" t="s">
        <v>27</v>
      </c>
      <c r="AG29" s="13">
        <v>5</v>
      </c>
      <c r="AQ29"/>
    </row>
    <row r="30" spans="1:43" x14ac:dyDescent="0.2">
      <c r="A30" t="s">
        <v>425</v>
      </c>
      <c r="B30" t="s">
        <v>459</v>
      </c>
      <c r="C30" t="s">
        <v>914</v>
      </c>
      <c r="D30" t="s">
        <v>1107</v>
      </c>
      <c r="E30" s="3">
        <v>46.455555555555556</v>
      </c>
      <c r="F30" s="3">
        <f>Table3[[#This Row],[Total Hours Nurse Staffing]]/Table3[[#This Row],[MDS Census]]</f>
        <v>4.3119827792394156</v>
      </c>
      <c r="G30" s="3">
        <f>Table3[[#This Row],[Total Direct Care Staff Hours]]/Table3[[#This Row],[MDS Census]]</f>
        <v>3.9592800765367135</v>
      </c>
      <c r="H30" s="3">
        <f>Table3[[#This Row],[Total RN Hours (w/ Admin, DON)]]/Table3[[#This Row],[MDS Census]]</f>
        <v>0.87333173881846438</v>
      </c>
      <c r="I30" s="3">
        <f>Table3[[#This Row],[RN Hours (excl. Admin, DON)]]/Table3[[#This Row],[MDS Census]]</f>
        <v>0.52062903611576172</v>
      </c>
      <c r="J30" s="3">
        <f t="shared" si="0"/>
        <v>200.31555555555553</v>
      </c>
      <c r="K30" s="3">
        <f>SUM(Table3[[#This Row],[RN Hours (excl. Admin, DON)]], Table3[[#This Row],[LPN Hours (excl. Admin)]], Table3[[#This Row],[CNA Hours]], Table3[[#This Row],[NA TR Hours]], Table3[[#This Row],[Med Aide/Tech Hours]])</f>
        <v>183.93055555555554</v>
      </c>
      <c r="L30" s="3">
        <f>SUM(Table3[[#This Row],[RN Hours (excl. Admin, DON)]:[RN DON Hours]])</f>
        <v>40.571111111111108</v>
      </c>
      <c r="M30" s="3">
        <v>24.18611111111111</v>
      </c>
      <c r="N30" s="3">
        <v>11.182222222222222</v>
      </c>
      <c r="O30" s="3">
        <v>5.2027777777777775</v>
      </c>
      <c r="P30" s="3">
        <f>SUM(Table3[[#This Row],[LPN Hours (excl. Admin)]:[LPN Admin Hours]])</f>
        <v>22.763888888888889</v>
      </c>
      <c r="Q30" s="3">
        <v>22.763888888888889</v>
      </c>
      <c r="R30" s="3">
        <v>0</v>
      </c>
      <c r="S30" s="3">
        <f>SUM(Table3[[#This Row],[CNA Hours]], Table3[[#This Row],[NA TR Hours]], Table3[[#This Row],[Med Aide/Tech Hours]])</f>
        <v>136.98055555555555</v>
      </c>
      <c r="T30" s="3">
        <v>136.98055555555555</v>
      </c>
      <c r="U30" s="3">
        <v>0</v>
      </c>
      <c r="V30" s="3">
        <v>0</v>
      </c>
      <c r="W30" s="3">
        <f>SUM(Table3[[#This Row],[RN Hours Contract]:[Med Aide Hours Contract]])</f>
        <v>5.5933333333333328</v>
      </c>
      <c r="X30" s="3">
        <v>0</v>
      </c>
      <c r="Y30" s="3">
        <v>5.5933333333333328</v>
      </c>
      <c r="Z30" s="3">
        <v>0</v>
      </c>
      <c r="AA30" s="3">
        <v>0</v>
      </c>
      <c r="AB30" s="3">
        <v>0</v>
      </c>
      <c r="AC30" s="3">
        <v>0</v>
      </c>
      <c r="AD30" s="3">
        <v>0</v>
      </c>
      <c r="AE30" s="3">
        <v>0</v>
      </c>
      <c r="AF30" t="s">
        <v>28</v>
      </c>
      <c r="AG30" s="13">
        <v>5</v>
      </c>
      <c r="AQ30"/>
    </row>
    <row r="31" spans="1:43" x14ac:dyDescent="0.2">
      <c r="A31" t="s">
        <v>425</v>
      </c>
      <c r="B31" t="s">
        <v>460</v>
      </c>
      <c r="C31" t="s">
        <v>915</v>
      </c>
      <c r="D31" t="s">
        <v>1076</v>
      </c>
      <c r="E31" s="3">
        <v>105.67777777777778</v>
      </c>
      <c r="F31" s="3">
        <f>Table3[[#This Row],[Total Hours Nurse Staffing]]/Table3[[#This Row],[MDS Census]]</f>
        <v>5.8245978340868465</v>
      </c>
      <c r="G31" s="3">
        <f>Table3[[#This Row],[Total Direct Care Staff Hours]]/Table3[[#This Row],[MDS Census]]</f>
        <v>4.8576910945221323</v>
      </c>
      <c r="H31" s="3">
        <f>Table3[[#This Row],[Total RN Hours (w/ Admin, DON)]]/Table3[[#This Row],[MDS Census]]</f>
        <v>1.0242350962043949</v>
      </c>
      <c r="I31" s="3">
        <f>Table3[[#This Row],[RN Hours (excl. Admin, DON)]]/Table3[[#This Row],[MDS Census]]</f>
        <v>0.24653033329828619</v>
      </c>
      <c r="J31" s="3">
        <f t="shared" si="0"/>
        <v>615.53055555555557</v>
      </c>
      <c r="K31" s="3">
        <f>SUM(Table3[[#This Row],[RN Hours (excl. Admin, DON)]], Table3[[#This Row],[LPN Hours (excl. Admin)]], Table3[[#This Row],[CNA Hours]], Table3[[#This Row],[NA TR Hours]], Table3[[#This Row],[Med Aide/Tech Hours]])</f>
        <v>513.35</v>
      </c>
      <c r="L31" s="3">
        <f>SUM(Table3[[#This Row],[RN Hours (excl. Admin, DON)]:[RN DON Hours]])</f>
        <v>108.23888888888889</v>
      </c>
      <c r="M31" s="3">
        <v>26.052777777777777</v>
      </c>
      <c r="N31" s="3">
        <v>77.775000000000006</v>
      </c>
      <c r="O31" s="3">
        <v>4.4111111111111114</v>
      </c>
      <c r="P31" s="3">
        <f>SUM(Table3[[#This Row],[LPN Hours (excl. Admin)]:[LPN Admin Hours]])</f>
        <v>61.961111111111109</v>
      </c>
      <c r="Q31" s="3">
        <v>41.966666666666669</v>
      </c>
      <c r="R31" s="3">
        <v>19.994444444444444</v>
      </c>
      <c r="S31" s="3">
        <f>SUM(Table3[[#This Row],[CNA Hours]], Table3[[#This Row],[NA TR Hours]], Table3[[#This Row],[Med Aide/Tech Hours]])</f>
        <v>445.33055555555558</v>
      </c>
      <c r="T31" s="3">
        <v>445.33055555555558</v>
      </c>
      <c r="U31" s="3">
        <v>0</v>
      </c>
      <c r="V31" s="3">
        <v>0</v>
      </c>
      <c r="W31" s="3">
        <f>SUM(Table3[[#This Row],[RN Hours Contract]:[Med Aide Hours Contract]])</f>
        <v>0</v>
      </c>
      <c r="X31" s="3">
        <v>0</v>
      </c>
      <c r="Y31" s="3">
        <v>0</v>
      </c>
      <c r="Z31" s="3">
        <v>0</v>
      </c>
      <c r="AA31" s="3">
        <v>0</v>
      </c>
      <c r="AB31" s="3">
        <v>0</v>
      </c>
      <c r="AC31" s="3">
        <v>0</v>
      </c>
      <c r="AD31" s="3">
        <v>0</v>
      </c>
      <c r="AE31" s="3">
        <v>0</v>
      </c>
      <c r="AF31" t="s">
        <v>29</v>
      </c>
      <c r="AG31" s="13">
        <v>5</v>
      </c>
      <c r="AQ31"/>
    </row>
    <row r="32" spans="1:43" x14ac:dyDescent="0.2">
      <c r="A32" t="s">
        <v>425</v>
      </c>
      <c r="B32" t="s">
        <v>461</v>
      </c>
      <c r="C32" t="s">
        <v>916</v>
      </c>
      <c r="D32" t="s">
        <v>1108</v>
      </c>
      <c r="E32" s="3">
        <v>16.677777777777777</v>
      </c>
      <c r="F32" s="3">
        <f>Table3[[#This Row],[Total Hours Nurse Staffing]]/Table3[[#This Row],[MDS Census]]</f>
        <v>7.2071285809460361</v>
      </c>
      <c r="G32" s="3">
        <f>Table3[[#This Row],[Total Direct Care Staff Hours]]/Table3[[#This Row],[MDS Census]]</f>
        <v>6.505596269153898</v>
      </c>
      <c r="H32" s="3">
        <f>Table3[[#This Row],[Total RN Hours (w/ Admin, DON)]]/Table3[[#This Row],[MDS Census]]</f>
        <v>2.3047301798800799</v>
      </c>
      <c r="I32" s="3">
        <f>Table3[[#This Row],[RN Hours (excl. Admin, DON)]]/Table3[[#This Row],[MDS Census]]</f>
        <v>1.6031978680879415</v>
      </c>
      <c r="J32" s="3">
        <f t="shared" si="0"/>
        <v>120.19888888888889</v>
      </c>
      <c r="K32" s="3">
        <f>SUM(Table3[[#This Row],[RN Hours (excl. Admin, DON)]], Table3[[#This Row],[LPN Hours (excl. Admin)]], Table3[[#This Row],[CNA Hours]], Table3[[#This Row],[NA TR Hours]], Table3[[#This Row],[Med Aide/Tech Hours]])</f>
        <v>108.4988888888889</v>
      </c>
      <c r="L32" s="3">
        <f>SUM(Table3[[#This Row],[RN Hours (excl. Admin, DON)]:[RN DON Hours]])</f>
        <v>38.437777777777775</v>
      </c>
      <c r="M32" s="3">
        <v>26.737777777777779</v>
      </c>
      <c r="N32" s="3">
        <v>7.2555555555555555</v>
      </c>
      <c r="O32" s="3">
        <v>4.4444444444444446</v>
      </c>
      <c r="P32" s="3">
        <f>SUM(Table3[[#This Row],[LPN Hours (excl. Admin)]:[LPN Admin Hours]])</f>
        <v>8.9433333333333334</v>
      </c>
      <c r="Q32" s="3">
        <v>8.9433333333333334</v>
      </c>
      <c r="R32" s="3">
        <v>0</v>
      </c>
      <c r="S32" s="3">
        <f>SUM(Table3[[#This Row],[CNA Hours]], Table3[[#This Row],[NA TR Hours]], Table3[[#This Row],[Med Aide/Tech Hours]])</f>
        <v>72.817777777777778</v>
      </c>
      <c r="T32" s="3">
        <v>68.429999999999993</v>
      </c>
      <c r="U32" s="3">
        <v>4.3877777777777789</v>
      </c>
      <c r="V32" s="3">
        <v>0</v>
      </c>
      <c r="W32" s="3">
        <f>SUM(Table3[[#This Row],[RN Hours Contract]:[Med Aide Hours Contract]])</f>
        <v>0</v>
      </c>
      <c r="X32" s="3">
        <v>0</v>
      </c>
      <c r="Y32" s="3">
        <v>0</v>
      </c>
      <c r="Z32" s="3">
        <v>0</v>
      </c>
      <c r="AA32" s="3">
        <v>0</v>
      </c>
      <c r="AB32" s="3">
        <v>0</v>
      </c>
      <c r="AC32" s="3">
        <v>0</v>
      </c>
      <c r="AD32" s="3">
        <v>0</v>
      </c>
      <c r="AE32" s="3">
        <v>0</v>
      </c>
      <c r="AF32" t="s">
        <v>30</v>
      </c>
      <c r="AG32" s="13">
        <v>5</v>
      </c>
      <c r="AQ32"/>
    </row>
    <row r="33" spans="1:43" x14ac:dyDescent="0.2">
      <c r="A33" t="s">
        <v>425</v>
      </c>
      <c r="B33" t="s">
        <v>462</v>
      </c>
      <c r="C33" t="s">
        <v>873</v>
      </c>
      <c r="D33" t="s">
        <v>1079</v>
      </c>
      <c r="E33" s="3">
        <v>33.144444444444446</v>
      </c>
      <c r="F33" s="3">
        <f>Table3[[#This Row],[Total Hours Nurse Staffing]]/Table3[[#This Row],[MDS Census]]</f>
        <v>3.7416091183372444</v>
      </c>
      <c r="G33" s="3">
        <f>Table3[[#This Row],[Total Direct Care Staff Hours]]/Table3[[#This Row],[MDS Census]]</f>
        <v>3.3060643647334893</v>
      </c>
      <c r="H33" s="3">
        <f>Table3[[#This Row],[Total RN Hours (w/ Admin, DON)]]/Table3[[#This Row],[MDS Census]]</f>
        <v>0.53547435467650006</v>
      </c>
      <c r="I33" s="3">
        <f>Table3[[#This Row],[RN Hours (excl. Admin, DON)]]/Table3[[#This Row],[MDS Census]]</f>
        <v>0.21809922896413009</v>
      </c>
      <c r="J33" s="3">
        <f t="shared" si="0"/>
        <v>124.01355555555556</v>
      </c>
      <c r="K33" s="3">
        <f>SUM(Table3[[#This Row],[RN Hours (excl. Admin, DON)]], Table3[[#This Row],[LPN Hours (excl. Admin)]], Table3[[#This Row],[CNA Hours]], Table3[[#This Row],[NA TR Hours]], Table3[[#This Row],[Med Aide/Tech Hours]])</f>
        <v>109.57766666666666</v>
      </c>
      <c r="L33" s="3">
        <f>SUM(Table3[[#This Row],[RN Hours (excl. Admin, DON)]:[RN DON Hours]])</f>
        <v>17.747999999999998</v>
      </c>
      <c r="M33" s="3">
        <v>7.2287777777777782</v>
      </c>
      <c r="N33" s="3">
        <v>4.0442222222222224</v>
      </c>
      <c r="O33" s="3">
        <v>6.4749999999999996</v>
      </c>
      <c r="P33" s="3">
        <f>SUM(Table3[[#This Row],[LPN Hours (excl. Admin)]:[LPN Admin Hours]])</f>
        <v>35.719000000000001</v>
      </c>
      <c r="Q33" s="3">
        <v>31.802333333333333</v>
      </c>
      <c r="R33" s="3">
        <v>3.9166666666666665</v>
      </c>
      <c r="S33" s="3">
        <f>SUM(Table3[[#This Row],[CNA Hours]], Table3[[#This Row],[NA TR Hours]], Table3[[#This Row],[Med Aide/Tech Hours]])</f>
        <v>70.546555555555557</v>
      </c>
      <c r="T33" s="3">
        <v>70.546555555555557</v>
      </c>
      <c r="U33" s="3">
        <v>0</v>
      </c>
      <c r="V33" s="3">
        <v>0</v>
      </c>
      <c r="W33" s="3">
        <f>SUM(Table3[[#This Row],[RN Hours Contract]:[Med Aide Hours Contract]])</f>
        <v>2.4222222222222221</v>
      </c>
      <c r="X33" s="3">
        <v>1.0138888888888888</v>
      </c>
      <c r="Y33" s="3">
        <v>0</v>
      </c>
      <c r="Z33" s="3">
        <v>0</v>
      </c>
      <c r="AA33" s="3">
        <v>0.49444444444444446</v>
      </c>
      <c r="AB33" s="3">
        <v>0</v>
      </c>
      <c r="AC33" s="3">
        <v>0.91388888888888886</v>
      </c>
      <c r="AD33" s="3">
        <v>0</v>
      </c>
      <c r="AE33" s="3">
        <v>0</v>
      </c>
      <c r="AF33" t="s">
        <v>31</v>
      </c>
      <c r="AG33" s="13">
        <v>5</v>
      </c>
      <c r="AQ33"/>
    </row>
    <row r="34" spans="1:43" x14ac:dyDescent="0.2">
      <c r="A34" t="s">
        <v>425</v>
      </c>
      <c r="B34" t="s">
        <v>463</v>
      </c>
      <c r="C34" t="s">
        <v>892</v>
      </c>
      <c r="D34" t="s">
        <v>1068</v>
      </c>
      <c r="E34" s="3">
        <v>78.177777777777777</v>
      </c>
      <c r="F34" s="3">
        <f>Table3[[#This Row],[Total Hours Nurse Staffing]]/Table3[[#This Row],[MDS Census]]</f>
        <v>3.6699829448550316</v>
      </c>
      <c r="G34" s="3">
        <f>Table3[[#This Row],[Total Direct Care Staff Hours]]/Table3[[#This Row],[MDS Census]]</f>
        <v>3.5070352472996018</v>
      </c>
      <c r="H34" s="3">
        <f>Table3[[#This Row],[Total RN Hours (w/ Admin, DON)]]/Table3[[#This Row],[MDS Census]]</f>
        <v>0.62251279135872661</v>
      </c>
      <c r="I34" s="3">
        <f>Table3[[#This Row],[RN Hours (excl. Admin, DON)]]/Table3[[#This Row],[MDS Census]]</f>
        <v>0.49932490051165435</v>
      </c>
      <c r="J34" s="3">
        <f t="shared" si="0"/>
        <v>286.91111111111115</v>
      </c>
      <c r="K34" s="3">
        <f>SUM(Table3[[#This Row],[RN Hours (excl. Admin, DON)]], Table3[[#This Row],[LPN Hours (excl. Admin)]], Table3[[#This Row],[CNA Hours]], Table3[[#This Row],[NA TR Hours]], Table3[[#This Row],[Med Aide/Tech Hours]])</f>
        <v>274.17222222222222</v>
      </c>
      <c r="L34" s="3">
        <f>SUM(Table3[[#This Row],[RN Hours (excl. Admin, DON)]:[RN DON Hours]])</f>
        <v>48.666666666666671</v>
      </c>
      <c r="M34" s="3">
        <v>39.036111111111111</v>
      </c>
      <c r="N34" s="3">
        <v>6.458333333333333</v>
      </c>
      <c r="O34" s="3">
        <v>3.1722222222222221</v>
      </c>
      <c r="P34" s="3">
        <f>SUM(Table3[[#This Row],[LPN Hours (excl. Admin)]:[LPN Admin Hours]])</f>
        <v>59.963888888888889</v>
      </c>
      <c r="Q34" s="3">
        <v>56.855555555555554</v>
      </c>
      <c r="R34" s="3">
        <v>3.1083333333333334</v>
      </c>
      <c r="S34" s="3">
        <f>SUM(Table3[[#This Row],[CNA Hours]], Table3[[#This Row],[NA TR Hours]], Table3[[#This Row],[Med Aide/Tech Hours]])</f>
        <v>178.28055555555557</v>
      </c>
      <c r="T34" s="3">
        <v>120.17222222222222</v>
      </c>
      <c r="U34" s="3">
        <v>58.108333333333334</v>
      </c>
      <c r="V34" s="3">
        <v>0</v>
      </c>
      <c r="W34" s="3">
        <f>SUM(Table3[[#This Row],[RN Hours Contract]:[Med Aide Hours Contract]])</f>
        <v>10.869444444444444</v>
      </c>
      <c r="X34" s="3">
        <v>0.28611111111111109</v>
      </c>
      <c r="Y34" s="3">
        <v>0</v>
      </c>
      <c r="Z34" s="3">
        <v>0</v>
      </c>
      <c r="AA34" s="3">
        <v>9.5416666666666661</v>
      </c>
      <c r="AB34" s="3">
        <v>0</v>
      </c>
      <c r="AC34" s="3">
        <v>1.0416666666666667</v>
      </c>
      <c r="AD34" s="3">
        <v>0</v>
      </c>
      <c r="AE34" s="3">
        <v>0</v>
      </c>
      <c r="AF34" t="s">
        <v>32</v>
      </c>
      <c r="AG34" s="13">
        <v>5</v>
      </c>
      <c r="AQ34"/>
    </row>
    <row r="35" spans="1:43" x14ac:dyDescent="0.2">
      <c r="A35" t="s">
        <v>425</v>
      </c>
      <c r="B35" t="s">
        <v>464</v>
      </c>
      <c r="C35" t="s">
        <v>917</v>
      </c>
      <c r="D35" t="s">
        <v>1109</v>
      </c>
      <c r="E35" s="3">
        <v>70.277777777777771</v>
      </c>
      <c r="F35" s="3">
        <f>Table3[[#This Row],[Total Hours Nurse Staffing]]/Table3[[#This Row],[MDS Census]]</f>
        <v>3.8078624505928858</v>
      </c>
      <c r="G35" s="3">
        <f>Table3[[#This Row],[Total Direct Care Staff Hours]]/Table3[[#This Row],[MDS Census]]</f>
        <v>3.5707083003952573</v>
      </c>
      <c r="H35" s="3">
        <f>Table3[[#This Row],[Total RN Hours (w/ Admin, DON)]]/Table3[[#This Row],[MDS Census]]</f>
        <v>0.85166007905138341</v>
      </c>
      <c r="I35" s="3">
        <f>Table3[[#This Row],[RN Hours (excl. Admin, DON)]]/Table3[[#This Row],[MDS Census]]</f>
        <v>0.61450592885375499</v>
      </c>
      <c r="J35" s="3">
        <f t="shared" si="0"/>
        <v>267.6081111111111</v>
      </c>
      <c r="K35" s="3">
        <f>SUM(Table3[[#This Row],[RN Hours (excl. Admin, DON)]], Table3[[#This Row],[LPN Hours (excl. Admin)]], Table3[[#This Row],[CNA Hours]], Table3[[#This Row],[NA TR Hours]], Table3[[#This Row],[Med Aide/Tech Hours]])</f>
        <v>250.94144444444444</v>
      </c>
      <c r="L35" s="3">
        <f>SUM(Table3[[#This Row],[RN Hours (excl. Admin, DON)]:[RN DON Hours]])</f>
        <v>59.852777777777774</v>
      </c>
      <c r="M35" s="3">
        <v>43.18611111111111</v>
      </c>
      <c r="N35" s="3">
        <v>12</v>
      </c>
      <c r="O35" s="3">
        <v>4.666666666666667</v>
      </c>
      <c r="P35" s="3">
        <f>SUM(Table3[[#This Row],[LPN Hours (excl. Admin)]:[LPN Admin Hours]])</f>
        <v>48.322222222222223</v>
      </c>
      <c r="Q35" s="3">
        <v>48.322222222222223</v>
      </c>
      <c r="R35" s="3">
        <v>0</v>
      </c>
      <c r="S35" s="3">
        <f>SUM(Table3[[#This Row],[CNA Hours]], Table3[[#This Row],[NA TR Hours]], Table3[[#This Row],[Med Aide/Tech Hours]])</f>
        <v>159.43311111111112</v>
      </c>
      <c r="T35" s="3">
        <v>136.05255555555556</v>
      </c>
      <c r="U35" s="3">
        <v>23.380555555555556</v>
      </c>
      <c r="V35" s="3">
        <v>0</v>
      </c>
      <c r="W35" s="3">
        <f>SUM(Table3[[#This Row],[RN Hours Contract]:[Med Aide Hours Contract]])</f>
        <v>0</v>
      </c>
      <c r="X35" s="3">
        <v>0</v>
      </c>
      <c r="Y35" s="3">
        <v>0</v>
      </c>
      <c r="Z35" s="3">
        <v>0</v>
      </c>
      <c r="AA35" s="3">
        <v>0</v>
      </c>
      <c r="AB35" s="3">
        <v>0</v>
      </c>
      <c r="AC35" s="3">
        <v>0</v>
      </c>
      <c r="AD35" s="3">
        <v>0</v>
      </c>
      <c r="AE35" s="3">
        <v>0</v>
      </c>
      <c r="AF35" t="s">
        <v>33</v>
      </c>
      <c r="AG35" s="13">
        <v>5</v>
      </c>
      <c r="AQ35"/>
    </row>
    <row r="36" spans="1:43" x14ac:dyDescent="0.2">
      <c r="A36" t="s">
        <v>425</v>
      </c>
      <c r="B36" t="s">
        <v>465</v>
      </c>
      <c r="C36" t="s">
        <v>918</v>
      </c>
      <c r="D36" t="s">
        <v>1079</v>
      </c>
      <c r="E36" s="3">
        <v>77.7</v>
      </c>
      <c r="F36" s="3">
        <f>Table3[[#This Row],[Total Hours Nurse Staffing]]/Table3[[#This Row],[MDS Census]]</f>
        <v>3.2977305877305874</v>
      </c>
      <c r="G36" s="3">
        <f>Table3[[#This Row],[Total Direct Care Staff Hours]]/Table3[[#This Row],[MDS Census]]</f>
        <v>3.017304447304447</v>
      </c>
      <c r="H36" s="3">
        <f>Table3[[#This Row],[Total RN Hours (w/ Admin, DON)]]/Table3[[#This Row],[MDS Census]]</f>
        <v>0.39820391820391821</v>
      </c>
      <c r="I36" s="3">
        <f>Table3[[#This Row],[RN Hours (excl. Admin, DON)]]/Table3[[#This Row],[MDS Census]]</f>
        <v>0.11777777777777777</v>
      </c>
      <c r="J36" s="3">
        <f t="shared" si="0"/>
        <v>256.23366666666664</v>
      </c>
      <c r="K36" s="3">
        <f>SUM(Table3[[#This Row],[RN Hours (excl. Admin, DON)]], Table3[[#This Row],[LPN Hours (excl. Admin)]], Table3[[#This Row],[CNA Hours]], Table3[[#This Row],[NA TR Hours]], Table3[[#This Row],[Med Aide/Tech Hours]])</f>
        <v>234.44455555555555</v>
      </c>
      <c r="L36" s="3">
        <f>SUM(Table3[[#This Row],[RN Hours (excl. Admin, DON)]:[RN DON Hours]])</f>
        <v>30.940444444444445</v>
      </c>
      <c r="M36" s="3">
        <v>9.1513333333333335</v>
      </c>
      <c r="N36" s="3">
        <v>10.885333333333334</v>
      </c>
      <c r="O36" s="3">
        <v>10.903777777777776</v>
      </c>
      <c r="P36" s="3">
        <f>SUM(Table3[[#This Row],[LPN Hours (excl. Admin)]:[LPN Admin Hours]])</f>
        <v>115.69522222222221</v>
      </c>
      <c r="Q36" s="3">
        <v>115.69522222222221</v>
      </c>
      <c r="R36" s="3">
        <v>0</v>
      </c>
      <c r="S36" s="3">
        <f>SUM(Table3[[#This Row],[CNA Hours]], Table3[[#This Row],[NA TR Hours]], Table3[[#This Row],[Med Aide/Tech Hours]])</f>
        <v>109.598</v>
      </c>
      <c r="T36" s="3">
        <v>93.902666666666661</v>
      </c>
      <c r="U36" s="3">
        <v>15.695333333333336</v>
      </c>
      <c r="V36" s="3">
        <v>0</v>
      </c>
      <c r="W36" s="3">
        <f>SUM(Table3[[#This Row],[RN Hours Contract]:[Med Aide Hours Contract]])</f>
        <v>13.283777777777779</v>
      </c>
      <c r="X36" s="3">
        <v>0</v>
      </c>
      <c r="Y36" s="3">
        <v>5.2781111111111105</v>
      </c>
      <c r="Z36" s="3">
        <v>7.5260000000000007</v>
      </c>
      <c r="AA36" s="3">
        <v>0.22222222222222221</v>
      </c>
      <c r="AB36" s="3">
        <v>0</v>
      </c>
      <c r="AC36" s="3">
        <v>0.25744444444444448</v>
      </c>
      <c r="AD36" s="3">
        <v>0</v>
      </c>
      <c r="AE36" s="3">
        <v>0</v>
      </c>
      <c r="AF36" t="s">
        <v>34</v>
      </c>
      <c r="AG36" s="13">
        <v>5</v>
      </c>
      <c r="AQ36"/>
    </row>
    <row r="37" spans="1:43" x14ac:dyDescent="0.2">
      <c r="A37" t="s">
        <v>425</v>
      </c>
      <c r="B37" t="s">
        <v>466</v>
      </c>
      <c r="C37" t="s">
        <v>919</v>
      </c>
      <c r="D37" t="s">
        <v>1110</v>
      </c>
      <c r="E37" s="3">
        <v>151.52222222222221</v>
      </c>
      <c r="F37" s="3">
        <f>Table3[[#This Row],[Total Hours Nurse Staffing]]/Table3[[#This Row],[MDS Census]]</f>
        <v>5.3907017672508619</v>
      </c>
      <c r="G37" s="3">
        <f>Table3[[#This Row],[Total Direct Care Staff Hours]]/Table3[[#This Row],[MDS Census]]</f>
        <v>4.9173755224756182</v>
      </c>
      <c r="H37" s="3">
        <f>Table3[[#This Row],[Total RN Hours (w/ Admin, DON)]]/Table3[[#This Row],[MDS Census]]</f>
        <v>1.3159602551880913</v>
      </c>
      <c r="I37" s="3">
        <f>Table3[[#This Row],[RN Hours (excl. Admin, DON)]]/Table3[[#This Row],[MDS Census]]</f>
        <v>0.87856566693554317</v>
      </c>
      <c r="J37" s="3">
        <f t="shared" si="0"/>
        <v>816.81111111111113</v>
      </c>
      <c r="K37" s="3">
        <f>SUM(Table3[[#This Row],[RN Hours (excl. Admin, DON)]], Table3[[#This Row],[LPN Hours (excl. Admin)]], Table3[[#This Row],[CNA Hours]], Table3[[#This Row],[NA TR Hours]], Table3[[#This Row],[Med Aide/Tech Hours]])</f>
        <v>745.0916666666667</v>
      </c>
      <c r="L37" s="3">
        <f>SUM(Table3[[#This Row],[RN Hours (excl. Admin, DON)]:[RN DON Hours]])</f>
        <v>199.39722222222224</v>
      </c>
      <c r="M37" s="3">
        <v>133.12222222222223</v>
      </c>
      <c r="N37" s="3">
        <v>63.325000000000003</v>
      </c>
      <c r="O37" s="3">
        <v>2.95</v>
      </c>
      <c r="P37" s="3">
        <f>SUM(Table3[[#This Row],[LPN Hours (excl. Admin)]:[LPN Admin Hours]])</f>
        <v>102.62222222222222</v>
      </c>
      <c r="Q37" s="3">
        <v>97.177777777777777</v>
      </c>
      <c r="R37" s="3">
        <v>5.4444444444444446</v>
      </c>
      <c r="S37" s="3">
        <f>SUM(Table3[[#This Row],[CNA Hours]], Table3[[#This Row],[NA TR Hours]], Table3[[#This Row],[Med Aide/Tech Hours]])</f>
        <v>514.79166666666663</v>
      </c>
      <c r="T37" s="3">
        <v>514.79166666666663</v>
      </c>
      <c r="U37" s="3">
        <v>0</v>
      </c>
      <c r="V37" s="3">
        <v>0</v>
      </c>
      <c r="W37" s="3">
        <f>SUM(Table3[[#This Row],[RN Hours Contract]:[Med Aide Hours Contract]])</f>
        <v>0</v>
      </c>
      <c r="X37" s="3">
        <v>0</v>
      </c>
      <c r="Y37" s="3">
        <v>0</v>
      </c>
      <c r="Z37" s="3">
        <v>0</v>
      </c>
      <c r="AA37" s="3">
        <v>0</v>
      </c>
      <c r="AB37" s="3">
        <v>0</v>
      </c>
      <c r="AC37" s="3">
        <v>0</v>
      </c>
      <c r="AD37" s="3">
        <v>0</v>
      </c>
      <c r="AE37" s="3">
        <v>0</v>
      </c>
      <c r="AF37" t="s">
        <v>35</v>
      </c>
      <c r="AG37" s="13">
        <v>5</v>
      </c>
      <c r="AQ37"/>
    </row>
    <row r="38" spans="1:43" x14ac:dyDescent="0.2">
      <c r="A38" t="s">
        <v>425</v>
      </c>
      <c r="B38" t="s">
        <v>467</v>
      </c>
      <c r="C38" t="s">
        <v>920</v>
      </c>
      <c r="D38" t="s">
        <v>1111</v>
      </c>
      <c r="E38" s="3">
        <v>79.599999999999994</v>
      </c>
      <c r="F38" s="3">
        <f>Table3[[#This Row],[Total Hours Nurse Staffing]]/Table3[[#This Row],[MDS Census]]</f>
        <v>5.8673687883863774</v>
      </c>
      <c r="G38" s="3">
        <f>Table3[[#This Row],[Total Direct Care Staff Hours]]/Table3[[#This Row],[MDS Census]]</f>
        <v>5.1315717476270253</v>
      </c>
      <c r="H38" s="3">
        <f>Table3[[#This Row],[Total RN Hours (w/ Admin, DON)]]/Table3[[#This Row],[MDS Census]]</f>
        <v>1.5169946957007261</v>
      </c>
      <c r="I38" s="3">
        <f>Table3[[#This Row],[RN Hours (excl. Admin, DON)]]/Table3[[#This Row],[MDS Census]]</f>
        <v>0.7811976549413735</v>
      </c>
      <c r="J38" s="3">
        <f t="shared" si="0"/>
        <v>467.04255555555562</v>
      </c>
      <c r="K38" s="3">
        <f>SUM(Table3[[#This Row],[RN Hours (excl. Admin, DON)]], Table3[[#This Row],[LPN Hours (excl. Admin)]], Table3[[#This Row],[CNA Hours]], Table3[[#This Row],[NA TR Hours]], Table3[[#This Row],[Med Aide/Tech Hours]])</f>
        <v>408.47311111111117</v>
      </c>
      <c r="L38" s="3">
        <f>SUM(Table3[[#This Row],[RN Hours (excl. Admin, DON)]:[RN DON Hours]])</f>
        <v>120.75277777777778</v>
      </c>
      <c r="M38" s="3">
        <v>62.18333333333333</v>
      </c>
      <c r="N38" s="3">
        <v>52.922222222222224</v>
      </c>
      <c r="O38" s="3">
        <v>5.6472222222222221</v>
      </c>
      <c r="P38" s="3">
        <f>SUM(Table3[[#This Row],[LPN Hours (excl. Admin)]:[LPN Admin Hours]])</f>
        <v>37.405555555555559</v>
      </c>
      <c r="Q38" s="3">
        <v>37.405555555555559</v>
      </c>
      <c r="R38" s="3">
        <v>0</v>
      </c>
      <c r="S38" s="3">
        <f>SUM(Table3[[#This Row],[CNA Hours]], Table3[[#This Row],[NA TR Hours]], Table3[[#This Row],[Med Aide/Tech Hours]])</f>
        <v>308.88422222222226</v>
      </c>
      <c r="T38" s="3">
        <v>269.55644444444448</v>
      </c>
      <c r="U38" s="3">
        <v>39.327777777777776</v>
      </c>
      <c r="V38" s="3">
        <v>0</v>
      </c>
      <c r="W38" s="3">
        <f>SUM(Table3[[#This Row],[RN Hours Contract]:[Med Aide Hours Contract]])</f>
        <v>0</v>
      </c>
      <c r="X38" s="3">
        <v>0</v>
      </c>
      <c r="Y38" s="3">
        <v>0</v>
      </c>
      <c r="Z38" s="3">
        <v>0</v>
      </c>
      <c r="AA38" s="3">
        <v>0</v>
      </c>
      <c r="AB38" s="3">
        <v>0</v>
      </c>
      <c r="AC38" s="3">
        <v>0</v>
      </c>
      <c r="AD38" s="3">
        <v>0</v>
      </c>
      <c r="AE38" s="3">
        <v>0</v>
      </c>
      <c r="AF38" t="s">
        <v>36</v>
      </c>
      <c r="AG38" s="13">
        <v>5</v>
      </c>
      <c r="AQ38"/>
    </row>
    <row r="39" spans="1:43" x14ac:dyDescent="0.2">
      <c r="A39" t="s">
        <v>425</v>
      </c>
      <c r="B39" t="s">
        <v>468</v>
      </c>
      <c r="C39" t="s">
        <v>921</v>
      </c>
      <c r="D39" t="s">
        <v>1105</v>
      </c>
      <c r="E39" s="3">
        <v>51.2</v>
      </c>
      <c r="F39" s="3">
        <f>Table3[[#This Row],[Total Hours Nurse Staffing]]/Table3[[#This Row],[MDS Census]]</f>
        <v>3.9594726562500004</v>
      </c>
      <c r="G39" s="3">
        <f>Table3[[#This Row],[Total Direct Care Staff Hours]]/Table3[[#This Row],[MDS Census]]</f>
        <v>3.7337782118055554</v>
      </c>
      <c r="H39" s="3">
        <f>Table3[[#This Row],[Total RN Hours (w/ Admin, DON)]]/Table3[[#This Row],[MDS Census]]</f>
        <v>1.1298285590277777</v>
      </c>
      <c r="I39" s="3">
        <f>Table3[[#This Row],[RN Hours (excl. Admin, DON)]]/Table3[[#This Row],[MDS Census]]</f>
        <v>0.90413411458333326</v>
      </c>
      <c r="J39" s="3">
        <f t="shared" si="0"/>
        <v>202.72500000000002</v>
      </c>
      <c r="K39" s="3">
        <f>SUM(Table3[[#This Row],[RN Hours (excl. Admin, DON)]], Table3[[#This Row],[LPN Hours (excl. Admin)]], Table3[[#This Row],[CNA Hours]], Table3[[#This Row],[NA TR Hours]], Table3[[#This Row],[Med Aide/Tech Hours]])</f>
        <v>191.16944444444445</v>
      </c>
      <c r="L39" s="3">
        <f>SUM(Table3[[#This Row],[RN Hours (excl. Admin, DON)]:[RN DON Hours]])</f>
        <v>57.847222222222221</v>
      </c>
      <c r="M39" s="3">
        <v>46.291666666666664</v>
      </c>
      <c r="N39" s="3">
        <v>5.9555555555555557</v>
      </c>
      <c r="O39" s="3">
        <v>5.6</v>
      </c>
      <c r="P39" s="3">
        <f>SUM(Table3[[#This Row],[LPN Hours (excl. Admin)]:[LPN Admin Hours]])</f>
        <v>33.144444444444446</v>
      </c>
      <c r="Q39" s="3">
        <v>33.144444444444446</v>
      </c>
      <c r="R39" s="3">
        <v>0</v>
      </c>
      <c r="S39" s="3">
        <f>SUM(Table3[[#This Row],[CNA Hours]], Table3[[#This Row],[NA TR Hours]], Table3[[#This Row],[Med Aide/Tech Hours]])</f>
        <v>111.73333333333333</v>
      </c>
      <c r="T39" s="3">
        <v>105.95</v>
      </c>
      <c r="U39" s="3">
        <v>5.7833333333333332</v>
      </c>
      <c r="V39" s="3">
        <v>0</v>
      </c>
      <c r="W39" s="3">
        <f>SUM(Table3[[#This Row],[RN Hours Contract]:[Med Aide Hours Contract]])</f>
        <v>0</v>
      </c>
      <c r="X39" s="3">
        <v>0</v>
      </c>
      <c r="Y39" s="3">
        <v>0</v>
      </c>
      <c r="Z39" s="3">
        <v>0</v>
      </c>
      <c r="AA39" s="3">
        <v>0</v>
      </c>
      <c r="AB39" s="3">
        <v>0</v>
      </c>
      <c r="AC39" s="3">
        <v>0</v>
      </c>
      <c r="AD39" s="3">
        <v>0</v>
      </c>
      <c r="AE39" s="3">
        <v>0</v>
      </c>
      <c r="AF39" t="s">
        <v>37</v>
      </c>
      <c r="AG39" s="13">
        <v>5</v>
      </c>
      <c r="AQ39"/>
    </row>
    <row r="40" spans="1:43" x14ac:dyDescent="0.2">
      <c r="A40" t="s">
        <v>425</v>
      </c>
      <c r="B40" t="s">
        <v>469</v>
      </c>
      <c r="C40" t="s">
        <v>922</v>
      </c>
      <c r="D40" t="s">
        <v>1112</v>
      </c>
      <c r="E40" s="3">
        <v>119.96666666666667</v>
      </c>
      <c r="F40" s="3">
        <f>Table3[[#This Row],[Total Hours Nurse Staffing]]/Table3[[#This Row],[MDS Census]]</f>
        <v>4.8592201537464108</v>
      </c>
      <c r="G40" s="3">
        <f>Table3[[#This Row],[Total Direct Care Staff Hours]]/Table3[[#This Row],[MDS Census]]</f>
        <v>4.2751134574418819</v>
      </c>
      <c r="H40" s="3">
        <f>Table3[[#This Row],[Total RN Hours (w/ Admin, DON)]]/Table3[[#This Row],[MDS Census]]</f>
        <v>1.3504028896915812</v>
      </c>
      <c r="I40" s="3">
        <f>Table3[[#This Row],[RN Hours (excl. Admin, DON)]]/Table3[[#This Row],[MDS Census]]</f>
        <v>0.8611558766323979</v>
      </c>
      <c r="J40" s="3">
        <f t="shared" si="0"/>
        <v>582.94444444444446</v>
      </c>
      <c r="K40" s="3">
        <f>SUM(Table3[[#This Row],[RN Hours (excl. Admin, DON)]], Table3[[#This Row],[LPN Hours (excl. Admin)]], Table3[[#This Row],[CNA Hours]], Table3[[#This Row],[NA TR Hours]], Table3[[#This Row],[Med Aide/Tech Hours]])</f>
        <v>512.87111111111108</v>
      </c>
      <c r="L40" s="3">
        <f>SUM(Table3[[#This Row],[RN Hours (excl. Admin, DON)]:[RN DON Hours]])</f>
        <v>162.00333333333336</v>
      </c>
      <c r="M40" s="3">
        <v>103.31</v>
      </c>
      <c r="N40" s="3">
        <v>53.36</v>
      </c>
      <c r="O40" s="3">
        <v>5.333333333333333</v>
      </c>
      <c r="P40" s="3">
        <f>SUM(Table3[[#This Row],[LPN Hours (excl. Admin)]:[LPN Admin Hours]])</f>
        <v>59.665555555555549</v>
      </c>
      <c r="Q40" s="3">
        <v>48.285555555555554</v>
      </c>
      <c r="R40" s="3">
        <v>11.379999999999997</v>
      </c>
      <c r="S40" s="3">
        <f>SUM(Table3[[#This Row],[CNA Hours]], Table3[[#This Row],[NA TR Hours]], Table3[[#This Row],[Med Aide/Tech Hours]])</f>
        <v>361.27555555555557</v>
      </c>
      <c r="T40" s="3">
        <v>361.27555555555557</v>
      </c>
      <c r="U40" s="3">
        <v>0</v>
      </c>
      <c r="V40" s="3">
        <v>0</v>
      </c>
      <c r="W40" s="3">
        <f>SUM(Table3[[#This Row],[RN Hours Contract]:[Med Aide Hours Contract]])</f>
        <v>0</v>
      </c>
      <c r="X40" s="3">
        <v>0</v>
      </c>
      <c r="Y40" s="3">
        <v>0</v>
      </c>
      <c r="Z40" s="3">
        <v>0</v>
      </c>
      <c r="AA40" s="3">
        <v>0</v>
      </c>
      <c r="AB40" s="3">
        <v>0</v>
      </c>
      <c r="AC40" s="3">
        <v>0</v>
      </c>
      <c r="AD40" s="3">
        <v>0</v>
      </c>
      <c r="AE40" s="3">
        <v>0</v>
      </c>
      <c r="AF40" t="s">
        <v>38</v>
      </c>
      <c r="AG40" s="13">
        <v>5</v>
      </c>
      <c r="AQ40"/>
    </row>
    <row r="41" spans="1:43" x14ac:dyDescent="0.2">
      <c r="A41" t="s">
        <v>425</v>
      </c>
      <c r="B41" t="s">
        <v>470</v>
      </c>
      <c r="C41" t="s">
        <v>923</v>
      </c>
      <c r="D41" t="s">
        <v>1082</v>
      </c>
      <c r="E41" s="3">
        <v>68.63333333333334</v>
      </c>
      <c r="F41" s="3">
        <f>Table3[[#This Row],[Total Hours Nurse Staffing]]/Table3[[#This Row],[MDS Census]]</f>
        <v>4.2194949004371054</v>
      </c>
      <c r="G41" s="3">
        <f>Table3[[#This Row],[Total Direct Care Staff Hours]]/Table3[[#This Row],[MDS Census]]</f>
        <v>3.7686190707463165</v>
      </c>
      <c r="H41" s="3">
        <f>Table3[[#This Row],[Total RN Hours (w/ Admin, DON)]]/Table3[[#This Row],[MDS Census]]</f>
        <v>1.2798802007446981</v>
      </c>
      <c r="I41" s="3">
        <f>Table3[[#This Row],[RN Hours (excl. Admin, DON)]]/Table3[[#This Row],[MDS Census]]</f>
        <v>0.89635097943985742</v>
      </c>
      <c r="J41" s="3">
        <f t="shared" si="0"/>
        <v>289.59800000000001</v>
      </c>
      <c r="K41" s="3">
        <f>SUM(Table3[[#This Row],[RN Hours (excl. Admin, DON)]], Table3[[#This Row],[LPN Hours (excl. Admin)]], Table3[[#This Row],[CNA Hours]], Table3[[#This Row],[NA TR Hours]], Table3[[#This Row],[Med Aide/Tech Hours]])</f>
        <v>258.65288888888887</v>
      </c>
      <c r="L41" s="3">
        <f>SUM(Table3[[#This Row],[RN Hours (excl. Admin, DON)]:[RN DON Hours]])</f>
        <v>87.842444444444453</v>
      </c>
      <c r="M41" s="3">
        <v>61.519555555555556</v>
      </c>
      <c r="N41" s="3">
        <v>21.434000000000008</v>
      </c>
      <c r="O41" s="3">
        <v>4.8888888888888893</v>
      </c>
      <c r="P41" s="3">
        <f>SUM(Table3[[#This Row],[LPN Hours (excl. Admin)]:[LPN Admin Hours]])</f>
        <v>33.294222222222224</v>
      </c>
      <c r="Q41" s="3">
        <v>28.672000000000001</v>
      </c>
      <c r="R41" s="3">
        <v>4.6222222222222218</v>
      </c>
      <c r="S41" s="3">
        <f>SUM(Table3[[#This Row],[CNA Hours]], Table3[[#This Row],[NA TR Hours]], Table3[[#This Row],[Med Aide/Tech Hours]])</f>
        <v>168.46133333333333</v>
      </c>
      <c r="T41" s="3">
        <v>168.46133333333333</v>
      </c>
      <c r="U41" s="3">
        <v>0</v>
      </c>
      <c r="V41" s="3">
        <v>0</v>
      </c>
      <c r="W41" s="3">
        <f>SUM(Table3[[#This Row],[RN Hours Contract]:[Med Aide Hours Contract]])</f>
        <v>0</v>
      </c>
      <c r="X41" s="3">
        <v>0</v>
      </c>
      <c r="Y41" s="3">
        <v>0</v>
      </c>
      <c r="Z41" s="3">
        <v>0</v>
      </c>
      <c r="AA41" s="3">
        <v>0</v>
      </c>
      <c r="AB41" s="3">
        <v>0</v>
      </c>
      <c r="AC41" s="3">
        <v>0</v>
      </c>
      <c r="AD41" s="3">
        <v>0</v>
      </c>
      <c r="AE41" s="3">
        <v>0</v>
      </c>
      <c r="AF41" t="s">
        <v>39</v>
      </c>
      <c r="AG41" s="13">
        <v>5</v>
      </c>
      <c r="AQ41"/>
    </row>
    <row r="42" spans="1:43" x14ac:dyDescent="0.2">
      <c r="A42" t="s">
        <v>425</v>
      </c>
      <c r="B42" t="s">
        <v>471</v>
      </c>
      <c r="C42" t="s">
        <v>924</v>
      </c>
      <c r="D42" t="s">
        <v>1113</v>
      </c>
      <c r="E42" s="3">
        <v>31.5</v>
      </c>
      <c r="F42" s="3">
        <f>Table3[[#This Row],[Total Hours Nurse Staffing]]/Table3[[#This Row],[MDS Census]]</f>
        <v>5.893650793650794</v>
      </c>
      <c r="G42" s="3">
        <f>Table3[[#This Row],[Total Direct Care Staff Hours]]/Table3[[#This Row],[MDS Census]]</f>
        <v>5.5553791887125223</v>
      </c>
      <c r="H42" s="3">
        <f>Table3[[#This Row],[Total RN Hours (w/ Admin, DON)]]/Table3[[#This Row],[MDS Census]]</f>
        <v>1.9679894179894177</v>
      </c>
      <c r="I42" s="3">
        <f>Table3[[#This Row],[RN Hours (excl. Admin, DON)]]/Table3[[#This Row],[MDS Census]]</f>
        <v>1.6297178130511463</v>
      </c>
      <c r="J42" s="3">
        <f t="shared" si="0"/>
        <v>185.65</v>
      </c>
      <c r="K42" s="3">
        <f>SUM(Table3[[#This Row],[RN Hours (excl. Admin, DON)]], Table3[[#This Row],[LPN Hours (excl. Admin)]], Table3[[#This Row],[CNA Hours]], Table3[[#This Row],[NA TR Hours]], Table3[[#This Row],[Med Aide/Tech Hours]])</f>
        <v>174.99444444444444</v>
      </c>
      <c r="L42" s="3">
        <f>SUM(Table3[[#This Row],[RN Hours (excl. Admin, DON)]:[RN DON Hours]])</f>
        <v>61.99166666666666</v>
      </c>
      <c r="M42" s="3">
        <v>51.336111111111109</v>
      </c>
      <c r="N42" s="3">
        <v>4.8888888888888893</v>
      </c>
      <c r="O42" s="3">
        <v>5.7666666666666666</v>
      </c>
      <c r="P42" s="3">
        <f>SUM(Table3[[#This Row],[LPN Hours (excl. Admin)]:[LPN Admin Hours]])</f>
        <v>0.24444444444444444</v>
      </c>
      <c r="Q42" s="3">
        <v>0.24444444444444444</v>
      </c>
      <c r="R42" s="3">
        <v>0</v>
      </c>
      <c r="S42" s="3">
        <f>SUM(Table3[[#This Row],[CNA Hours]], Table3[[#This Row],[NA TR Hours]], Table3[[#This Row],[Med Aide/Tech Hours]])</f>
        <v>123.41388888888889</v>
      </c>
      <c r="T42" s="3">
        <v>123.41388888888889</v>
      </c>
      <c r="U42" s="3">
        <v>0</v>
      </c>
      <c r="V42" s="3">
        <v>0</v>
      </c>
      <c r="W42" s="3">
        <f>SUM(Table3[[#This Row],[RN Hours Contract]:[Med Aide Hours Contract]])</f>
        <v>0</v>
      </c>
      <c r="X42" s="3">
        <v>0</v>
      </c>
      <c r="Y42" s="3">
        <v>0</v>
      </c>
      <c r="Z42" s="3">
        <v>0</v>
      </c>
      <c r="AA42" s="3">
        <v>0</v>
      </c>
      <c r="AB42" s="3">
        <v>0</v>
      </c>
      <c r="AC42" s="3">
        <v>0</v>
      </c>
      <c r="AD42" s="3">
        <v>0</v>
      </c>
      <c r="AE42" s="3">
        <v>0</v>
      </c>
      <c r="AF42" t="s">
        <v>40</v>
      </c>
      <c r="AG42" s="13">
        <v>5</v>
      </c>
      <c r="AQ42"/>
    </row>
    <row r="43" spans="1:43" x14ac:dyDescent="0.2">
      <c r="A43" t="s">
        <v>425</v>
      </c>
      <c r="B43" t="s">
        <v>472</v>
      </c>
      <c r="C43" t="s">
        <v>911</v>
      </c>
      <c r="D43" t="s">
        <v>1075</v>
      </c>
      <c r="E43" s="3">
        <v>153</v>
      </c>
      <c r="F43" s="3">
        <f>Table3[[#This Row],[Total Hours Nurse Staffing]]/Table3[[#This Row],[MDS Census]]</f>
        <v>4.6869941902687007</v>
      </c>
      <c r="G43" s="3">
        <f>Table3[[#This Row],[Total Direct Care Staff Hours]]/Table3[[#This Row],[MDS Census]]</f>
        <v>3.8475395787944811</v>
      </c>
      <c r="H43" s="3">
        <f>Table3[[#This Row],[Total RN Hours (w/ Admin, DON)]]/Table3[[#This Row],[MDS Census]]</f>
        <v>1.4628612926652147</v>
      </c>
      <c r="I43" s="3">
        <f>Table3[[#This Row],[RN Hours (excl. Admin, DON)]]/Table3[[#This Row],[MDS Census]]</f>
        <v>0.8756666666666667</v>
      </c>
      <c r="J43" s="3">
        <f t="shared" si="0"/>
        <v>717.11011111111122</v>
      </c>
      <c r="K43" s="3">
        <f>SUM(Table3[[#This Row],[RN Hours (excl. Admin, DON)]], Table3[[#This Row],[LPN Hours (excl. Admin)]], Table3[[#This Row],[CNA Hours]], Table3[[#This Row],[NA TR Hours]], Table3[[#This Row],[Med Aide/Tech Hours]])</f>
        <v>588.67355555555559</v>
      </c>
      <c r="L43" s="3">
        <f>SUM(Table3[[#This Row],[RN Hours (excl. Admin, DON)]:[RN DON Hours]])</f>
        <v>223.81777777777785</v>
      </c>
      <c r="M43" s="3">
        <v>133.977</v>
      </c>
      <c r="N43" s="3">
        <v>84.596333333333405</v>
      </c>
      <c r="O43" s="3">
        <v>5.2444444444444445</v>
      </c>
      <c r="P43" s="3">
        <f>SUM(Table3[[#This Row],[LPN Hours (excl. Admin)]:[LPN Admin Hours]])</f>
        <v>156.97466666666668</v>
      </c>
      <c r="Q43" s="3">
        <v>118.37888888888889</v>
      </c>
      <c r="R43" s="3">
        <v>38.595777777777776</v>
      </c>
      <c r="S43" s="3">
        <f>SUM(Table3[[#This Row],[CNA Hours]], Table3[[#This Row],[NA TR Hours]], Table3[[#This Row],[Med Aide/Tech Hours]])</f>
        <v>336.3176666666667</v>
      </c>
      <c r="T43" s="3">
        <v>287.41544444444446</v>
      </c>
      <c r="U43" s="3">
        <v>48.902222222222228</v>
      </c>
      <c r="V43" s="3">
        <v>0</v>
      </c>
      <c r="W43" s="3">
        <f>SUM(Table3[[#This Row],[RN Hours Contract]:[Med Aide Hours Contract]])</f>
        <v>35.545999999999999</v>
      </c>
      <c r="X43" s="3">
        <v>4.822222222222222</v>
      </c>
      <c r="Y43" s="3">
        <v>0</v>
      </c>
      <c r="Z43" s="3">
        <v>0</v>
      </c>
      <c r="AA43" s="3">
        <v>11.683888888888889</v>
      </c>
      <c r="AB43" s="3">
        <v>0</v>
      </c>
      <c r="AC43" s="3">
        <v>19.039888888888889</v>
      </c>
      <c r="AD43" s="3">
        <v>0</v>
      </c>
      <c r="AE43" s="3">
        <v>0</v>
      </c>
      <c r="AF43" t="s">
        <v>41</v>
      </c>
      <c r="AG43" s="13">
        <v>5</v>
      </c>
      <c r="AQ43"/>
    </row>
    <row r="44" spans="1:43" x14ac:dyDescent="0.2">
      <c r="A44" t="s">
        <v>425</v>
      </c>
      <c r="B44" t="s">
        <v>473</v>
      </c>
      <c r="C44" t="s">
        <v>863</v>
      </c>
      <c r="D44" t="s">
        <v>1114</v>
      </c>
      <c r="E44" s="3">
        <v>70.288888888888891</v>
      </c>
      <c r="F44" s="3">
        <f>Table3[[#This Row],[Total Hours Nurse Staffing]]/Table3[[#This Row],[MDS Census]]</f>
        <v>4.2512962377489716</v>
      </c>
      <c r="G44" s="3">
        <f>Table3[[#This Row],[Total Direct Care Staff Hours]]/Table3[[#This Row],[MDS Census]]</f>
        <v>3.7327537148276946</v>
      </c>
      <c r="H44" s="3">
        <f>Table3[[#This Row],[Total RN Hours (w/ Admin, DON)]]/Table3[[#This Row],[MDS Census]]</f>
        <v>1.0164717040784061</v>
      </c>
      <c r="I44" s="3">
        <f>Table3[[#This Row],[RN Hours (excl. Admin, DON)]]/Table3[[#This Row],[MDS Census]]</f>
        <v>0.57304773948782795</v>
      </c>
      <c r="J44" s="3">
        <f t="shared" si="0"/>
        <v>298.81888888888886</v>
      </c>
      <c r="K44" s="3">
        <f>SUM(Table3[[#This Row],[RN Hours (excl. Admin, DON)]], Table3[[#This Row],[LPN Hours (excl. Admin)]], Table3[[#This Row],[CNA Hours]], Table3[[#This Row],[NA TR Hours]], Table3[[#This Row],[Med Aide/Tech Hours]])</f>
        <v>262.37111111111108</v>
      </c>
      <c r="L44" s="3">
        <f>SUM(Table3[[#This Row],[RN Hours (excl. Admin, DON)]:[RN DON Hours]])</f>
        <v>71.446666666666644</v>
      </c>
      <c r="M44" s="3">
        <v>40.278888888888886</v>
      </c>
      <c r="N44" s="3">
        <v>26.307777777777765</v>
      </c>
      <c r="O44" s="3">
        <v>4.8600000000000003</v>
      </c>
      <c r="P44" s="3">
        <f>SUM(Table3[[#This Row],[LPN Hours (excl. Admin)]:[LPN Admin Hours]])</f>
        <v>67.672222222222217</v>
      </c>
      <c r="Q44" s="3">
        <v>62.392222222222223</v>
      </c>
      <c r="R44" s="3">
        <v>5.2799999999999985</v>
      </c>
      <c r="S44" s="3">
        <f>SUM(Table3[[#This Row],[CNA Hours]], Table3[[#This Row],[NA TR Hours]], Table3[[#This Row],[Med Aide/Tech Hours]])</f>
        <v>159.69999999999999</v>
      </c>
      <c r="T44" s="3">
        <v>159.69999999999999</v>
      </c>
      <c r="U44" s="3">
        <v>0</v>
      </c>
      <c r="V44" s="3">
        <v>0</v>
      </c>
      <c r="W44" s="3">
        <f>SUM(Table3[[#This Row],[RN Hours Contract]:[Med Aide Hours Contract]])</f>
        <v>13.695555555555547</v>
      </c>
      <c r="X44" s="3">
        <v>2.4533333333333336</v>
      </c>
      <c r="Y44" s="3">
        <v>0</v>
      </c>
      <c r="Z44" s="3">
        <v>0</v>
      </c>
      <c r="AA44" s="3">
        <v>0.12777777777777777</v>
      </c>
      <c r="AB44" s="3">
        <v>0</v>
      </c>
      <c r="AC44" s="3">
        <v>11.114444444444436</v>
      </c>
      <c r="AD44" s="3">
        <v>0</v>
      </c>
      <c r="AE44" s="3">
        <v>0</v>
      </c>
      <c r="AF44" t="s">
        <v>42</v>
      </c>
      <c r="AG44" s="13">
        <v>5</v>
      </c>
      <c r="AQ44"/>
    </row>
    <row r="45" spans="1:43" x14ac:dyDescent="0.2">
      <c r="A45" t="s">
        <v>425</v>
      </c>
      <c r="B45" t="s">
        <v>474</v>
      </c>
      <c r="C45" t="s">
        <v>925</v>
      </c>
      <c r="D45" t="s">
        <v>1115</v>
      </c>
      <c r="E45" s="3">
        <v>174.92222222222222</v>
      </c>
      <c r="F45" s="3">
        <f>Table3[[#This Row],[Total Hours Nurse Staffing]]/Table3[[#This Row],[MDS Census]]</f>
        <v>4.5051000444642062</v>
      </c>
      <c r="G45" s="3">
        <f>Table3[[#This Row],[Total Direct Care Staff Hours]]/Table3[[#This Row],[MDS Census]]</f>
        <v>4.1222314679540117</v>
      </c>
      <c r="H45" s="3">
        <f>Table3[[#This Row],[Total RN Hours (w/ Admin, DON)]]/Table3[[#This Row],[MDS Census]]</f>
        <v>1.3052150161976752</v>
      </c>
      <c r="I45" s="3">
        <f>Table3[[#This Row],[RN Hours (excl. Admin, DON)]]/Table3[[#This Row],[MDS Census]]</f>
        <v>0.94264117385504664</v>
      </c>
      <c r="J45" s="3">
        <f t="shared" si="0"/>
        <v>788.04211111111113</v>
      </c>
      <c r="K45" s="3">
        <f>SUM(Table3[[#This Row],[RN Hours (excl. Admin, DON)]], Table3[[#This Row],[LPN Hours (excl. Admin)]], Table3[[#This Row],[CNA Hours]], Table3[[#This Row],[NA TR Hours]], Table3[[#This Row],[Med Aide/Tech Hours]])</f>
        <v>721.06988888888895</v>
      </c>
      <c r="L45" s="3">
        <f>SUM(Table3[[#This Row],[RN Hours (excl. Admin, DON)]:[RN DON Hours]])</f>
        <v>228.3111111111111</v>
      </c>
      <c r="M45" s="3">
        <v>164.88888888888889</v>
      </c>
      <c r="N45" s="3">
        <v>58.088888888888889</v>
      </c>
      <c r="O45" s="3">
        <v>5.333333333333333</v>
      </c>
      <c r="P45" s="3">
        <f>SUM(Table3[[#This Row],[LPN Hours (excl. Admin)]:[LPN Admin Hours]])</f>
        <v>80.26133333333334</v>
      </c>
      <c r="Q45" s="3">
        <v>76.711333333333343</v>
      </c>
      <c r="R45" s="3">
        <v>3.55</v>
      </c>
      <c r="S45" s="3">
        <f>SUM(Table3[[#This Row],[CNA Hours]], Table3[[#This Row],[NA TR Hours]], Table3[[#This Row],[Med Aide/Tech Hours]])</f>
        <v>479.46966666666663</v>
      </c>
      <c r="T45" s="3">
        <v>476.76966666666664</v>
      </c>
      <c r="U45" s="3">
        <v>2.7</v>
      </c>
      <c r="V45" s="3">
        <v>0</v>
      </c>
      <c r="W45" s="3">
        <f>SUM(Table3[[#This Row],[RN Hours Contract]:[Med Aide Hours Contract]])</f>
        <v>0</v>
      </c>
      <c r="X45" s="3">
        <v>0</v>
      </c>
      <c r="Y45" s="3">
        <v>0</v>
      </c>
      <c r="Z45" s="3">
        <v>0</v>
      </c>
      <c r="AA45" s="3">
        <v>0</v>
      </c>
      <c r="AB45" s="3">
        <v>0</v>
      </c>
      <c r="AC45" s="3">
        <v>0</v>
      </c>
      <c r="AD45" s="3">
        <v>0</v>
      </c>
      <c r="AE45" s="3">
        <v>0</v>
      </c>
      <c r="AF45" t="s">
        <v>43</v>
      </c>
      <c r="AG45" s="13">
        <v>5</v>
      </c>
      <c r="AQ45"/>
    </row>
    <row r="46" spans="1:43" x14ac:dyDescent="0.2">
      <c r="A46" t="s">
        <v>425</v>
      </c>
      <c r="B46" t="s">
        <v>475</v>
      </c>
      <c r="C46" t="s">
        <v>926</v>
      </c>
      <c r="D46" t="s">
        <v>1116</v>
      </c>
      <c r="E46" s="3">
        <v>134.04444444444445</v>
      </c>
      <c r="F46" s="3">
        <f>Table3[[#This Row],[Total Hours Nurse Staffing]]/Table3[[#This Row],[MDS Census]]</f>
        <v>5.8156705901856762</v>
      </c>
      <c r="G46" s="3">
        <f>Table3[[#This Row],[Total Direct Care Staff Hours]]/Table3[[#This Row],[MDS Census]]</f>
        <v>5.3390044761273208</v>
      </c>
      <c r="H46" s="3">
        <f>Table3[[#This Row],[Total RN Hours (w/ Admin, DON)]]/Table3[[#This Row],[MDS Census]]</f>
        <v>1.0872015915119362</v>
      </c>
      <c r="I46" s="3">
        <f>Table3[[#This Row],[RN Hours (excl. Admin, DON)]]/Table3[[#This Row],[MDS Census]]</f>
        <v>0.73880968169761263</v>
      </c>
      <c r="J46" s="3">
        <f t="shared" si="0"/>
        <v>779.55833333333339</v>
      </c>
      <c r="K46" s="3">
        <f>SUM(Table3[[#This Row],[RN Hours (excl. Admin, DON)]], Table3[[#This Row],[LPN Hours (excl. Admin)]], Table3[[#This Row],[CNA Hours]], Table3[[#This Row],[NA TR Hours]], Table3[[#This Row],[Med Aide/Tech Hours]])</f>
        <v>715.66388888888889</v>
      </c>
      <c r="L46" s="3">
        <f>SUM(Table3[[#This Row],[RN Hours (excl. Admin, DON)]:[RN DON Hours]])</f>
        <v>145.73333333333332</v>
      </c>
      <c r="M46" s="3">
        <v>99.033333333333331</v>
      </c>
      <c r="N46" s="3">
        <v>41.455555555555556</v>
      </c>
      <c r="O46" s="3">
        <v>5.2444444444444445</v>
      </c>
      <c r="P46" s="3">
        <f>SUM(Table3[[#This Row],[LPN Hours (excl. Admin)]:[LPN Admin Hours]])</f>
        <v>166.78888888888889</v>
      </c>
      <c r="Q46" s="3">
        <v>149.59444444444443</v>
      </c>
      <c r="R46" s="3">
        <v>17.194444444444443</v>
      </c>
      <c r="S46" s="3">
        <f>SUM(Table3[[#This Row],[CNA Hours]], Table3[[#This Row],[NA TR Hours]], Table3[[#This Row],[Med Aide/Tech Hours]])</f>
        <v>467.0361111111111</v>
      </c>
      <c r="T46" s="3">
        <v>467.0361111111111</v>
      </c>
      <c r="U46" s="3">
        <v>0</v>
      </c>
      <c r="V46" s="3">
        <v>0</v>
      </c>
      <c r="W46" s="3">
        <f>SUM(Table3[[#This Row],[RN Hours Contract]:[Med Aide Hours Contract]])</f>
        <v>0</v>
      </c>
      <c r="X46" s="3">
        <v>0</v>
      </c>
      <c r="Y46" s="3">
        <v>0</v>
      </c>
      <c r="Z46" s="3">
        <v>0</v>
      </c>
      <c r="AA46" s="3">
        <v>0</v>
      </c>
      <c r="AB46" s="3">
        <v>0</v>
      </c>
      <c r="AC46" s="3">
        <v>0</v>
      </c>
      <c r="AD46" s="3">
        <v>0</v>
      </c>
      <c r="AE46" s="3">
        <v>0</v>
      </c>
      <c r="AF46" t="s">
        <v>44</v>
      </c>
      <c r="AG46" s="13">
        <v>5</v>
      </c>
      <c r="AQ46"/>
    </row>
    <row r="47" spans="1:43" x14ac:dyDescent="0.2">
      <c r="A47" t="s">
        <v>425</v>
      </c>
      <c r="B47" t="s">
        <v>476</v>
      </c>
      <c r="C47" t="s">
        <v>927</v>
      </c>
      <c r="D47" t="s">
        <v>1117</v>
      </c>
      <c r="E47" s="3">
        <v>66.611111111111114</v>
      </c>
      <c r="F47" s="3">
        <f>Table3[[#This Row],[Total Hours Nurse Staffing]]/Table3[[#This Row],[MDS Census]]</f>
        <v>4.5943936613844869</v>
      </c>
      <c r="G47" s="3">
        <f>Table3[[#This Row],[Total Direct Care Staff Hours]]/Table3[[#This Row],[MDS Census]]</f>
        <v>4.2939132610508759</v>
      </c>
      <c r="H47" s="3">
        <f>Table3[[#This Row],[Total RN Hours (w/ Admin, DON)]]/Table3[[#This Row],[MDS Census]]</f>
        <v>0.88072560467055871</v>
      </c>
      <c r="I47" s="3">
        <f>Table3[[#This Row],[RN Hours (excl. Admin, DON)]]/Table3[[#This Row],[MDS Census]]</f>
        <v>0.64319432860717252</v>
      </c>
      <c r="J47" s="3">
        <f t="shared" si="0"/>
        <v>306.03766666666667</v>
      </c>
      <c r="K47" s="3">
        <f>SUM(Table3[[#This Row],[RN Hours (excl. Admin, DON)]], Table3[[#This Row],[LPN Hours (excl. Admin)]], Table3[[#This Row],[CNA Hours]], Table3[[#This Row],[NA TR Hours]], Table3[[#This Row],[Med Aide/Tech Hours]])</f>
        <v>286.02233333333334</v>
      </c>
      <c r="L47" s="3">
        <f>SUM(Table3[[#This Row],[RN Hours (excl. Admin, DON)]:[RN DON Hours]])</f>
        <v>58.666111111111107</v>
      </c>
      <c r="M47" s="3">
        <v>42.843888888888884</v>
      </c>
      <c r="N47" s="3">
        <v>10.4</v>
      </c>
      <c r="O47" s="3">
        <v>5.4222222222222225</v>
      </c>
      <c r="P47" s="3">
        <f>SUM(Table3[[#This Row],[LPN Hours (excl. Admin)]:[LPN Admin Hours]])</f>
        <v>59.363</v>
      </c>
      <c r="Q47" s="3">
        <v>55.169888888888892</v>
      </c>
      <c r="R47" s="3">
        <v>4.1931111111111115</v>
      </c>
      <c r="S47" s="3">
        <f>SUM(Table3[[#This Row],[CNA Hours]], Table3[[#This Row],[NA TR Hours]], Table3[[#This Row],[Med Aide/Tech Hours]])</f>
        <v>188.00855555555555</v>
      </c>
      <c r="T47" s="3">
        <v>160.59566666666666</v>
      </c>
      <c r="U47" s="3">
        <v>27.412888888888887</v>
      </c>
      <c r="V47" s="3">
        <v>0</v>
      </c>
      <c r="W47" s="3">
        <f>SUM(Table3[[#This Row],[RN Hours Contract]:[Med Aide Hours Contract]])</f>
        <v>30.150111111111109</v>
      </c>
      <c r="X47" s="3">
        <v>4.7472222222222218</v>
      </c>
      <c r="Y47" s="3">
        <v>0</v>
      </c>
      <c r="Z47" s="3">
        <v>0</v>
      </c>
      <c r="AA47" s="3">
        <v>7.2277777777777779</v>
      </c>
      <c r="AB47" s="3">
        <v>0</v>
      </c>
      <c r="AC47" s="3">
        <v>18.175111111111111</v>
      </c>
      <c r="AD47" s="3">
        <v>0</v>
      </c>
      <c r="AE47" s="3">
        <v>0</v>
      </c>
      <c r="AF47" t="s">
        <v>45</v>
      </c>
      <c r="AG47" s="13">
        <v>5</v>
      </c>
      <c r="AQ47"/>
    </row>
    <row r="48" spans="1:43" x14ac:dyDescent="0.2">
      <c r="A48" t="s">
        <v>425</v>
      </c>
      <c r="B48" t="s">
        <v>477</v>
      </c>
      <c r="C48" t="s">
        <v>928</v>
      </c>
      <c r="D48" t="s">
        <v>1079</v>
      </c>
      <c r="E48" s="3">
        <v>126.81111111111112</v>
      </c>
      <c r="F48" s="3">
        <f>Table3[[#This Row],[Total Hours Nurse Staffing]]/Table3[[#This Row],[MDS Census]]</f>
        <v>3.379817751686673</v>
      </c>
      <c r="G48" s="3">
        <f>Table3[[#This Row],[Total Direct Care Staff Hours]]/Table3[[#This Row],[MDS Census]]</f>
        <v>2.8406229738018052</v>
      </c>
      <c r="H48" s="3">
        <f>Table3[[#This Row],[Total RN Hours (w/ Admin, DON)]]/Table3[[#This Row],[MDS Census]]</f>
        <v>0.409350740383773</v>
      </c>
      <c r="I48" s="3">
        <f>Table3[[#This Row],[RN Hours (excl. Admin, DON)]]/Table3[[#This Row],[MDS Census]]</f>
        <v>0.12885744326645054</v>
      </c>
      <c r="J48" s="3">
        <f t="shared" si="0"/>
        <v>428.59844444444445</v>
      </c>
      <c r="K48" s="3">
        <f>SUM(Table3[[#This Row],[RN Hours (excl. Admin, DON)]], Table3[[#This Row],[LPN Hours (excl. Admin)]], Table3[[#This Row],[CNA Hours]], Table3[[#This Row],[NA TR Hours]], Table3[[#This Row],[Med Aide/Tech Hours]])</f>
        <v>360.22255555555557</v>
      </c>
      <c r="L48" s="3">
        <f>SUM(Table3[[#This Row],[RN Hours (excl. Admin, DON)]:[RN DON Hours]])</f>
        <v>51.910222222222238</v>
      </c>
      <c r="M48" s="3">
        <v>16.340555555555557</v>
      </c>
      <c r="N48" s="3">
        <v>30.147444444444453</v>
      </c>
      <c r="O48" s="3">
        <v>5.4222222222222225</v>
      </c>
      <c r="P48" s="3">
        <f>SUM(Table3[[#This Row],[LPN Hours (excl. Admin)]:[LPN Admin Hours]])</f>
        <v>139.887</v>
      </c>
      <c r="Q48" s="3">
        <v>107.08077777777778</v>
      </c>
      <c r="R48" s="3">
        <v>32.80622222222221</v>
      </c>
      <c r="S48" s="3">
        <f>SUM(Table3[[#This Row],[CNA Hours]], Table3[[#This Row],[NA TR Hours]], Table3[[#This Row],[Med Aide/Tech Hours]])</f>
        <v>236.80122222222221</v>
      </c>
      <c r="T48" s="3">
        <v>234.97333333333333</v>
      </c>
      <c r="U48" s="3">
        <v>1.8278888888888889</v>
      </c>
      <c r="V48" s="3">
        <v>0</v>
      </c>
      <c r="W48" s="3">
        <f>SUM(Table3[[#This Row],[RN Hours Contract]:[Med Aide Hours Contract]])</f>
        <v>84.716111111111104</v>
      </c>
      <c r="X48" s="3">
        <v>0</v>
      </c>
      <c r="Y48" s="3">
        <v>0</v>
      </c>
      <c r="Z48" s="3">
        <v>0</v>
      </c>
      <c r="AA48" s="3">
        <v>12.377222222222223</v>
      </c>
      <c r="AB48" s="3">
        <v>0</v>
      </c>
      <c r="AC48" s="3">
        <v>72.338888888888889</v>
      </c>
      <c r="AD48" s="3">
        <v>0</v>
      </c>
      <c r="AE48" s="3">
        <v>0</v>
      </c>
      <c r="AF48" t="s">
        <v>46</v>
      </c>
      <c r="AG48" s="13">
        <v>5</v>
      </c>
      <c r="AQ48"/>
    </row>
    <row r="49" spans="1:43" x14ac:dyDescent="0.2">
      <c r="A49" t="s">
        <v>425</v>
      </c>
      <c r="B49" t="s">
        <v>478</v>
      </c>
      <c r="C49" t="s">
        <v>911</v>
      </c>
      <c r="D49" t="s">
        <v>1075</v>
      </c>
      <c r="E49" s="3">
        <v>142.33333333333334</v>
      </c>
      <c r="F49" s="3">
        <f>Table3[[#This Row],[Total Hours Nurse Staffing]]/Table3[[#This Row],[MDS Census]]</f>
        <v>3.3525386416861824</v>
      </c>
      <c r="G49" s="3">
        <f>Table3[[#This Row],[Total Direct Care Staff Hours]]/Table3[[#This Row],[MDS Census]]</f>
        <v>3.1793145979703352</v>
      </c>
      <c r="H49" s="3">
        <f>Table3[[#This Row],[Total RN Hours (w/ Admin, DON)]]/Table3[[#This Row],[MDS Census]]</f>
        <v>0.64270569867291183</v>
      </c>
      <c r="I49" s="3">
        <f>Table3[[#This Row],[RN Hours (excl. Admin, DON)]]/Table3[[#This Row],[MDS Census]]</f>
        <v>0.48470413739266194</v>
      </c>
      <c r="J49" s="3">
        <f t="shared" si="0"/>
        <v>477.178</v>
      </c>
      <c r="K49" s="3">
        <f>SUM(Table3[[#This Row],[RN Hours (excl. Admin, DON)]], Table3[[#This Row],[LPN Hours (excl. Admin)]], Table3[[#This Row],[CNA Hours]], Table3[[#This Row],[NA TR Hours]], Table3[[#This Row],[Med Aide/Tech Hours]])</f>
        <v>452.52244444444443</v>
      </c>
      <c r="L49" s="3">
        <f>SUM(Table3[[#This Row],[RN Hours (excl. Admin, DON)]:[RN DON Hours]])</f>
        <v>91.478444444444449</v>
      </c>
      <c r="M49" s="3">
        <v>68.989555555555555</v>
      </c>
      <c r="N49" s="3">
        <v>17.738888888888887</v>
      </c>
      <c r="O49" s="3">
        <v>4.75</v>
      </c>
      <c r="P49" s="3">
        <f>SUM(Table3[[#This Row],[LPN Hours (excl. Admin)]:[LPN Admin Hours]])</f>
        <v>99.562666666666658</v>
      </c>
      <c r="Q49" s="3">
        <v>97.395999999999987</v>
      </c>
      <c r="R49" s="3">
        <v>2.1666666666666665</v>
      </c>
      <c r="S49" s="3">
        <f>SUM(Table3[[#This Row],[CNA Hours]], Table3[[#This Row],[NA TR Hours]], Table3[[#This Row],[Med Aide/Tech Hours]])</f>
        <v>286.1368888888889</v>
      </c>
      <c r="T49" s="3">
        <v>279.68322222222224</v>
      </c>
      <c r="U49" s="3">
        <v>6.453666666666666</v>
      </c>
      <c r="V49" s="3">
        <v>0</v>
      </c>
      <c r="W49" s="3">
        <f>SUM(Table3[[#This Row],[RN Hours Contract]:[Med Aide Hours Contract]])</f>
        <v>1.0722222222222222</v>
      </c>
      <c r="X49" s="3">
        <v>0</v>
      </c>
      <c r="Y49" s="3">
        <v>1.0722222222222222</v>
      </c>
      <c r="Z49" s="3">
        <v>0</v>
      </c>
      <c r="AA49" s="3">
        <v>0</v>
      </c>
      <c r="AB49" s="3">
        <v>0</v>
      </c>
      <c r="AC49" s="3">
        <v>0</v>
      </c>
      <c r="AD49" s="3">
        <v>0</v>
      </c>
      <c r="AE49" s="3">
        <v>0</v>
      </c>
      <c r="AF49" t="s">
        <v>47</v>
      </c>
      <c r="AG49" s="13">
        <v>5</v>
      </c>
      <c r="AQ49"/>
    </row>
    <row r="50" spans="1:43" x14ac:dyDescent="0.2">
      <c r="A50" t="s">
        <v>425</v>
      </c>
      <c r="B50" t="s">
        <v>479</v>
      </c>
      <c r="C50" t="s">
        <v>929</v>
      </c>
      <c r="D50" t="s">
        <v>1079</v>
      </c>
      <c r="E50" s="3">
        <v>44.06666666666667</v>
      </c>
      <c r="F50" s="3">
        <f>Table3[[#This Row],[Total Hours Nurse Staffing]]/Table3[[#This Row],[MDS Census]]</f>
        <v>4.1117876954109933</v>
      </c>
      <c r="G50" s="3">
        <f>Table3[[#This Row],[Total Direct Care Staff Hours]]/Table3[[#This Row],[MDS Census]]</f>
        <v>3.6867675239536055</v>
      </c>
      <c r="H50" s="3">
        <f>Table3[[#This Row],[Total RN Hours (w/ Admin, DON)]]/Table3[[#This Row],[MDS Census]]</f>
        <v>0.86117246596066555</v>
      </c>
      <c r="I50" s="3">
        <f>Table3[[#This Row],[RN Hours (excl. Admin, DON)]]/Table3[[#This Row],[MDS Census]]</f>
        <v>0.43615229450327786</v>
      </c>
      <c r="J50" s="3">
        <f t="shared" si="0"/>
        <v>181.19277777777779</v>
      </c>
      <c r="K50" s="3">
        <f>SUM(Table3[[#This Row],[RN Hours (excl. Admin, DON)]], Table3[[#This Row],[LPN Hours (excl. Admin)]], Table3[[#This Row],[CNA Hours]], Table3[[#This Row],[NA TR Hours]], Table3[[#This Row],[Med Aide/Tech Hours]])</f>
        <v>162.46355555555556</v>
      </c>
      <c r="L50" s="3">
        <f>SUM(Table3[[#This Row],[RN Hours (excl. Admin, DON)]:[RN DON Hours]])</f>
        <v>37.948999999999998</v>
      </c>
      <c r="M50" s="3">
        <v>19.219777777777779</v>
      </c>
      <c r="N50" s="3">
        <v>13.784777777777776</v>
      </c>
      <c r="O50" s="3">
        <v>4.9444444444444446</v>
      </c>
      <c r="P50" s="3">
        <f>SUM(Table3[[#This Row],[LPN Hours (excl. Admin)]:[LPN Admin Hours]])</f>
        <v>61.39233333333334</v>
      </c>
      <c r="Q50" s="3">
        <v>61.39233333333334</v>
      </c>
      <c r="R50" s="3">
        <v>0</v>
      </c>
      <c r="S50" s="3">
        <f>SUM(Table3[[#This Row],[CNA Hours]], Table3[[#This Row],[NA TR Hours]], Table3[[#This Row],[Med Aide/Tech Hours]])</f>
        <v>81.851444444444439</v>
      </c>
      <c r="T50" s="3">
        <v>76.214222222222219</v>
      </c>
      <c r="U50" s="3">
        <v>5.6372222222222232</v>
      </c>
      <c r="V50" s="3">
        <v>0</v>
      </c>
      <c r="W50" s="3">
        <f>SUM(Table3[[#This Row],[RN Hours Contract]:[Med Aide Hours Contract]])</f>
        <v>0.9976666666666667</v>
      </c>
      <c r="X50" s="3">
        <v>0</v>
      </c>
      <c r="Y50" s="3">
        <v>0.45</v>
      </c>
      <c r="Z50" s="3">
        <v>0</v>
      </c>
      <c r="AA50" s="3">
        <v>0.1388888888888889</v>
      </c>
      <c r="AB50" s="3">
        <v>0</v>
      </c>
      <c r="AC50" s="3">
        <v>0.4087777777777778</v>
      </c>
      <c r="AD50" s="3">
        <v>0</v>
      </c>
      <c r="AE50" s="3">
        <v>0</v>
      </c>
      <c r="AF50" t="s">
        <v>48</v>
      </c>
      <c r="AG50" s="13">
        <v>5</v>
      </c>
      <c r="AQ50"/>
    </row>
    <row r="51" spans="1:43" x14ac:dyDescent="0.2">
      <c r="A51" t="s">
        <v>425</v>
      </c>
      <c r="B51" t="s">
        <v>480</v>
      </c>
      <c r="C51" t="s">
        <v>917</v>
      </c>
      <c r="D51" t="s">
        <v>1109</v>
      </c>
      <c r="E51" s="3">
        <v>51.31111111111111</v>
      </c>
      <c r="F51" s="3">
        <f>Table3[[#This Row],[Total Hours Nurse Staffing]]/Table3[[#This Row],[MDS Census]]</f>
        <v>4.1116825465569518</v>
      </c>
      <c r="G51" s="3">
        <f>Table3[[#This Row],[Total Direct Care Staff Hours]]/Table3[[#This Row],[MDS Census]]</f>
        <v>3.8289844088349936</v>
      </c>
      <c r="H51" s="3">
        <f>Table3[[#This Row],[Total RN Hours (w/ Admin, DON)]]/Table3[[#This Row],[MDS Census]]</f>
        <v>0.78459289735816373</v>
      </c>
      <c r="I51" s="3">
        <f>Table3[[#This Row],[RN Hours (excl. Admin, DON)]]/Table3[[#This Row],[MDS Census]]</f>
        <v>0.50189475963620611</v>
      </c>
      <c r="J51" s="3">
        <f t="shared" si="0"/>
        <v>210.97500000000002</v>
      </c>
      <c r="K51" s="3">
        <f>SUM(Table3[[#This Row],[RN Hours (excl. Admin, DON)]], Table3[[#This Row],[LPN Hours (excl. Admin)]], Table3[[#This Row],[CNA Hours]], Table3[[#This Row],[NA TR Hours]], Table3[[#This Row],[Med Aide/Tech Hours]])</f>
        <v>196.46944444444443</v>
      </c>
      <c r="L51" s="3">
        <f>SUM(Table3[[#This Row],[RN Hours (excl. Admin, DON)]:[RN DON Hours]])</f>
        <v>40.258333333333333</v>
      </c>
      <c r="M51" s="3">
        <v>25.752777777777776</v>
      </c>
      <c r="N51" s="3">
        <v>9.35</v>
      </c>
      <c r="O51" s="3">
        <v>5.1555555555555559</v>
      </c>
      <c r="P51" s="3">
        <f>SUM(Table3[[#This Row],[LPN Hours (excl. Admin)]:[LPN Admin Hours]])</f>
        <v>50.35</v>
      </c>
      <c r="Q51" s="3">
        <v>50.35</v>
      </c>
      <c r="R51" s="3">
        <v>0</v>
      </c>
      <c r="S51" s="3">
        <f>SUM(Table3[[#This Row],[CNA Hours]], Table3[[#This Row],[NA TR Hours]], Table3[[#This Row],[Med Aide/Tech Hours]])</f>
        <v>120.36666666666667</v>
      </c>
      <c r="T51" s="3">
        <v>99.230555555555554</v>
      </c>
      <c r="U51" s="3">
        <v>21.136111111111113</v>
      </c>
      <c r="V51" s="3">
        <v>0</v>
      </c>
      <c r="W51" s="3">
        <f>SUM(Table3[[#This Row],[RN Hours Contract]:[Med Aide Hours Contract]])</f>
        <v>8.0027777777777782</v>
      </c>
      <c r="X51" s="3">
        <v>0.58888888888888891</v>
      </c>
      <c r="Y51" s="3">
        <v>0</v>
      </c>
      <c r="Z51" s="3">
        <v>0</v>
      </c>
      <c r="AA51" s="3">
        <v>7.3305555555555557</v>
      </c>
      <c r="AB51" s="3">
        <v>0</v>
      </c>
      <c r="AC51" s="3">
        <v>8.3333333333333329E-2</v>
      </c>
      <c r="AD51" s="3">
        <v>0</v>
      </c>
      <c r="AE51" s="3">
        <v>0</v>
      </c>
      <c r="AF51" t="s">
        <v>49</v>
      </c>
      <c r="AG51" s="13">
        <v>5</v>
      </c>
      <c r="AQ51"/>
    </row>
    <row r="52" spans="1:43" x14ac:dyDescent="0.2">
      <c r="A52" t="s">
        <v>425</v>
      </c>
      <c r="B52" t="s">
        <v>481</v>
      </c>
      <c r="C52" t="s">
        <v>898</v>
      </c>
      <c r="D52" t="s">
        <v>1089</v>
      </c>
      <c r="E52" s="3">
        <v>44.288888888888891</v>
      </c>
      <c r="F52" s="3">
        <f>Table3[[#This Row],[Total Hours Nurse Staffing]]/Table3[[#This Row],[MDS Census]]</f>
        <v>4.1145258404415452</v>
      </c>
      <c r="G52" s="3">
        <f>Table3[[#This Row],[Total Direct Care Staff Hours]]/Table3[[#This Row],[MDS Census]]</f>
        <v>3.9979929754139487</v>
      </c>
      <c r="H52" s="3">
        <f>Table3[[#This Row],[Total RN Hours (w/ Admin, DON)]]/Table3[[#This Row],[MDS Census]]</f>
        <v>0.94311339688911189</v>
      </c>
      <c r="I52" s="3">
        <f>Table3[[#This Row],[RN Hours (excl. Admin, DON)]]/Table3[[#This Row],[MDS Census]]</f>
        <v>0.82658053186151526</v>
      </c>
      <c r="J52" s="3">
        <f t="shared" si="0"/>
        <v>182.22777777777779</v>
      </c>
      <c r="K52" s="3">
        <f>SUM(Table3[[#This Row],[RN Hours (excl. Admin, DON)]], Table3[[#This Row],[LPN Hours (excl. Admin)]], Table3[[#This Row],[CNA Hours]], Table3[[#This Row],[NA TR Hours]], Table3[[#This Row],[Med Aide/Tech Hours]])</f>
        <v>177.06666666666666</v>
      </c>
      <c r="L52" s="3">
        <f>SUM(Table3[[#This Row],[RN Hours (excl. Admin, DON)]:[RN DON Hours]])</f>
        <v>41.769444444444446</v>
      </c>
      <c r="M52" s="3">
        <v>36.608333333333334</v>
      </c>
      <c r="N52" s="3">
        <v>0</v>
      </c>
      <c r="O52" s="3">
        <v>5.1611111111111114</v>
      </c>
      <c r="P52" s="3">
        <f>SUM(Table3[[#This Row],[LPN Hours (excl. Admin)]:[LPN Admin Hours]])</f>
        <v>22.397222222222222</v>
      </c>
      <c r="Q52" s="3">
        <v>22.397222222222222</v>
      </c>
      <c r="R52" s="3">
        <v>0</v>
      </c>
      <c r="S52" s="3">
        <f>SUM(Table3[[#This Row],[CNA Hours]], Table3[[#This Row],[NA TR Hours]], Table3[[#This Row],[Med Aide/Tech Hours]])</f>
        <v>118.06111111111112</v>
      </c>
      <c r="T52" s="3">
        <v>118.06111111111112</v>
      </c>
      <c r="U52" s="3">
        <v>0</v>
      </c>
      <c r="V52" s="3">
        <v>0</v>
      </c>
      <c r="W52" s="3">
        <f>SUM(Table3[[#This Row],[RN Hours Contract]:[Med Aide Hours Contract]])</f>
        <v>3.0222222222222221</v>
      </c>
      <c r="X52" s="3">
        <v>3.0222222222222221</v>
      </c>
      <c r="Y52" s="3">
        <v>0</v>
      </c>
      <c r="Z52" s="3">
        <v>0</v>
      </c>
      <c r="AA52" s="3">
        <v>0</v>
      </c>
      <c r="AB52" s="3">
        <v>0</v>
      </c>
      <c r="AC52" s="3">
        <v>0</v>
      </c>
      <c r="AD52" s="3">
        <v>0</v>
      </c>
      <c r="AE52" s="3">
        <v>0</v>
      </c>
      <c r="AF52" t="s">
        <v>50</v>
      </c>
      <c r="AG52" s="13">
        <v>5</v>
      </c>
      <c r="AQ52"/>
    </row>
    <row r="53" spans="1:43" x14ac:dyDescent="0.2">
      <c r="A53" t="s">
        <v>425</v>
      </c>
      <c r="B53" t="s">
        <v>426</v>
      </c>
      <c r="C53" t="s">
        <v>918</v>
      </c>
      <c r="D53" t="s">
        <v>1079</v>
      </c>
      <c r="E53" s="3">
        <v>49.755555555555553</v>
      </c>
      <c r="F53" s="3">
        <f>Table3[[#This Row],[Total Hours Nurse Staffing]]/Table3[[#This Row],[MDS Census]]</f>
        <v>4.1065051362215277</v>
      </c>
      <c r="G53" s="3">
        <f>Table3[[#This Row],[Total Direct Care Staff Hours]]/Table3[[#This Row],[MDS Census]]</f>
        <v>3.7741022778025903</v>
      </c>
      <c r="H53" s="3">
        <f>Table3[[#This Row],[Total RN Hours (w/ Admin, DON)]]/Table3[[#This Row],[MDS Census]]</f>
        <v>0.57679767753461364</v>
      </c>
      <c r="I53" s="3">
        <f>Table3[[#This Row],[RN Hours (excl. Admin, DON)]]/Table3[[#This Row],[MDS Census]]</f>
        <v>0.24439481911567665</v>
      </c>
      <c r="J53" s="3">
        <f t="shared" si="0"/>
        <v>204.32144444444444</v>
      </c>
      <c r="K53" s="3">
        <f>SUM(Table3[[#This Row],[RN Hours (excl. Admin, DON)]], Table3[[#This Row],[LPN Hours (excl. Admin)]], Table3[[#This Row],[CNA Hours]], Table3[[#This Row],[NA TR Hours]], Table3[[#This Row],[Med Aide/Tech Hours]])</f>
        <v>187.78255555555555</v>
      </c>
      <c r="L53" s="3">
        <f>SUM(Table3[[#This Row],[RN Hours (excl. Admin, DON)]:[RN DON Hours]])</f>
        <v>28.698888888888888</v>
      </c>
      <c r="M53" s="3">
        <v>12.16</v>
      </c>
      <c r="N53" s="3">
        <v>12.45</v>
      </c>
      <c r="O53" s="3">
        <v>4.0888888888888886</v>
      </c>
      <c r="P53" s="3">
        <f>SUM(Table3[[#This Row],[LPN Hours (excl. Admin)]:[LPN Admin Hours]])</f>
        <v>70.321555555555548</v>
      </c>
      <c r="Q53" s="3">
        <v>70.321555555555548</v>
      </c>
      <c r="R53" s="3">
        <v>0</v>
      </c>
      <c r="S53" s="3">
        <f>SUM(Table3[[#This Row],[CNA Hours]], Table3[[#This Row],[NA TR Hours]], Table3[[#This Row],[Med Aide/Tech Hours]])</f>
        <v>105.301</v>
      </c>
      <c r="T53" s="3">
        <v>105.301</v>
      </c>
      <c r="U53" s="3">
        <v>0</v>
      </c>
      <c r="V53" s="3">
        <v>0</v>
      </c>
      <c r="W53" s="3">
        <f>SUM(Table3[[#This Row],[RN Hours Contract]:[Med Aide Hours Contract]])</f>
        <v>0</v>
      </c>
      <c r="X53" s="3">
        <v>0</v>
      </c>
      <c r="Y53" s="3">
        <v>0</v>
      </c>
      <c r="Z53" s="3">
        <v>0</v>
      </c>
      <c r="AA53" s="3">
        <v>0</v>
      </c>
      <c r="AB53" s="3">
        <v>0</v>
      </c>
      <c r="AC53" s="3">
        <v>0</v>
      </c>
      <c r="AD53" s="3">
        <v>0</v>
      </c>
      <c r="AE53" s="3">
        <v>0</v>
      </c>
      <c r="AF53" t="s">
        <v>51</v>
      </c>
      <c r="AG53" s="13">
        <v>5</v>
      </c>
      <c r="AQ53"/>
    </row>
    <row r="54" spans="1:43" x14ac:dyDescent="0.2">
      <c r="A54" t="s">
        <v>425</v>
      </c>
      <c r="B54" t="s">
        <v>482</v>
      </c>
      <c r="C54" t="s">
        <v>883</v>
      </c>
      <c r="D54" t="s">
        <v>1112</v>
      </c>
      <c r="E54" s="3">
        <v>90.75555555555556</v>
      </c>
      <c r="F54" s="3">
        <f>Table3[[#This Row],[Total Hours Nurse Staffing]]/Table3[[#This Row],[MDS Census]]</f>
        <v>3.7038442703232124</v>
      </c>
      <c r="G54" s="3">
        <f>Table3[[#This Row],[Total Direct Care Staff Hours]]/Table3[[#This Row],[MDS Census]]</f>
        <v>3.4980411361410382</v>
      </c>
      <c r="H54" s="3">
        <f>Table3[[#This Row],[Total RN Hours (w/ Admin, DON)]]/Table3[[#This Row],[MDS Census]]</f>
        <v>0.93382713026444653</v>
      </c>
      <c r="I54" s="3">
        <f>Table3[[#This Row],[RN Hours (excl. Admin, DON)]]/Table3[[#This Row],[MDS Census]]</f>
        <v>0.72802399608227231</v>
      </c>
      <c r="J54" s="3">
        <f t="shared" si="0"/>
        <v>336.14444444444445</v>
      </c>
      <c r="K54" s="3">
        <f>SUM(Table3[[#This Row],[RN Hours (excl. Admin, DON)]], Table3[[#This Row],[LPN Hours (excl. Admin)]], Table3[[#This Row],[CNA Hours]], Table3[[#This Row],[NA TR Hours]], Table3[[#This Row],[Med Aide/Tech Hours]])</f>
        <v>317.4666666666667</v>
      </c>
      <c r="L54" s="3">
        <f>SUM(Table3[[#This Row],[RN Hours (excl. Admin, DON)]:[RN DON Hours]])</f>
        <v>84.75</v>
      </c>
      <c r="M54" s="3">
        <v>66.072222222222223</v>
      </c>
      <c r="N54" s="3">
        <v>13.611111111111111</v>
      </c>
      <c r="O54" s="3">
        <v>5.0666666666666664</v>
      </c>
      <c r="P54" s="3">
        <f>SUM(Table3[[#This Row],[LPN Hours (excl. Admin)]:[LPN Admin Hours]])</f>
        <v>53.663888888888891</v>
      </c>
      <c r="Q54" s="3">
        <v>53.663888888888891</v>
      </c>
      <c r="R54" s="3">
        <v>0</v>
      </c>
      <c r="S54" s="3">
        <f>SUM(Table3[[#This Row],[CNA Hours]], Table3[[#This Row],[NA TR Hours]], Table3[[#This Row],[Med Aide/Tech Hours]])</f>
        <v>197.73055555555555</v>
      </c>
      <c r="T54" s="3">
        <v>164.51666666666668</v>
      </c>
      <c r="U54" s="3">
        <v>33.213888888888889</v>
      </c>
      <c r="V54" s="3">
        <v>0</v>
      </c>
      <c r="W54" s="3">
        <f>SUM(Table3[[#This Row],[RN Hours Contract]:[Med Aide Hours Contract]])</f>
        <v>9.3333333333333339</v>
      </c>
      <c r="X54" s="3">
        <v>2.1333333333333333</v>
      </c>
      <c r="Y54" s="3">
        <v>0</v>
      </c>
      <c r="Z54" s="3">
        <v>0</v>
      </c>
      <c r="AA54" s="3">
        <v>7.2</v>
      </c>
      <c r="AB54" s="3">
        <v>0</v>
      </c>
      <c r="AC54" s="3">
        <v>0</v>
      </c>
      <c r="AD54" s="3">
        <v>0</v>
      </c>
      <c r="AE54" s="3">
        <v>0</v>
      </c>
      <c r="AF54" t="s">
        <v>52</v>
      </c>
      <c r="AG54" s="13">
        <v>5</v>
      </c>
      <c r="AQ54"/>
    </row>
    <row r="55" spans="1:43" x14ac:dyDescent="0.2">
      <c r="A55" t="s">
        <v>425</v>
      </c>
      <c r="B55" t="s">
        <v>483</v>
      </c>
      <c r="C55" t="s">
        <v>930</v>
      </c>
      <c r="D55" t="s">
        <v>1118</v>
      </c>
      <c r="E55" s="3">
        <v>84.4</v>
      </c>
      <c r="F55" s="3">
        <f>Table3[[#This Row],[Total Hours Nurse Staffing]]/Table3[[#This Row],[MDS Census]]</f>
        <v>3.4008517640863616</v>
      </c>
      <c r="G55" s="3">
        <f>Table3[[#This Row],[Total Direct Care Staff Hours]]/Table3[[#This Row],[MDS Census]]</f>
        <v>3.0550789889415477</v>
      </c>
      <c r="H55" s="3">
        <f>Table3[[#This Row],[Total RN Hours (w/ Admin, DON)]]/Table3[[#This Row],[MDS Census]]</f>
        <v>0.83571221695629283</v>
      </c>
      <c r="I55" s="3">
        <f>Table3[[#This Row],[RN Hours (excl. Admin, DON)]]/Table3[[#This Row],[MDS Census]]</f>
        <v>0.48993944181147969</v>
      </c>
      <c r="J55" s="3">
        <f t="shared" si="0"/>
        <v>287.03188888888894</v>
      </c>
      <c r="K55" s="3">
        <f>SUM(Table3[[#This Row],[RN Hours (excl. Admin, DON)]], Table3[[#This Row],[LPN Hours (excl. Admin)]], Table3[[#This Row],[CNA Hours]], Table3[[#This Row],[NA TR Hours]], Table3[[#This Row],[Med Aide/Tech Hours]])</f>
        <v>257.84866666666665</v>
      </c>
      <c r="L55" s="3">
        <f>SUM(Table3[[#This Row],[RN Hours (excl. Admin, DON)]:[RN DON Hours]])</f>
        <v>70.534111111111116</v>
      </c>
      <c r="M55" s="3">
        <v>41.350888888888889</v>
      </c>
      <c r="N55" s="3">
        <v>24.294333333333334</v>
      </c>
      <c r="O55" s="3">
        <v>4.8888888888888893</v>
      </c>
      <c r="P55" s="3">
        <f>SUM(Table3[[#This Row],[LPN Hours (excl. Admin)]:[LPN Admin Hours]])</f>
        <v>73.592777777777783</v>
      </c>
      <c r="Q55" s="3">
        <v>73.592777777777783</v>
      </c>
      <c r="R55" s="3">
        <v>0</v>
      </c>
      <c r="S55" s="3">
        <f>SUM(Table3[[#This Row],[CNA Hours]], Table3[[#This Row],[NA TR Hours]], Table3[[#This Row],[Med Aide/Tech Hours]])</f>
        <v>142.905</v>
      </c>
      <c r="T55" s="3">
        <v>142.905</v>
      </c>
      <c r="U55" s="3">
        <v>0</v>
      </c>
      <c r="V55" s="3">
        <v>0</v>
      </c>
      <c r="W55" s="3">
        <f>SUM(Table3[[#This Row],[RN Hours Contract]:[Med Aide Hours Contract]])</f>
        <v>46.234666666666662</v>
      </c>
      <c r="X55" s="3">
        <v>0</v>
      </c>
      <c r="Y55" s="3">
        <v>10.503888888888891</v>
      </c>
      <c r="Z55" s="3">
        <v>0</v>
      </c>
      <c r="AA55" s="3">
        <v>3.8775555555555545</v>
      </c>
      <c r="AB55" s="3">
        <v>0</v>
      </c>
      <c r="AC55" s="3">
        <v>31.853222222222218</v>
      </c>
      <c r="AD55" s="3">
        <v>0</v>
      </c>
      <c r="AE55" s="3">
        <v>0</v>
      </c>
      <c r="AF55" t="s">
        <v>53</v>
      </c>
      <c r="AG55" s="13">
        <v>5</v>
      </c>
      <c r="AQ55"/>
    </row>
    <row r="56" spans="1:43" x14ac:dyDescent="0.2">
      <c r="A56" t="s">
        <v>425</v>
      </c>
      <c r="B56" t="s">
        <v>484</v>
      </c>
      <c r="C56" t="s">
        <v>917</v>
      </c>
      <c r="D56" t="s">
        <v>1109</v>
      </c>
      <c r="E56" s="3">
        <v>61.56666666666667</v>
      </c>
      <c r="F56" s="3">
        <f>Table3[[#This Row],[Total Hours Nurse Staffing]]/Table3[[#This Row],[MDS Census]]</f>
        <v>4.1034560548637424</v>
      </c>
      <c r="G56" s="3">
        <f>Table3[[#This Row],[Total Direct Care Staff Hours]]/Table3[[#This Row],[MDS Census]]</f>
        <v>3.93886482584371</v>
      </c>
      <c r="H56" s="3">
        <f>Table3[[#This Row],[Total RN Hours (w/ Admin, DON)]]/Table3[[#This Row],[MDS Census]]</f>
        <v>0.52601876917523915</v>
      </c>
      <c r="I56" s="3">
        <f>Table3[[#This Row],[RN Hours (excl. Admin, DON)]]/Table3[[#This Row],[MDS Census]]</f>
        <v>0.448054502797329</v>
      </c>
      <c r="J56" s="3">
        <f t="shared" si="0"/>
        <v>252.63611111111109</v>
      </c>
      <c r="K56" s="3">
        <f>SUM(Table3[[#This Row],[RN Hours (excl. Admin, DON)]], Table3[[#This Row],[LPN Hours (excl. Admin)]], Table3[[#This Row],[CNA Hours]], Table3[[#This Row],[NA TR Hours]], Table3[[#This Row],[Med Aide/Tech Hours]])</f>
        <v>242.50277777777777</v>
      </c>
      <c r="L56" s="3">
        <f>SUM(Table3[[#This Row],[RN Hours (excl. Admin, DON)]:[RN DON Hours]])</f>
        <v>32.385222222222225</v>
      </c>
      <c r="M56" s="3">
        <v>27.585222222222225</v>
      </c>
      <c r="N56" s="3">
        <v>0</v>
      </c>
      <c r="O56" s="3">
        <v>4.8</v>
      </c>
      <c r="P56" s="3">
        <f>SUM(Table3[[#This Row],[LPN Hours (excl. Admin)]:[LPN Admin Hours]])</f>
        <v>77.767555555555546</v>
      </c>
      <c r="Q56" s="3">
        <v>72.434222222222218</v>
      </c>
      <c r="R56" s="3">
        <v>5.333333333333333</v>
      </c>
      <c r="S56" s="3">
        <f>SUM(Table3[[#This Row],[CNA Hours]], Table3[[#This Row],[NA TR Hours]], Table3[[#This Row],[Med Aide/Tech Hours]])</f>
        <v>142.48333333333332</v>
      </c>
      <c r="T56" s="3">
        <v>142.48333333333332</v>
      </c>
      <c r="U56" s="3">
        <v>0</v>
      </c>
      <c r="V56" s="3">
        <v>0</v>
      </c>
      <c r="W56" s="3">
        <f>SUM(Table3[[#This Row],[RN Hours Contract]:[Med Aide Hours Contract]])</f>
        <v>0</v>
      </c>
      <c r="X56" s="3">
        <v>0</v>
      </c>
      <c r="Y56" s="3">
        <v>0</v>
      </c>
      <c r="Z56" s="3">
        <v>0</v>
      </c>
      <c r="AA56" s="3">
        <v>0</v>
      </c>
      <c r="AB56" s="3">
        <v>0</v>
      </c>
      <c r="AC56" s="3">
        <v>0</v>
      </c>
      <c r="AD56" s="3">
        <v>0</v>
      </c>
      <c r="AE56" s="3">
        <v>0</v>
      </c>
      <c r="AF56" t="s">
        <v>54</v>
      </c>
      <c r="AG56" s="13">
        <v>5</v>
      </c>
      <c r="AQ56"/>
    </row>
    <row r="57" spans="1:43" x14ac:dyDescent="0.2">
      <c r="A57" t="s">
        <v>425</v>
      </c>
      <c r="B57" t="s">
        <v>485</v>
      </c>
      <c r="C57" t="s">
        <v>853</v>
      </c>
      <c r="D57" t="s">
        <v>1108</v>
      </c>
      <c r="E57" s="3">
        <v>25.933333333333334</v>
      </c>
      <c r="F57" s="3">
        <f>Table3[[#This Row],[Total Hours Nurse Staffing]]/Table3[[#This Row],[MDS Census]]</f>
        <v>6.0152956298200513</v>
      </c>
      <c r="G57" s="3">
        <f>Table3[[#This Row],[Total Direct Care Staff Hours]]/Table3[[#This Row],[MDS Census]]</f>
        <v>5.4575835475578405</v>
      </c>
      <c r="H57" s="3">
        <f>Table3[[#This Row],[Total RN Hours (w/ Admin, DON)]]/Table3[[#This Row],[MDS Census]]</f>
        <v>1.6728363324764355</v>
      </c>
      <c r="I57" s="3">
        <f>Table3[[#This Row],[RN Hours (excl. Admin, DON)]]/Table3[[#This Row],[MDS Census]]</f>
        <v>1.1151242502142245</v>
      </c>
      <c r="J57" s="3">
        <f t="shared" si="0"/>
        <v>155.99666666666667</v>
      </c>
      <c r="K57" s="3">
        <f>SUM(Table3[[#This Row],[RN Hours (excl. Admin, DON)]], Table3[[#This Row],[LPN Hours (excl. Admin)]], Table3[[#This Row],[CNA Hours]], Table3[[#This Row],[NA TR Hours]], Table3[[#This Row],[Med Aide/Tech Hours]])</f>
        <v>141.53333333333333</v>
      </c>
      <c r="L57" s="3">
        <f>SUM(Table3[[#This Row],[RN Hours (excl. Admin, DON)]:[RN DON Hours]])</f>
        <v>43.382222222222225</v>
      </c>
      <c r="M57" s="3">
        <v>28.918888888888887</v>
      </c>
      <c r="N57" s="3">
        <v>9.2188888888888894</v>
      </c>
      <c r="O57" s="3">
        <v>5.2444444444444445</v>
      </c>
      <c r="P57" s="3">
        <f>SUM(Table3[[#This Row],[LPN Hours (excl. Admin)]:[LPN Admin Hours]])</f>
        <v>14.692222222222222</v>
      </c>
      <c r="Q57" s="3">
        <v>14.692222222222222</v>
      </c>
      <c r="R57" s="3">
        <v>0</v>
      </c>
      <c r="S57" s="3">
        <f>SUM(Table3[[#This Row],[CNA Hours]], Table3[[#This Row],[NA TR Hours]], Table3[[#This Row],[Med Aide/Tech Hours]])</f>
        <v>97.922222222222231</v>
      </c>
      <c r="T57" s="3">
        <v>97.335555555555558</v>
      </c>
      <c r="U57" s="3">
        <v>0.58666666666666667</v>
      </c>
      <c r="V57" s="3">
        <v>0</v>
      </c>
      <c r="W57" s="3">
        <f>SUM(Table3[[#This Row],[RN Hours Contract]:[Med Aide Hours Contract]])</f>
        <v>0</v>
      </c>
      <c r="X57" s="3">
        <v>0</v>
      </c>
      <c r="Y57" s="3">
        <v>0</v>
      </c>
      <c r="Z57" s="3">
        <v>0</v>
      </c>
      <c r="AA57" s="3">
        <v>0</v>
      </c>
      <c r="AB57" s="3">
        <v>0</v>
      </c>
      <c r="AC57" s="3">
        <v>0</v>
      </c>
      <c r="AD57" s="3">
        <v>0</v>
      </c>
      <c r="AE57" s="3">
        <v>0</v>
      </c>
      <c r="AF57" t="s">
        <v>55</v>
      </c>
      <c r="AG57" s="13">
        <v>5</v>
      </c>
      <c r="AQ57"/>
    </row>
    <row r="58" spans="1:43" x14ac:dyDescent="0.2">
      <c r="A58" t="s">
        <v>425</v>
      </c>
      <c r="B58" t="s">
        <v>486</v>
      </c>
      <c r="C58" t="s">
        <v>931</v>
      </c>
      <c r="D58" t="s">
        <v>1119</v>
      </c>
      <c r="E58" s="3">
        <v>35.388888888888886</v>
      </c>
      <c r="F58" s="3">
        <f>Table3[[#This Row],[Total Hours Nurse Staffing]]/Table3[[#This Row],[MDS Census]]</f>
        <v>3.1505965463108323</v>
      </c>
      <c r="G58" s="3">
        <f>Table3[[#This Row],[Total Direct Care Staff Hours]]/Table3[[#This Row],[MDS Census]]</f>
        <v>2.6566656200941918</v>
      </c>
      <c r="H58" s="3">
        <f>Table3[[#This Row],[Total RN Hours (w/ Admin, DON)]]/Table3[[#This Row],[MDS Census]]</f>
        <v>0.99388697017268435</v>
      </c>
      <c r="I58" s="3">
        <f>Table3[[#This Row],[RN Hours (excl. Admin, DON)]]/Table3[[#This Row],[MDS Census]]</f>
        <v>0.49995604395604398</v>
      </c>
      <c r="J58" s="3">
        <f t="shared" ref="J58:J121" si="1">SUM(L58,P58,S58)</f>
        <v>111.49611111111111</v>
      </c>
      <c r="K58" s="3">
        <f>SUM(Table3[[#This Row],[RN Hours (excl. Admin, DON)]], Table3[[#This Row],[LPN Hours (excl. Admin)]], Table3[[#This Row],[CNA Hours]], Table3[[#This Row],[NA TR Hours]], Table3[[#This Row],[Med Aide/Tech Hours]])</f>
        <v>94.016444444444446</v>
      </c>
      <c r="L58" s="3">
        <f>SUM(Table3[[#This Row],[RN Hours (excl. Admin, DON)]:[RN DON Hours]])</f>
        <v>35.172555555555547</v>
      </c>
      <c r="M58" s="3">
        <v>17.692888888888888</v>
      </c>
      <c r="N58" s="3">
        <v>12.679666666666662</v>
      </c>
      <c r="O58" s="3">
        <v>4.8</v>
      </c>
      <c r="P58" s="3">
        <f>SUM(Table3[[#This Row],[LPN Hours (excl. Admin)]:[LPN Admin Hours]])</f>
        <v>10.748222222222223</v>
      </c>
      <c r="Q58" s="3">
        <v>10.748222222222223</v>
      </c>
      <c r="R58" s="3">
        <v>0</v>
      </c>
      <c r="S58" s="3">
        <f>SUM(Table3[[#This Row],[CNA Hours]], Table3[[#This Row],[NA TR Hours]], Table3[[#This Row],[Med Aide/Tech Hours]])</f>
        <v>65.575333333333333</v>
      </c>
      <c r="T58" s="3">
        <v>65.575333333333333</v>
      </c>
      <c r="U58" s="3">
        <v>0</v>
      </c>
      <c r="V58" s="3">
        <v>0</v>
      </c>
      <c r="W58" s="3">
        <f>SUM(Table3[[#This Row],[RN Hours Contract]:[Med Aide Hours Contract]])</f>
        <v>0</v>
      </c>
      <c r="X58" s="3">
        <v>0</v>
      </c>
      <c r="Y58" s="3">
        <v>0</v>
      </c>
      <c r="Z58" s="3">
        <v>0</v>
      </c>
      <c r="AA58" s="3">
        <v>0</v>
      </c>
      <c r="AB58" s="3">
        <v>0</v>
      </c>
      <c r="AC58" s="3">
        <v>0</v>
      </c>
      <c r="AD58" s="3">
        <v>0</v>
      </c>
      <c r="AE58" s="3">
        <v>0</v>
      </c>
      <c r="AF58" t="s">
        <v>56</v>
      </c>
      <c r="AG58" s="13">
        <v>5</v>
      </c>
      <c r="AQ58"/>
    </row>
    <row r="59" spans="1:43" x14ac:dyDescent="0.2">
      <c r="A59" t="s">
        <v>425</v>
      </c>
      <c r="B59" t="s">
        <v>487</v>
      </c>
      <c r="C59" t="s">
        <v>932</v>
      </c>
      <c r="D59" t="s">
        <v>1120</v>
      </c>
      <c r="E59" s="3">
        <v>50.62222222222222</v>
      </c>
      <c r="F59" s="3">
        <f>Table3[[#This Row],[Total Hours Nurse Staffing]]/Table3[[#This Row],[MDS Census]]</f>
        <v>3.2503028972783148</v>
      </c>
      <c r="G59" s="3">
        <f>Table3[[#This Row],[Total Direct Care Staff Hours]]/Table3[[#This Row],[MDS Census]]</f>
        <v>3.0342273924495173</v>
      </c>
      <c r="H59" s="3">
        <f>Table3[[#This Row],[Total RN Hours (w/ Admin, DON)]]/Table3[[#This Row],[MDS Census]]</f>
        <v>0.43096136962247594</v>
      </c>
      <c r="I59" s="3">
        <f>Table3[[#This Row],[RN Hours (excl. Admin, DON)]]/Table3[[#This Row],[MDS Census]]</f>
        <v>0.28916154521510101</v>
      </c>
      <c r="J59" s="3">
        <f t="shared" si="1"/>
        <v>164.53755555555557</v>
      </c>
      <c r="K59" s="3">
        <f>SUM(Table3[[#This Row],[RN Hours (excl. Admin, DON)]], Table3[[#This Row],[LPN Hours (excl. Admin)]], Table3[[#This Row],[CNA Hours]], Table3[[#This Row],[NA TR Hours]], Table3[[#This Row],[Med Aide/Tech Hours]])</f>
        <v>153.59933333333333</v>
      </c>
      <c r="L59" s="3">
        <f>SUM(Table3[[#This Row],[RN Hours (excl. Admin, DON)]:[RN DON Hours]])</f>
        <v>21.816222222222226</v>
      </c>
      <c r="M59" s="3">
        <v>14.638000000000002</v>
      </c>
      <c r="N59" s="3">
        <v>2.4671111111111124</v>
      </c>
      <c r="O59" s="3">
        <v>4.7111111111111112</v>
      </c>
      <c r="P59" s="3">
        <f>SUM(Table3[[#This Row],[LPN Hours (excl. Admin)]:[LPN Admin Hours]])</f>
        <v>42.655333333333331</v>
      </c>
      <c r="Q59" s="3">
        <v>38.895333333333333</v>
      </c>
      <c r="R59" s="3">
        <v>3.7599999999999989</v>
      </c>
      <c r="S59" s="3">
        <f>SUM(Table3[[#This Row],[CNA Hours]], Table3[[#This Row],[NA TR Hours]], Table3[[#This Row],[Med Aide/Tech Hours]])</f>
        <v>100.066</v>
      </c>
      <c r="T59" s="3">
        <v>100.066</v>
      </c>
      <c r="U59" s="3">
        <v>0</v>
      </c>
      <c r="V59" s="3">
        <v>0</v>
      </c>
      <c r="W59" s="3">
        <f>SUM(Table3[[#This Row],[RN Hours Contract]:[Med Aide Hours Contract]])</f>
        <v>0.35555555555555557</v>
      </c>
      <c r="X59" s="3">
        <v>0</v>
      </c>
      <c r="Y59" s="3">
        <v>0</v>
      </c>
      <c r="Z59" s="3">
        <v>0</v>
      </c>
      <c r="AA59" s="3">
        <v>0</v>
      </c>
      <c r="AB59" s="3">
        <v>0</v>
      </c>
      <c r="AC59" s="3">
        <v>0.35555555555555557</v>
      </c>
      <c r="AD59" s="3">
        <v>0</v>
      </c>
      <c r="AE59" s="3">
        <v>0</v>
      </c>
      <c r="AF59" t="s">
        <v>57</v>
      </c>
      <c r="AG59" s="13">
        <v>5</v>
      </c>
      <c r="AQ59"/>
    </row>
    <row r="60" spans="1:43" x14ac:dyDescent="0.2">
      <c r="A60" t="s">
        <v>425</v>
      </c>
      <c r="B60" t="s">
        <v>488</v>
      </c>
      <c r="C60" t="s">
        <v>917</v>
      </c>
      <c r="D60" t="s">
        <v>1109</v>
      </c>
      <c r="E60" s="3">
        <v>155.72222222222223</v>
      </c>
      <c r="F60" s="3">
        <f>Table3[[#This Row],[Total Hours Nurse Staffing]]/Table3[[#This Row],[MDS Census]]</f>
        <v>4.532189083125223</v>
      </c>
      <c r="G60" s="3">
        <f>Table3[[#This Row],[Total Direct Care Staff Hours]]/Table3[[#This Row],[MDS Census]]</f>
        <v>4.2944488048519442</v>
      </c>
      <c r="H60" s="3">
        <f>Table3[[#This Row],[Total RN Hours (w/ Admin, DON)]]/Table3[[#This Row],[MDS Census]]</f>
        <v>0.8405016054227612</v>
      </c>
      <c r="I60" s="3">
        <f>Table3[[#This Row],[RN Hours (excl. Admin, DON)]]/Table3[[#This Row],[MDS Census]]</f>
        <v>0.60276132714948272</v>
      </c>
      <c r="J60" s="3">
        <f t="shared" si="1"/>
        <v>705.76255555555554</v>
      </c>
      <c r="K60" s="3">
        <f>SUM(Table3[[#This Row],[RN Hours (excl. Admin, DON)]], Table3[[#This Row],[LPN Hours (excl. Admin)]], Table3[[#This Row],[CNA Hours]], Table3[[#This Row],[NA TR Hours]], Table3[[#This Row],[Med Aide/Tech Hours]])</f>
        <v>668.74111111111108</v>
      </c>
      <c r="L60" s="3">
        <f>SUM(Table3[[#This Row],[RN Hours (excl. Admin, DON)]:[RN DON Hours]])</f>
        <v>130.88477777777777</v>
      </c>
      <c r="M60" s="3">
        <v>93.863333333333344</v>
      </c>
      <c r="N60" s="3">
        <v>37.021444444444434</v>
      </c>
      <c r="O60" s="3">
        <v>0</v>
      </c>
      <c r="P60" s="3">
        <f>SUM(Table3[[#This Row],[LPN Hours (excl. Admin)]:[LPN Admin Hours]])</f>
        <v>128.47222222222223</v>
      </c>
      <c r="Q60" s="3">
        <v>128.47222222222223</v>
      </c>
      <c r="R60" s="3">
        <v>0</v>
      </c>
      <c r="S60" s="3">
        <f>SUM(Table3[[#This Row],[CNA Hours]], Table3[[#This Row],[NA TR Hours]], Table3[[#This Row],[Med Aide/Tech Hours]])</f>
        <v>446.40555555555551</v>
      </c>
      <c r="T60" s="3">
        <v>421.40222222222218</v>
      </c>
      <c r="U60" s="3">
        <v>0</v>
      </c>
      <c r="V60" s="3">
        <v>25.00333333333333</v>
      </c>
      <c r="W60" s="3">
        <f>SUM(Table3[[#This Row],[RN Hours Contract]:[Med Aide Hours Contract]])</f>
        <v>0</v>
      </c>
      <c r="X60" s="3">
        <v>0</v>
      </c>
      <c r="Y60" s="3">
        <v>0</v>
      </c>
      <c r="Z60" s="3">
        <v>0</v>
      </c>
      <c r="AA60" s="3">
        <v>0</v>
      </c>
      <c r="AB60" s="3">
        <v>0</v>
      </c>
      <c r="AC60" s="3">
        <v>0</v>
      </c>
      <c r="AD60" s="3">
        <v>0</v>
      </c>
      <c r="AE60" s="3">
        <v>0</v>
      </c>
      <c r="AF60" t="s">
        <v>58</v>
      </c>
      <c r="AG60" s="13">
        <v>5</v>
      </c>
      <c r="AQ60"/>
    </row>
    <row r="61" spans="1:43" x14ac:dyDescent="0.2">
      <c r="A61" t="s">
        <v>425</v>
      </c>
      <c r="B61" t="s">
        <v>489</v>
      </c>
      <c r="C61" t="s">
        <v>933</v>
      </c>
      <c r="D61" t="s">
        <v>1121</v>
      </c>
      <c r="E61" s="3">
        <v>182.43333333333334</v>
      </c>
      <c r="F61" s="3">
        <f>Table3[[#This Row],[Total Hours Nurse Staffing]]/Table3[[#This Row],[MDS Census]]</f>
        <v>5.4733881478774595</v>
      </c>
      <c r="G61" s="3">
        <f>Table3[[#This Row],[Total Direct Care Staff Hours]]/Table3[[#This Row],[MDS Census]]</f>
        <v>5.055655642852793</v>
      </c>
      <c r="H61" s="3">
        <f>Table3[[#This Row],[Total RN Hours (w/ Admin, DON)]]/Table3[[#This Row],[MDS Census]]</f>
        <v>0.59160850234484441</v>
      </c>
      <c r="I61" s="3">
        <f>Table3[[#This Row],[RN Hours (excl. Admin, DON)]]/Table3[[#This Row],[MDS Census]]</f>
        <v>0.28708325720202205</v>
      </c>
      <c r="J61" s="3">
        <f t="shared" si="1"/>
        <v>998.52844444444452</v>
      </c>
      <c r="K61" s="3">
        <f>SUM(Table3[[#This Row],[RN Hours (excl. Admin, DON)]], Table3[[#This Row],[LPN Hours (excl. Admin)]], Table3[[#This Row],[CNA Hours]], Table3[[#This Row],[NA TR Hours]], Table3[[#This Row],[Med Aide/Tech Hours]])</f>
        <v>922.32011111111115</v>
      </c>
      <c r="L61" s="3">
        <f>SUM(Table3[[#This Row],[RN Hours (excl. Admin, DON)]:[RN DON Hours]])</f>
        <v>107.92911111111111</v>
      </c>
      <c r="M61" s="3">
        <v>52.373555555555555</v>
      </c>
      <c r="N61" s="3">
        <v>53.422222222222224</v>
      </c>
      <c r="O61" s="3">
        <v>2.1333333333333333</v>
      </c>
      <c r="P61" s="3">
        <f>SUM(Table3[[#This Row],[LPN Hours (excl. Admin)]:[LPN Admin Hours]])</f>
        <v>243.87466666666668</v>
      </c>
      <c r="Q61" s="3">
        <v>223.22188888888891</v>
      </c>
      <c r="R61" s="3">
        <v>20.652777777777779</v>
      </c>
      <c r="S61" s="3">
        <f>SUM(Table3[[#This Row],[CNA Hours]], Table3[[#This Row],[NA TR Hours]], Table3[[#This Row],[Med Aide/Tech Hours]])</f>
        <v>646.72466666666674</v>
      </c>
      <c r="T61" s="3">
        <v>646.72466666666674</v>
      </c>
      <c r="U61" s="3">
        <v>0</v>
      </c>
      <c r="V61" s="3">
        <v>0</v>
      </c>
      <c r="W61" s="3">
        <f>SUM(Table3[[#This Row],[RN Hours Contract]:[Med Aide Hours Contract]])</f>
        <v>0</v>
      </c>
      <c r="X61" s="3">
        <v>0</v>
      </c>
      <c r="Y61" s="3">
        <v>0</v>
      </c>
      <c r="Z61" s="3">
        <v>0</v>
      </c>
      <c r="AA61" s="3">
        <v>0</v>
      </c>
      <c r="AB61" s="3">
        <v>0</v>
      </c>
      <c r="AC61" s="3">
        <v>0</v>
      </c>
      <c r="AD61" s="3">
        <v>0</v>
      </c>
      <c r="AE61" s="3">
        <v>0</v>
      </c>
      <c r="AF61" t="s">
        <v>59</v>
      </c>
      <c r="AG61" s="13">
        <v>5</v>
      </c>
      <c r="AQ61"/>
    </row>
    <row r="62" spans="1:43" x14ac:dyDescent="0.2">
      <c r="A62" t="s">
        <v>425</v>
      </c>
      <c r="B62" t="s">
        <v>490</v>
      </c>
      <c r="C62" t="s">
        <v>934</v>
      </c>
      <c r="D62" t="s">
        <v>1113</v>
      </c>
      <c r="E62" s="3">
        <v>63.477777777777774</v>
      </c>
      <c r="F62" s="3">
        <f>Table3[[#This Row],[Total Hours Nurse Staffing]]/Table3[[#This Row],[MDS Census]]</f>
        <v>6.248293366007351</v>
      </c>
      <c r="G62" s="3">
        <f>Table3[[#This Row],[Total Direct Care Staff Hours]]/Table3[[#This Row],[MDS Census]]</f>
        <v>5.6669700682653597</v>
      </c>
      <c r="H62" s="3">
        <f>Table3[[#This Row],[Total RN Hours (w/ Admin, DON)]]/Table3[[#This Row],[MDS Census]]</f>
        <v>0.66863294241204263</v>
      </c>
      <c r="I62" s="3">
        <f>Table3[[#This Row],[RN Hours (excl. Admin, DON)]]/Table3[[#This Row],[MDS Census]]</f>
        <v>0.32587082093471031</v>
      </c>
      <c r="J62" s="3">
        <f t="shared" si="1"/>
        <v>396.62777777777774</v>
      </c>
      <c r="K62" s="3">
        <f>SUM(Table3[[#This Row],[RN Hours (excl. Admin, DON)]], Table3[[#This Row],[LPN Hours (excl. Admin)]], Table3[[#This Row],[CNA Hours]], Table3[[#This Row],[NA TR Hours]], Table3[[#This Row],[Med Aide/Tech Hours]])</f>
        <v>359.72666666666663</v>
      </c>
      <c r="L62" s="3">
        <f>SUM(Table3[[#This Row],[RN Hours (excl. Admin, DON)]:[RN DON Hours]])</f>
        <v>42.443333333333328</v>
      </c>
      <c r="M62" s="3">
        <v>20.685555555555556</v>
      </c>
      <c r="N62" s="3">
        <v>16.335555555555548</v>
      </c>
      <c r="O62" s="3">
        <v>5.4222222222222225</v>
      </c>
      <c r="P62" s="3">
        <f>SUM(Table3[[#This Row],[LPN Hours (excl. Admin)]:[LPN Admin Hours]])</f>
        <v>102.48777777777778</v>
      </c>
      <c r="Q62" s="3">
        <v>87.344444444444449</v>
      </c>
      <c r="R62" s="3">
        <v>15.143333333333329</v>
      </c>
      <c r="S62" s="3">
        <f>SUM(Table3[[#This Row],[CNA Hours]], Table3[[#This Row],[NA TR Hours]], Table3[[#This Row],[Med Aide/Tech Hours]])</f>
        <v>251.69666666666666</v>
      </c>
      <c r="T62" s="3">
        <v>250.24333333333334</v>
      </c>
      <c r="U62" s="3">
        <v>1.4533333333333331</v>
      </c>
      <c r="V62" s="3">
        <v>0</v>
      </c>
      <c r="W62" s="3">
        <f>SUM(Table3[[#This Row],[RN Hours Contract]:[Med Aide Hours Contract]])</f>
        <v>3.6688888888888909</v>
      </c>
      <c r="X62" s="3">
        <v>0</v>
      </c>
      <c r="Y62" s="3">
        <v>0</v>
      </c>
      <c r="Z62" s="3">
        <v>0</v>
      </c>
      <c r="AA62" s="3">
        <v>0</v>
      </c>
      <c r="AB62" s="3">
        <v>0</v>
      </c>
      <c r="AC62" s="3">
        <v>3.6688888888888909</v>
      </c>
      <c r="AD62" s="3">
        <v>0</v>
      </c>
      <c r="AE62" s="3">
        <v>0</v>
      </c>
      <c r="AF62" t="s">
        <v>60</v>
      </c>
      <c r="AG62" s="13">
        <v>5</v>
      </c>
      <c r="AQ62"/>
    </row>
    <row r="63" spans="1:43" x14ac:dyDescent="0.2">
      <c r="A63" t="s">
        <v>425</v>
      </c>
      <c r="B63" t="s">
        <v>491</v>
      </c>
      <c r="C63" t="s">
        <v>935</v>
      </c>
      <c r="D63" t="s">
        <v>1122</v>
      </c>
      <c r="E63" s="3">
        <v>22.511111111111113</v>
      </c>
      <c r="F63" s="3">
        <f>Table3[[#This Row],[Total Hours Nurse Staffing]]/Table3[[#This Row],[MDS Census]]</f>
        <v>4.6504195459032571</v>
      </c>
      <c r="G63" s="3">
        <f>Table3[[#This Row],[Total Direct Care Staff Hours]]/Table3[[#This Row],[MDS Census]]</f>
        <v>4.255552813425469</v>
      </c>
      <c r="H63" s="3">
        <f>Table3[[#This Row],[Total RN Hours (w/ Admin, DON)]]/Table3[[#This Row],[MDS Census]]</f>
        <v>1.271224086870681</v>
      </c>
      <c r="I63" s="3">
        <f>Table3[[#This Row],[RN Hours (excl. Admin, DON)]]/Table3[[#This Row],[MDS Census]]</f>
        <v>0.87635735439289231</v>
      </c>
      <c r="J63" s="3">
        <f t="shared" si="1"/>
        <v>104.68611111111112</v>
      </c>
      <c r="K63" s="3">
        <f>SUM(Table3[[#This Row],[RN Hours (excl. Admin, DON)]], Table3[[#This Row],[LPN Hours (excl. Admin)]], Table3[[#This Row],[CNA Hours]], Table3[[#This Row],[NA TR Hours]], Table3[[#This Row],[Med Aide/Tech Hours]])</f>
        <v>95.797222222222231</v>
      </c>
      <c r="L63" s="3">
        <f>SUM(Table3[[#This Row],[RN Hours (excl. Admin, DON)]:[RN DON Hours]])</f>
        <v>28.616666666666667</v>
      </c>
      <c r="M63" s="3">
        <v>19.727777777777778</v>
      </c>
      <c r="N63" s="3">
        <v>3.7333333333333334</v>
      </c>
      <c r="O63" s="3">
        <v>5.1555555555555559</v>
      </c>
      <c r="P63" s="3">
        <f>SUM(Table3[[#This Row],[LPN Hours (excl. Admin)]:[LPN Admin Hours]])</f>
        <v>9.15</v>
      </c>
      <c r="Q63" s="3">
        <v>9.15</v>
      </c>
      <c r="R63" s="3">
        <v>0</v>
      </c>
      <c r="S63" s="3">
        <f>SUM(Table3[[#This Row],[CNA Hours]], Table3[[#This Row],[NA TR Hours]], Table3[[#This Row],[Med Aide/Tech Hours]])</f>
        <v>66.919444444444451</v>
      </c>
      <c r="T63" s="3">
        <v>66.919444444444451</v>
      </c>
      <c r="U63" s="3">
        <v>0</v>
      </c>
      <c r="V63" s="3">
        <v>0</v>
      </c>
      <c r="W63" s="3">
        <f>SUM(Table3[[#This Row],[RN Hours Contract]:[Med Aide Hours Contract]])</f>
        <v>0</v>
      </c>
      <c r="X63" s="3">
        <v>0</v>
      </c>
      <c r="Y63" s="3">
        <v>0</v>
      </c>
      <c r="Z63" s="3">
        <v>0</v>
      </c>
      <c r="AA63" s="3">
        <v>0</v>
      </c>
      <c r="AB63" s="3">
        <v>0</v>
      </c>
      <c r="AC63" s="3">
        <v>0</v>
      </c>
      <c r="AD63" s="3">
        <v>0</v>
      </c>
      <c r="AE63" s="3">
        <v>0</v>
      </c>
      <c r="AF63" t="s">
        <v>61</v>
      </c>
      <c r="AG63" s="13">
        <v>5</v>
      </c>
      <c r="AQ63"/>
    </row>
    <row r="64" spans="1:43" x14ac:dyDescent="0.2">
      <c r="A64" t="s">
        <v>425</v>
      </c>
      <c r="B64" t="s">
        <v>492</v>
      </c>
      <c r="C64" t="s">
        <v>936</v>
      </c>
      <c r="D64" t="s">
        <v>1078</v>
      </c>
      <c r="E64" s="3">
        <v>81.466666666666669</v>
      </c>
      <c r="F64" s="3">
        <f>Table3[[#This Row],[Total Hours Nurse Staffing]]/Table3[[#This Row],[MDS Census]]</f>
        <v>2.4949127114020726</v>
      </c>
      <c r="G64" s="3">
        <f>Table3[[#This Row],[Total Direct Care Staff Hours]]/Table3[[#This Row],[MDS Census]]</f>
        <v>2.3345199127114018</v>
      </c>
      <c r="H64" s="3">
        <f>Table3[[#This Row],[Total RN Hours (w/ Admin, DON)]]/Table3[[#This Row],[MDS Census]]</f>
        <v>0.16039279869067102</v>
      </c>
      <c r="I64" s="3">
        <f>Table3[[#This Row],[RN Hours (excl. Admin, DON)]]/Table3[[#This Row],[MDS Census]]</f>
        <v>0</v>
      </c>
      <c r="J64" s="3">
        <f t="shared" si="1"/>
        <v>203.2522222222222</v>
      </c>
      <c r="K64" s="3">
        <f>SUM(Table3[[#This Row],[RN Hours (excl. Admin, DON)]], Table3[[#This Row],[LPN Hours (excl. Admin)]], Table3[[#This Row],[CNA Hours]], Table3[[#This Row],[NA TR Hours]], Table3[[#This Row],[Med Aide/Tech Hours]])</f>
        <v>190.18555555555554</v>
      </c>
      <c r="L64" s="3">
        <f>SUM(Table3[[#This Row],[RN Hours (excl. Admin, DON)]:[RN DON Hours]])</f>
        <v>13.066666666666666</v>
      </c>
      <c r="M64" s="3">
        <v>0</v>
      </c>
      <c r="N64" s="3">
        <v>13.066666666666666</v>
      </c>
      <c r="O64" s="3">
        <v>0</v>
      </c>
      <c r="P64" s="3">
        <f>SUM(Table3[[#This Row],[LPN Hours (excl. Admin)]:[LPN Admin Hours]])</f>
        <v>38.347777777777779</v>
      </c>
      <c r="Q64" s="3">
        <v>38.347777777777779</v>
      </c>
      <c r="R64" s="3">
        <v>0</v>
      </c>
      <c r="S64" s="3">
        <f>SUM(Table3[[#This Row],[CNA Hours]], Table3[[#This Row],[NA TR Hours]], Table3[[#This Row],[Med Aide/Tech Hours]])</f>
        <v>151.83777777777777</v>
      </c>
      <c r="T64" s="3">
        <v>151.83777777777777</v>
      </c>
      <c r="U64" s="3">
        <v>0</v>
      </c>
      <c r="V64" s="3">
        <v>0</v>
      </c>
      <c r="W64" s="3">
        <f>SUM(Table3[[#This Row],[RN Hours Contract]:[Med Aide Hours Contract]])</f>
        <v>0</v>
      </c>
      <c r="X64" s="3">
        <v>0</v>
      </c>
      <c r="Y64" s="3">
        <v>0</v>
      </c>
      <c r="Z64" s="3">
        <v>0</v>
      </c>
      <c r="AA64" s="3">
        <v>0</v>
      </c>
      <c r="AB64" s="3">
        <v>0</v>
      </c>
      <c r="AC64" s="3">
        <v>0</v>
      </c>
      <c r="AD64" s="3">
        <v>0</v>
      </c>
      <c r="AE64" s="3">
        <v>0</v>
      </c>
      <c r="AF64" t="s">
        <v>62</v>
      </c>
      <c r="AG64" s="13">
        <v>5</v>
      </c>
      <c r="AQ64"/>
    </row>
    <row r="65" spans="1:43" x14ac:dyDescent="0.2">
      <c r="A65" t="s">
        <v>425</v>
      </c>
      <c r="B65" t="s">
        <v>493</v>
      </c>
      <c r="C65" t="s">
        <v>937</v>
      </c>
      <c r="D65" t="s">
        <v>1118</v>
      </c>
      <c r="E65" s="3">
        <v>70.055555555555557</v>
      </c>
      <c r="F65" s="3">
        <f>Table3[[#This Row],[Total Hours Nurse Staffing]]/Table3[[#This Row],[MDS Census]]</f>
        <v>3.3961538461538456</v>
      </c>
      <c r="G65" s="3">
        <f>Table3[[#This Row],[Total Direct Care Staff Hours]]/Table3[[#This Row],[MDS Census]]</f>
        <v>3.2117763679619347</v>
      </c>
      <c r="H65" s="3">
        <f>Table3[[#This Row],[Total RN Hours (w/ Admin, DON)]]/Table3[[#This Row],[MDS Census]]</f>
        <v>1.0141554321966693</v>
      </c>
      <c r="I65" s="3">
        <f>Table3[[#This Row],[RN Hours (excl. Admin, DON)]]/Table3[[#This Row],[MDS Census]]</f>
        <v>0.82977795400475807</v>
      </c>
      <c r="J65" s="3">
        <f t="shared" si="1"/>
        <v>237.91944444444442</v>
      </c>
      <c r="K65" s="3">
        <f>SUM(Table3[[#This Row],[RN Hours (excl. Admin, DON)]], Table3[[#This Row],[LPN Hours (excl. Admin)]], Table3[[#This Row],[CNA Hours]], Table3[[#This Row],[NA TR Hours]], Table3[[#This Row],[Med Aide/Tech Hours]])</f>
        <v>225.00277777777777</v>
      </c>
      <c r="L65" s="3">
        <f>SUM(Table3[[#This Row],[RN Hours (excl. Admin, DON)]:[RN DON Hours]])</f>
        <v>71.047222222222217</v>
      </c>
      <c r="M65" s="3">
        <v>58.130555555555553</v>
      </c>
      <c r="N65" s="3">
        <v>7.85</v>
      </c>
      <c r="O65" s="3">
        <v>5.0666666666666664</v>
      </c>
      <c r="P65" s="3">
        <f>SUM(Table3[[#This Row],[LPN Hours (excl. Admin)]:[LPN Admin Hours]])</f>
        <v>37.863888888888887</v>
      </c>
      <c r="Q65" s="3">
        <v>37.863888888888887</v>
      </c>
      <c r="R65" s="3">
        <v>0</v>
      </c>
      <c r="S65" s="3">
        <f>SUM(Table3[[#This Row],[CNA Hours]], Table3[[#This Row],[NA TR Hours]], Table3[[#This Row],[Med Aide/Tech Hours]])</f>
        <v>129.00833333333333</v>
      </c>
      <c r="T65" s="3">
        <v>129.00833333333333</v>
      </c>
      <c r="U65" s="3">
        <v>0</v>
      </c>
      <c r="V65" s="3">
        <v>0</v>
      </c>
      <c r="W65" s="3">
        <f>SUM(Table3[[#This Row],[RN Hours Contract]:[Med Aide Hours Contract]])</f>
        <v>0</v>
      </c>
      <c r="X65" s="3">
        <v>0</v>
      </c>
      <c r="Y65" s="3">
        <v>0</v>
      </c>
      <c r="Z65" s="3">
        <v>0</v>
      </c>
      <c r="AA65" s="3">
        <v>0</v>
      </c>
      <c r="AB65" s="3">
        <v>0</v>
      </c>
      <c r="AC65" s="3">
        <v>0</v>
      </c>
      <c r="AD65" s="3">
        <v>0</v>
      </c>
      <c r="AE65" s="3">
        <v>0</v>
      </c>
      <c r="AF65" t="s">
        <v>63</v>
      </c>
      <c r="AG65" s="13">
        <v>5</v>
      </c>
      <c r="AQ65"/>
    </row>
    <row r="66" spans="1:43" x14ac:dyDescent="0.2">
      <c r="A66" t="s">
        <v>425</v>
      </c>
      <c r="B66" t="s">
        <v>494</v>
      </c>
      <c r="C66" t="s">
        <v>859</v>
      </c>
      <c r="D66" t="s">
        <v>1068</v>
      </c>
      <c r="E66" s="3">
        <v>56.333333333333336</v>
      </c>
      <c r="F66" s="3">
        <f>Table3[[#This Row],[Total Hours Nurse Staffing]]/Table3[[#This Row],[MDS Census]]</f>
        <v>3.5151913214990134</v>
      </c>
      <c r="G66" s="3">
        <f>Table3[[#This Row],[Total Direct Care Staff Hours]]/Table3[[#This Row],[MDS Census]]</f>
        <v>3.1775996055226821</v>
      </c>
      <c r="H66" s="3">
        <f>Table3[[#This Row],[Total RN Hours (w/ Admin, DON)]]/Table3[[#This Row],[MDS Census]]</f>
        <v>0.67726429980276137</v>
      </c>
      <c r="I66" s="3">
        <f>Table3[[#This Row],[RN Hours (excl. Admin, DON)]]/Table3[[#This Row],[MDS Census]]</f>
        <v>0.33967258382643001</v>
      </c>
      <c r="J66" s="3">
        <f t="shared" si="1"/>
        <v>198.02244444444443</v>
      </c>
      <c r="K66" s="3">
        <f>SUM(Table3[[#This Row],[RN Hours (excl. Admin, DON)]], Table3[[#This Row],[LPN Hours (excl. Admin)]], Table3[[#This Row],[CNA Hours]], Table3[[#This Row],[NA TR Hours]], Table3[[#This Row],[Med Aide/Tech Hours]])</f>
        <v>179.00477777777778</v>
      </c>
      <c r="L66" s="3">
        <f>SUM(Table3[[#This Row],[RN Hours (excl. Admin, DON)]:[RN DON Hours]])</f>
        <v>38.152555555555558</v>
      </c>
      <c r="M66" s="3">
        <v>19.134888888888892</v>
      </c>
      <c r="N66" s="3">
        <v>13.595444444444446</v>
      </c>
      <c r="O66" s="3">
        <v>5.4222222222222225</v>
      </c>
      <c r="P66" s="3">
        <f>SUM(Table3[[#This Row],[LPN Hours (excl. Admin)]:[LPN Admin Hours]])</f>
        <v>40.102555555555554</v>
      </c>
      <c r="Q66" s="3">
        <v>40.102555555555554</v>
      </c>
      <c r="R66" s="3">
        <v>0</v>
      </c>
      <c r="S66" s="3">
        <f>SUM(Table3[[#This Row],[CNA Hours]], Table3[[#This Row],[NA TR Hours]], Table3[[#This Row],[Med Aide/Tech Hours]])</f>
        <v>119.76733333333333</v>
      </c>
      <c r="T66" s="3">
        <v>62.286999999999999</v>
      </c>
      <c r="U66" s="3">
        <v>57.480333333333327</v>
      </c>
      <c r="V66" s="3">
        <v>0</v>
      </c>
      <c r="W66" s="3">
        <f>SUM(Table3[[#This Row],[RN Hours Contract]:[Med Aide Hours Contract]])</f>
        <v>9.7222222222222224E-2</v>
      </c>
      <c r="X66" s="3">
        <v>9.7222222222222224E-2</v>
      </c>
      <c r="Y66" s="3">
        <v>0</v>
      </c>
      <c r="Z66" s="3">
        <v>0</v>
      </c>
      <c r="AA66" s="3">
        <v>0</v>
      </c>
      <c r="AB66" s="3">
        <v>0</v>
      </c>
      <c r="AC66" s="3">
        <v>0</v>
      </c>
      <c r="AD66" s="3">
        <v>0</v>
      </c>
      <c r="AE66" s="3">
        <v>0</v>
      </c>
      <c r="AF66" t="s">
        <v>64</v>
      </c>
      <c r="AG66" s="13">
        <v>5</v>
      </c>
      <c r="AQ66"/>
    </row>
    <row r="67" spans="1:43" x14ac:dyDescent="0.2">
      <c r="A67" t="s">
        <v>425</v>
      </c>
      <c r="B67" t="s">
        <v>495</v>
      </c>
      <c r="C67" t="s">
        <v>938</v>
      </c>
      <c r="D67" t="s">
        <v>1109</v>
      </c>
      <c r="E67" s="3">
        <v>51.93333333333333</v>
      </c>
      <c r="F67" s="3">
        <f>Table3[[#This Row],[Total Hours Nurse Staffing]]/Table3[[#This Row],[MDS Census]]</f>
        <v>4.062505348737699</v>
      </c>
      <c r="G67" s="3">
        <f>Table3[[#This Row],[Total Direct Care Staff Hours]]/Table3[[#This Row],[MDS Census]]</f>
        <v>3.6760376551133938</v>
      </c>
      <c r="H67" s="3">
        <f>Table3[[#This Row],[Total RN Hours (w/ Admin, DON)]]/Table3[[#This Row],[MDS Census]]</f>
        <v>0.67215233204963643</v>
      </c>
      <c r="I67" s="3">
        <f>Table3[[#This Row],[RN Hours (excl. Admin, DON)]]/Table3[[#This Row],[MDS Census]]</f>
        <v>0.28568463842533165</v>
      </c>
      <c r="J67" s="3">
        <f t="shared" si="1"/>
        <v>210.97944444444448</v>
      </c>
      <c r="K67" s="3">
        <f>SUM(Table3[[#This Row],[RN Hours (excl. Admin, DON)]], Table3[[#This Row],[LPN Hours (excl. Admin)]], Table3[[#This Row],[CNA Hours]], Table3[[#This Row],[NA TR Hours]], Table3[[#This Row],[Med Aide/Tech Hours]])</f>
        <v>190.9088888888889</v>
      </c>
      <c r="L67" s="3">
        <f>SUM(Table3[[#This Row],[RN Hours (excl. Admin, DON)]:[RN DON Hours]])</f>
        <v>34.907111111111114</v>
      </c>
      <c r="M67" s="3">
        <v>14.836555555555556</v>
      </c>
      <c r="N67" s="3">
        <v>15.048222222222222</v>
      </c>
      <c r="O67" s="3">
        <v>5.0223333333333331</v>
      </c>
      <c r="P67" s="3">
        <f>SUM(Table3[[#This Row],[LPN Hours (excl. Admin)]:[LPN Admin Hours]])</f>
        <v>57.331222222222223</v>
      </c>
      <c r="Q67" s="3">
        <v>57.331222222222223</v>
      </c>
      <c r="R67" s="3">
        <v>0</v>
      </c>
      <c r="S67" s="3">
        <f>SUM(Table3[[#This Row],[CNA Hours]], Table3[[#This Row],[NA TR Hours]], Table3[[#This Row],[Med Aide/Tech Hours]])</f>
        <v>118.74111111111112</v>
      </c>
      <c r="T67" s="3">
        <v>118.74111111111112</v>
      </c>
      <c r="U67" s="3">
        <v>0</v>
      </c>
      <c r="V67" s="3">
        <v>0</v>
      </c>
      <c r="W67" s="3">
        <f>SUM(Table3[[#This Row],[RN Hours Contract]:[Med Aide Hours Contract]])</f>
        <v>0</v>
      </c>
      <c r="X67" s="3">
        <v>0</v>
      </c>
      <c r="Y67" s="3">
        <v>0</v>
      </c>
      <c r="Z67" s="3">
        <v>0</v>
      </c>
      <c r="AA67" s="3">
        <v>0</v>
      </c>
      <c r="AB67" s="3">
        <v>0</v>
      </c>
      <c r="AC67" s="3">
        <v>0</v>
      </c>
      <c r="AD67" s="3">
        <v>0</v>
      </c>
      <c r="AE67" s="3">
        <v>0</v>
      </c>
      <c r="AF67" t="s">
        <v>65</v>
      </c>
      <c r="AG67" s="13">
        <v>5</v>
      </c>
      <c r="AQ67"/>
    </row>
    <row r="68" spans="1:43" x14ac:dyDescent="0.2">
      <c r="A68" t="s">
        <v>425</v>
      </c>
      <c r="B68" t="s">
        <v>496</v>
      </c>
      <c r="C68" t="s">
        <v>863</v>
      </c>
      <c r="D68" t="s">
        <v>1114</v>
      </c>
      <c r="E68" s="3">
        <v>71.12222222222222</v>
      </c>
      <c r="F68" s="3">
        <f>Table3[[#This Row],[Total Hours Nurse Staffing]]/Table3[[#This Row],[MDS Census]]</f>
        <v>3.5455881893454149</v>
      </c>
      <c r="G68" s="3">
        <f>Table3[[#This Row],[Total Direct Care Staff Hours]]/Table3[[#This Row],[MDS Census]]</f>
        <v>3.3124996094360255</v>
      </c>
      <c r="H68" s="3">
        <f>Table3[[#This Row],[Total RN Hours (w/ Admin, DON)]]/Table3[[#This Row],[MDS Census]]</f>
        <v>0.52403843149507889</v>
      </c>
      <c r="I68" s="3">
        <f>Table3[[#This Row],[RN Hours (excl. Admin, DON)]]/Table3[[#This Row],[MDS Census]]</f>
        <v>0.2909498515856897</v>
      </c>
      <c r="J68" s="3">
        <f t="shared" si="1"/>
        <v>252.17011111111111</v>
      </c>
      <c r="K68" s="3">
        <f>SUM(Table3[[#This Row],[RN Hours (excl. Admin, DON)]], Table3[[#This Row],[LPN Hours (excl. Admin)]], Table3[[#This Row],[CNA Hours]], Table3[[#This Row],[NA TR Hours]], Table3[[#This Row],[Med Aide/Tech Hours]])</f>
        <v>235.59233333333333</v>
      </c>
      <c r="L68" s="3">
        <f>SUM(Table3[[#This Row],[RN Hours (excl. Admin, DON)]:[RN DON Hours]])</f>
        <v>37.270777777777774</v>
      </c>
      <c r="M68" s="3">
        <v>20.692999999999998</v>
      </c>
      <c r="N68" s="3">
        <v>10.488888888888889</v>
      </c>
      <c r="O68" s="3">
        <v>6.0888888888888886</v>
      </c>
      <c r="P68" s="3">
        <f>SUM(Table3[[#This Row],[LPN Hours (excl. Admin)]:[LPN Admin Hours]])</f>
        <v>39.144666666666666</v>
      </c>
      <c r="Q68" s="3">
        <v>39.144666666666666</v>
      </c>
      <c r="R68" s="3">
        <v>0</v>
      </c>
      <c r="S68" s="3">
        <f>SUM(Table3[[#This Row],[CNA Hours]], Table3[[#This Row],[NA TR Hours]], Table3[[#This Row],[Med Aide/Tech Hours]])</f>
        <v>175.75466666666668</v>
      </c>
      <c r="T68" s="3">
        <v>150.11022222222223</v>
      </c>
      <c r="U68" s="3">
        <v>25.644444444444435</v>
      </c>
      <c r="V68" s="3">
        <v>0</v>
      </c>
      <c r="W68" s="3">
        <f>SUM(Table3[[#This Row],[RN Hours Contract]:[Med Aide Hours Contract]])</f>
        <v>0</v>
      </c>
      <c r="X68" s="3">
        <v>0</v>
      </c>
      <c r="Y68" s="3">
        <v>0</v>
      </c>
      <c r="Z68" s="3">
        <v>0</v>
      </c>
      <c r="AA68" s="3">
        <v>0</v>
      </c>
      <c r="AB68" s="3">
        <v>0</v>
      </c>
      <c r="AC68" s="3">
        <v>0</v>
      </c>
      <c r="AD68" s="3">
        <v>0</v>
      </c>
      <c r="AE68" s="3">
        <v>0</v>
      </c>
      <c r="AF68" t="s">
        <v>66</v>
      </c>
      <c r="AG68" s="13">
        <v>5</v>
      </c>
      <c r="AQ68"/>
    </row>
    <row r="69" spans="1:43" x14ac:dyDescent="0.2">
      <c r="A69" t="s">
        <v>425</v>
      </c>
      <c r="B69" t="s">
        <v>497</v>
      </c>
      <c r="C69" t="s">
        <v>928</v>
      </c>
      <c r="D69" t="s">
        <v>1079</v>
      </c>
      <c r="E69" s="3">
        <v>123.51111111111111</v>
      </c>
      <c r="F69" s="3">
        <f>Table3[[#This Row],[Total Hours Nurse Staffing]]/Table3[[#This Row],[MDS Census]]</f>
        <v>3.7836281036344008</v>
      </c>
      <c r="G69" s="3">
        <f>Table3[[#This Row],[Total Direct Care Staff Hours]]/Table3[[#This Row],[MDS Census]]</f>
        <v>3.6763853904282113</v>
      </c>
      <c r="H69" s="3">
        <f>Table3[[#This Row],[Total RN Hours (w/ Admin, DON)]]/Table3[[#This Row],[MDS Census]]</f>
        <v>0.25421014753508459</v>
      </c>
      <c r="I69" s="3">
        <f>Table3[[#This Row],[RN Hours (excl. Admin, DON)]]/Table3[[#This Row],[MDS Census]]</f>
        <v>0.14696743432889528</v>
      </c>
      <c r="J69" s="3">
        <f t="shared" si="1"/>
        <v>467.32011111111109</v>
      </c>
      <c r="K69" s="3">
        <f>SUM(Table3[[#This Row],[RN Hours (excl. Admin, DON)]], Table3[[#This Row],[LPN Hours (excl. Admin)]], Table3[[#This Row],[CNA Hours]], Table3[[#This Row],[NA TR Hours]], Table3[[#This Row],[Med Aide/Tech Hours]])</f>
        <v>454.0744444444444</v>
      </c>
      <c r="L69" s="3">
        <f>SUM(Table3[[#This Row],[RN Hours (excl. Admin, DON)]:[RN DON Hours]])</f>
        <v>31.397777777777776</v>
      </c>
      <c r="M69" s="3">
        <v>18.152111111111111</v>
      </c>
      <c r="N69" s="3">
        <v>7.8234444444444442</v>
      </c>
      <c r="O69" s="3">
        <v>5.4222222222222225</v>
      </c>
      <c r="P69" s="3">
        <f>SUM(Table3[[#This Row],[LPN Hours (excl. Admin)]:[LPN Admin Hours]])</f>
        <v>195.72933333333333</v>
      </c>
      <c r="Q69" s="3">
        <v>195.72933333333333</v>
      </c>
      <c r="R69" s="3">
        <v>0</v>
      </c>
      <c r="S69" s="3">
        <f>SUM(Table3[[#This Row],[CNA Hours]], Table3[[#This Row],[NA TR Hours]], Table3[[#This Row],[Med Aide/Tech Hours]])</f>
        <v>240.19299999999998</v>
      </c>
      <c r="T69" s="3">
        <v>227.83088888888886</v>
      </c>
      <c r="U69" s="3">
        <v>12.362111111111108</v>
      </c>
      <c r="V69" s="3">
        <v>0</v>
      </c>
      <c r="W69" s="3">
        <f>SUM(Table3[[#This Row],[RN Hours Contract]:[Med Aide Hours Contract]])</f>
        <v>108.68577777777779</v>
      </c>
      <c r="X69" s="3">
        <v>5.8777777777777782</v>
      </c>
      <c r="Y69" s="3">
        <v>0</v>
      </c>
      <c r="Z69" s="3">
        <v>0</v>
      </c>
      <c r="AA69" s="3">
        <v>37.821444444444445</v>
      </c>
      <c r="AB69" s="3">
        <v>0</v>
      </c>
      <c r="AC69" s="3">
        <v>64.986555555555555</v>
      </c>
      <c r="AD69" s="3">
        <v>0</v>
      </c>
      <c r="AE69" s="3">
        <v>0</v>
      </c>
      <c r="AF69" t="s">
        <v>67</v>
      </c>
      <c r="AG69" s="13">
        <v>5</v>
      </c>
      <c r="AQ69"/>
    </row>
    <row r="70" spans="1:43" x14ac:dyDescent="0.2">
      <c r="A70" t="s">
        <v>425</v>
      </c>
      <c r="B70" t="s">
        <v>498</v>
      </c>
      <c r="C70" t="s">
        <v>939</v>
      </c>
      <c r="D70" t="s">
        <v>1074</v>
      </c>
      <c r="E70" s="3">
        <v>41.133333333333333</v>
      </c>
      <c r="F70" s="3">
        <f>Table3[[#This Row],[Total Hours Nurse Staffing]]/Table3[[#This Row],[MDS Census]]</f>
        <v>3.6089384116693677</v>
      </c>
      <c r="G70" s="3">
        <f>Table3[[#This Row],[Total Direct Care Staff Hours]]/Table3[[#This Row],[MDS Census]]</f>
        <v>3.40832793084819</v>
      </c>
      <c r="H70" s="3">
        <f>Table3[[#This Row],[Total RN Hours (w/ Admin, DON)]]/Table3[[#This Row],[MDS Census]]</f>
        <v>1.2209238249594812</v>
      </c>
      <c r="I70" s="3">
        <f>Table3[[#This Row],[RN Hours (excl. Admin, DON)]]/Table3[[#This Row],[MDS Census]]</f>
        <v>1.0203133441383034</v>
      </c>
      <c r="J70" s="3">
        <f t="shared" si="1"/>
        <v>148.44766666666666</v>
      </c>
      <c r="K70" s="3">
        <f>SUM(Table3[[#This Row],[RN Hours (excl. Admin, DON)]], Table3[[#This Row],[LPN Hours (excl. Admin)]], Table3[[#This Row],[CNA Hours]], Table3[[#This Row],[NA TR Hours]], Table3[[#This Row],[Med Aide/Tech Hours]])</f>
        <v>140.19588888888887</v>
      </c>
      <c r="L70" s="3">
        <f>SUM(Table3[[#This Row],[RN Hours (excl. Admin, DON)]:[RN DON Hours]])</f>
        <v>50.220666666666659</v>
      </c>
      <c r="M70" s="3">
        <v>41.968888888888884</v>
      </c>
      <c r="N70" s="3">
        <v>2.8184444444444443</v>
      </c>
      <c r="O70" s="3">
        <v>5.4333333333333336</v>
      </c>
      <c r="P70" s="3">
        <f>SUM(Table3[[#This Row],[LPN Hours (excl. Admin)]:[LPN Admin Hours]])</f>
        <v>7.931222222222222</v>
      </c>
      <c r="Q70" s="3">
        <v>7.931222222222222</v>
      </c>
      <c r="R70" s="3">
        <v>0</v>
      </c>
      <c r="S70" s="3">
        <f>SUM(Table3[[#This Row],[CNA Hours]], Table3[[#This Row],[NA TR Hours]], Table3[[#This Row],[Med Aide/Tech Hours]])</f>
        <v>90.295777777777772</v>
      </c>
      <c r="T70" s="3">
        <v>80.410444444444437</v>
      </c>
      <c r="U70" s="3">
        <v>9.8853333333333353</v>
      </c>
      <c r="V70" s="3">
        <v>0</v>
      </c>
      <c r="W70" s="3">
        <f>SUM(Table3[[#This Row],[RN Hours Contract]:[Med Aide Hours Contract]])</f>
        <v>0</v>
      </c>
      <c r="X70" s="3">
        <v>0</v>
      </c>
      <c r="Y70" s="3">
        <v>0</v>
      </c>
      <c r="Z70" s="3">
        <v>0</v>
      </c>
      <c r="AA70" s="3">
        <v>0</v>
      </c>
      <c r="AB70" s="3">
        <v>0</v>
      </c>
      <c r="AC70" s="3">
        <v>0</v>
      </c>
      <c r="AD70" s="3">
        <v>0</v>
      </c>
      <c r="AE70" s="3">
        <v>0</v>
      </c>
      <c r="AF70" t="s">
        <v>68</v>
      </c>
      <c r="AG70" s="13">
        <v>5</v>
      </c>
      <c r="AQ70"/>
    </row>
    <row r="71" spans="1:43" x14ac:dyDescent="0.2">
      <c r="A71" t="s">
        <v>425</v>
      </c>
      <c r="B71" t="s">
        <v>499</v>
      </c>
      <c r="C71" t="s">
        <v>877</v>
      </c>
      <c r="D71" t="s">
        <v>1123</v>
      </c>
      <c r="E71" s="3">
        <v>58.31111111111111</v>
      </c>
      <c r="F71" s="3">
        <f>Table3[[#This Row],[Total Hours Nurse Staffing]]/Table3[[#This Row],[MDS Census]]</f>
        <v>3.1467759146341465</v>
      </c>
      <c r="G71" s="3">
        <f>Table3[[#This Row],[Total Direct Care Staff Hours]]/Table3[[#This Row],[MDS Census]]</f>
        <v>2.8712900152439023</v>
      </c>
      <c r="H71" s="3">
        <f>Table3[[#This Row],[Total RN Hours (w/ Admin, DON)]]/Table3[[#This Row],[MDS Census]]</f>
        <v>0.40510670731707316</v>
      </c>
      <c r="I71" s="3">
        <f>Table3[[#This Row],[RN Hours (excl. Admin, DON)]]/Table3[[#This Row],[MDS Census]]</f>
        <v>0.12962080792682928</v>
      </c>
      <c r="J71" s="3">
        <f t="shared" si="1"/>
        <v>183.49200000000002</v>
      </c>
      <c r="K71" s="3">
        <f>SUM(Table3[[#This Row],[RN Hours (excl. Admin, DON)]], Table3[[#This Row],[LPN Hours (excl. Admin)]], Table3[[#This Row],[CNA Hours]], Table3[[#This Row],[NA TR Hours]], Table3[[#This Row],[Med Aide/Tech Hours]])</f>
        <v>167.42811111111109</v>
      </c>
      <c r="L71" s="3">
        <f>SUM(Table3[[#This Row],[RN Hours (excl. Admin, DON)]:[RN DON Hours]])</f>
        <v>23.62222222222222</v>
      </c>
      <c r="M71" s="3">
        <v>7.5583333333333336</v>
      </c>
      <c r="N71" s="3">
        <v>10.813888888888888</v>
      </c>
      <c r="O71" s="3">
        <v>5.25</v>
      </c>
      <c r="P71" s="3">
        <f>SUM(Table3[[#This Row],[LPN Hours (excl. Admin)]:[LPN Admin Hours]])</f>
        <v>51.238888888888887</v>
      </c>
      <c r="Q71" s="3">
        <v>51.238888888888887</v>
      </c>
      <c r="R71" s="3">
        <v>0</v>
      </c>
      <c r="S71" s="3">
        <f>SUM(Table3[[#This Row],[CNA Hours]], Table3[[#This Row],[NA TR Hours]], Table3[[#This Row],[Med Aide/Tech Hours]])</f>
        <v>108.63088888888889</v>
      </c>
      <c r="T71" s="3">
        <v>108.63088888888889</v>
      </c>
      <c r="U71" s="3">
        <v>0</v>
      </c>
      <c r="V71" s="3">
        <v>0</v>
      </c>
      <c r="W71" s="3">
        <f>SUM(Table3[[#This Row],[RN Hours Contract]:[Med Aide Hours Contract]])</f>
        <v>39.25277777777778</v>
      </c>
      <c r="X71" s="3">
        <v>1.6611111111111112</v>
      </c>
      <c r="Y71" s="3">
        <v>0</v>
      </c>
      <c r="Z71" s="3">
        <v>0</v>
      </c>
      <c r="AA71" s="3">
        <v>17.074999999999999</v>
      </c>
      <c r="AB71" s="3">
        <v>0</v>
      </c>
      <c r="AC71" s="3">
        <v>20.516666666666666</v>
      </c>
      <c r="AD71" s="3">
        <v>0</v>
      </c>
      <c r="AE71" s="3">
        <v>0</v>
      </c>
      <c r="AF71" t="s">
        <v>69</v>
      </c>
      <c r="AG71" s="13">
        <v>5</v>
      </c>
      <c r="AQ71"/>
    </row>
    <row r="72" spans="1:43" x14ac:dyDescent="0.2">
      <c r="A72" t="s">
        <v>425</v>
      </c>
      <c r="B72" t="s">
        <v>500</v>
      </c>
      <c r="C72" t="s">
        <v>940</v>
      </c>
      <c r="D72" t="s">
        <v>1118</v>
      </c>
      <c r="E72" s="3">
        <v>69.922222222222217</v>
      </c>
      <c r="F72" s="3">
        <f>Table3[[#This Row],[Total Hours Nurse Staffing]]/Table3[[#This Row],[MDS Census]]</f>
        <v>3.9789289686953762</v>
      </c>
      <c r="G72" s="3">
        <f>Table3[[#This Row],[Total Direct Care Staff Hours]]/Table3[[#This Row],[MDS Census]]</f>
        <v>3.6439504211028133</v>
      </c>
      <c r="H72" s="3">
        <f>Table3[[#This Row],[Total RN Hours (w/ Admin, DON)]]/Table3[[#This Row],[MDS Census]]</f>
        <v>1.2755172413793103</v>
      </c>
      <c r="I72" s="3">
        <f>Table3[[#This Row],[RN Hours (excl. Admin, DON)]]/Table3[[#This Row],[MDS Census]]</f>
        <v>0.94053869378674737</v>
      </c>
      <c r="J72" s="3">
        <f t="shared" si="1"/>
        <v>278.21555555555557</v>
      </c>
      <c r="K72" s="3">
        <f>SUM(Table3[[#This Row],[RN Hours (excl. Admin, DON)]], Table3[[#This Row],[LPN Hours (excl. Admin)]], Table3[[#This Row],[CNA Hours]], Table3[[#This Row],[NA TR Hours]], Table3[[#This Row],[Med Aide/Tech Hours]])</f>
        <v>254.79311111111113</v>
      </c>
      <c r="L72" s="3">
        <f>SUM(Table3[[#This Row],[RN Hours (excl. Admin, DON)]:[RN DON Hours]])</f>
        <v>89.186999999999998</v>
      </c>
      <c r="M72" s="3">
        <v>65.76455555555556</v>
      </c>
      <c r="N72" s="3">
        <v>18.533555555555552</v>
      </c>
      <c r="O72" s="3">
        <v>4.8888888888888893</v>
      </c>
      <c r="P72" s="3">
        <f>SUM(Table3[[#This Row],[LPN Hours (excl. Admin)]:[LPN Admin Hours]])</f>
        <v>45.660222222222224</v>
      </c>
      <c r="Q72" s="3">
        <v>45.660222222222224</v>
      </c>
      <c r="R72" s="3">
        <v>0</v>
      </c>
      <c r="S72" s="3">
        <f>SUM(Table3[[#This Row],[CNA Hours]], Table3[[#This Row],[NA TR Hours]], Table3[[#This Row],[Med Aide/Tech Hours]])</f>
        <v>143.36833333333334</v>
      </c>
      <c r="T72" s="3">
        <v>143.36833333333334</v>
      </c>
      <c r="U72" s="3">
        <v>0</v>
      </c>
      <c r="V72" s="3">
        <v>0</v>
      </c>
      <c r="W72" s="3">
        <f>SUM(Table3[[#This Row],[RN Hours Contract]:[Med Aide Hours Contract]])</f>
        <v>0</v>
      </c>
      <c r="X72" s="3">
        <v>0</v>
      </c>
      <c r="Y72" s="3">
        <v>0</v>
      </c>
      <c r="Z72" s="3">
        <v>0</v>
      </c>
      <c r="AA72" s="3">
        <v>0</v>
      </c>
      <c r="AB72" s="3">
        <v>0</v>
      </c>
      <c r="AC72" s="3">
        <v>0</v>
      </c>
      <c r="AD72" s="3">
        <v>0</v>
      </c>
      <c r="AE72" s="3">
        <v>0</v>
      </c>
      <c r="AF72" t="s">
        <v>70</v>
      </c>
      <c r="AG72" s="13">
        <v>5</v>
      </c>
      <c r="AQ72"/>
    </row>
    <row r="73" spans="1:43" x14ac:dyDescent="0.2">
      <c r="A73" t="s">
        <v>425</v>
      </c>
      <c r="B73" t="s">
        <v>501</v>
      </c>
      <c r="C73" t="s">
        <v>941</v>
      </c>
      <c r="D73" t="s">
        <v>1105</v>
      </c>
      <c r="E73" s="3">
        <v>74.511111111111106</v>
      </c>
      <c r="F73" s="3">
        <f>Table3[[#This Row],[Total Hours Nurse Staffing]]/Table3[[#This Row],[MDS Census]]</f>
        <v>3.7958917387414259</v>
      </c>
      <c r="G73" s="3">
        <f>Table3[[#This Row],[Total Direct Care Staff Hours]]/Table3[[#This Row],[MDS Census]]</f>
        <v>3.3639278258276173</v>
      </c>
      <c r="H73" s="3">
        <f>Table3[[#This Row],[Total RN Hours (w/ Admin, DON)]]/Table3[[#This Row],[MDS Census]]</f>
        <v>0.49936623918878625</v>
      </c>
      <c r="I73" s="3">
        <f>Table3[[#This Row],[RN Hours (excl. Admin, DON)]]/Table3[[#This Row],[MDS Census]]</f>
        <v>0.17685654637637938</v>
      </c>
      <c r="J73" s="3">
        <f t="shared" si="1"/>
        <v>282.83611111111111</v>
      </c>
      <c r="K73" s="3">
        <f>SUM(Table3[[#This Row],[RN Hours (excl. Admin, DON)]], Table3[[#This Row],[LPN Hours (excl. Admin)]], Table3[[#This Row],[CNA Hours]], Table3[[#This Row],[NA TR Hours]], Table3[[#This Row],[Med Aide/Tech Hours]])</f>
        <v>250.65</v>
      </c>
      <c r="L73" s="3">
        <f>SUM(Table3[[#This Row],[RN Hours (excl. Admin, DON)]:[RN DON Hours]])</f>
        <v>37.208333333333336</v>
      </c>
      <c r="M73" s="3">
        <v>13.177777777777777</v>
      </c>
      <c r="N73" s="3">
        <v>18.875</v>
      </c>
      <c r="O73" s="3">
        <v>5.1555555555555559</v>
      </c>
      <c r="P73" s="3">
        <f>SUM(Table3[[#This Row],[LPN Hours (excl. Admin)]:[LPN Admin Hours]])</f>
        <v>86.294444444444437</v>
      </c>
      <c r="Q73" s="3">
        <v>78.138888888888886</v>
      </c>
      <c r="R73" s="3">
        <v>8.155555555555555</v>
      </c>
      <c r="S73" s="3">
        <f>SUM(Table3[[#This Row],[CNA Hours]], Table3[[#This Row],[NA TR Hours]], Table3[[#This Row],[Med Aide/Tech Hours]])</f>
        <v>159.33333333333334</v>
      </c>
      <c r="T73" s="3">
        <v>159.33333333333334</v>
      </c>
      <c r="U73" s="3">
        <v>0</v>
      </c>
      <c r="V73" s="3">
        <v>0</v>
      </c>
      <c r="W73" s="3">
        <f>SUM(Table3[[#This Row],[RN Hours Contract]:[Med Aide Hours Contract]])</f>
        <v>0</v>
      </c>
      <c r="X73" s="3">
        <v>0</v>
      </c>
      <c r="Y73" s="3">
        <v>0</v>
      </c>
      <c r="Z73" s="3">
        <v>0</v>
      </c>
      <c r="AA73" s="3">
        <v>0</v>
      </c>
      <c r="AB73" s="3">
        <v>0</v>
      </c>
      <c r="AC73" s="3">
        <v>0</v>
      </c>
      <c r="AD73" s="3">
        <v>0</v>
      </c>
      <c r="AE73" s="3">
        <v>0</v>
      </c>
      <c r="AF73" t="s">
        <v>71</v>
      </c>
      <c r="AG73" s="13">
        <v>5</v>
      </c>
      <c r="AQ73"/>
    </row>
    <row r="74" spans="1:43" x14ac:dyDescent="0.2">
      <c r="A74" t="s">
        <v>425</v>
      </c>
      <c r="B74" t="s">
        <v>502</v>
      </c>
      <c r="C74" t="s">
        <v>942</v>
      </c>
      <c r="D74" t="s">
        <v>1124</v>
      </c>
      <c r="E74" s="3">
        <v>19.600000000000001</v>
      </c>
      <c r="F74" s="3">
        <f>Table3[[#This Row],[Total Hours Nurse Staffing]]/Table3[[#This Row],[MDS Census]]</f>
        <v>5.2730215419501132</v>
      </c>
      <c r="G74" s="3">
        <f>Table3[[#This Row],[Total Direct Care Staff Hours]]/Table3[[#This Row],[MDS Census]]</f>
        <v>4.9918424036281168</v>
      </c>
      <c r="H74" s="3">
        <f>Table3[[#This Row],[Total RN Hours (w/ Admin, DON)]]/Table3[[#This Row],[MDS Census]]</f>
        <v>1.6551360544217686</v>
      </c>
      <c r="I74" s="3">
        <f>Table3[[#This Row],[RN Hours (excl. Admin, DON)]]/Table3[[#This Row],[MDS Census]]</f>
        <v>1.3739569160997729</v>
      </c>
      <c r="J74" s="3">
        <f t="shared" si="1"/>
        <v>103.35122222222222</v>
      </c>
      <c r="K74" s="3">
        <f>SUM(Table3[[#This Row],[RN Hours (excl. Admin, DON)]], Table3[[#This Row],[LPN Hours (excl. Admin)]], Table3[[#This Row],[CNA Hours]], Table3[[#This Row],[NA TR Hours]], Table3[[#This Row],[Med Aide/Tech Hours]])</f>
        <v>97.840111111111099</v>
      </c>
      <c r="L74" s="3">
        <f>SUM(Table3[[#This Row],[RN Hours (excl. Admin, DON)]:[RN DON Hours]])</f>
        <v>32.440666666666665</v>
      </c>
      <c r="M74" s="3">
        <v>26.929555555555552</v>
      </c>
      <c r="N74" s="3">
        <v>5.5111111111111111</v>
      </c>
      <c r="O74" s="3">
        <v>0</v>
      </c>
      <c r="P74" s="3">
        <f>SUM(Table3[[#This Row],[LPN Hours (excl. Admin)]:[LPN Admin Hours]])</f>
        <v>5.2555555555555555</v>
      </c>
      <c r="Q74" s="3">
        <v>5.2555555555555555</v>
      </c>
      <c r="R74" s="3">
        <v>0</v>
      </c>
      <c r="S74" s="3">
        <f>SUM(Table3[[#This Row],[CNA Hours]], Table3[[#This Row],[NA TR Hours]], Table3[[#This Row],[Med Aide/Tech Hours]])</f>
        <v>65.655000000000001</v>
      </c>
      <c r="T74" s="3">
        <v>65.655000000000001</v>
      </c>
      <c r="U74" s="3">
        <v>0</v>
      </c>
      <c r="V74" s="3">
        <v>0</v>
      </c>
      <c r="W74" s="3">
        <f>SUM(Table3[[#This Row],[RN Hours Contract]:[Med Aide Hours Contract]])</f>
        <v>0</v>
      </c>
      <c r="X74" s="3">
        <v>0</v>
      </c>
      <c r="Y74" s="3">
        <v>0</v>
      </c>
      <c r="Z74" s="3">
        <v>0</v>
      </c>
      <c r="AA74" s="3">
        <v>0</v>
      </c>
      <c r="AB74" s="3">
        <v>0</v>
      </c>
      <c r="AC74" s="3">
        <v>0</v>
      </c>
      <c r="AD74" s="3">
        <v>0</v>
      </c>
      <c r="AE74" s="3">
        <v>0</v>
      </c>
      <c r="AF74" t="s">
        <v>72</v>
      </c>
      <c r="AG74" s="13">
        <v>5</v>
      </c>
      <c r="AQ74"/>
    </row>
    <row r="75" spans="1:43" x14ac:dyDescent="0.2">
      <c r="A75" t="s">
        <v>425</v>
      </c>
      <c r="B75" t="s">
        <v>503</v>
      </c>
      <c r="C75" t="s">
        <v>943</v>
      </c>
      <c r="D75" t="s">
        <v>1125</v>
      </c>
      <c r="E75" s="3">
        <v>131.32222222222222</v>
      </c>
      <c r="F75" s="3">
        <f>Table3[[#This Row],[Total Hours Nurse Staffing]]/Table3[[#This Row],[MDS Census]]</f>
        <v>4.8218123360690415</v>
      </c>
      <c r="G75" s="3">
        <f>Table3[[#This Row],[Total Direct Care Staff Hours]]/Table3[[#This Row],[MDS Census]]</f>
        <v>4.6405152720196288</v>
      </c>
      <c r="H75" s="3">
        <f>Table3[[#This Row],[Total RN Hours (w/ Admin, DON)]]/Table3[[#This Row],[MDS Census]]</f>
        <v>0.86498434723749895</v>
      </c>
      <c r="I75" s="3">
        <f>Table3[[#This Row],[RN Hours (excl. Admin, DON)]]/Table3[[#This Row],[MDS Census]]</f>
        <v>0.73815466621541592</v>
      </c>
      <c r="J75" s="3">
        <f t="shared" si="1"/>
        <v>633.21111111111111</v>
      </c>
      <c r="K75" s="3">
        <f>SUM(Table3[[#This Row],[RN Hours (excl. Admin, DON)]], Table3[[#This Row],[LPN Hours (excl. Admin)]], Table3[[#This Row],[CNA Hours]], Table3[[#This Row],[NA TR Hours]], Table3[[#This Row],[Med Aide/Tech Hours]])</f>
        <v>609.40277777777771</v>
      </c>
      <c r="L75" s="3">
        <f>SUM(Table3[[#This Row],[RN Hours (excl. Admin, DON)]:[RN DON Hours]])</f>
        <v>113.59166666666667</v>
      </c>
      <c r="M75" s="3">
        <v>96.936111111111117</v>
      </c>
      <c r="N75" s="3">
        <v>11.405555555555555</v>
      </c>
      <c r="O75" s="3">
        <v>5.25</v>
      </c>
      <c r="P75" s="3">
        <f>SUM(Table3[[#This Row],[LPN Hours (excl. Admin)]:[LPN Admin Hours]])</f>
        <v>105.97222222222221</v>
      </c>
      <c r="Q75" s="3">
        <v>98.819444444444443</v>
      </c>
      <c r="R75" s="3">
        <v>7.1527777777777777</v>
      </c>
      <c r="S75" s="3">
        <f>SUM(Table3[[#This Row],[CNA Hours]], Table3[[#This Row],[NA TR Hours]], Table3[[#This Row],[Med Aide/Tech Hours]])</f>
        <v>413.64722222222224</v>
      </c>
      <c r="T75" s="3">
        <v>374.97222222222223</v>
      </c>
      <c r="U75" s="3">
        <v>38.674999999999997</v>
      </c>
      <c r="V75" s="3">
        <v>0</v>
      </c>
      <c r="W75" s="3">
        <f>SUM(Table3[[#This Row],[RN Hours Contract]:[Med Aide Hours Contract]])</f>
        <v>0</v>
      </c>
      <c r="X75" s="3">
        <v>0</v>
      </c>
      <c r="Y75" s="3">
        <v>0</v>
      </c>
      <c r="Z75" s="3">
        <v>0</v>
      </c>
      <c r="AA75" s="3">
        <v>0</v>
      </c>
      <c r="AB75" s="3">
        <v>0</v>
      </c>
      <c r="AC75" s="3">
        <v>0</v>
      </c>
      <c r="AD75" s="3">
        <v>0</v>
      </c>
      <c r="AE75" s="3">
        <v>0</v>
      </c>
      <c r="AF75" t="s">
        <v>73</v>
      </c>
      <c r="AG75" s="13">
        <v>5</v>
      </c>
      <c r="AQ75"/>
    </row>
    <row r="76" spans="1:43" x14ac:dyDescent="0.2">
      <c r="A76" t="s">
        <v>425</v>
      </c>
      <c r="B76" t="s">
        <v>504</v>
      </c>
      <c r="C76" t="s">
        <v>944</v>
      </c>
      <c r="D76" t="s">
        <v>1071</v>
      </c>
      <c r="E76" s="3">
        <v>27.944444444444443</v>
      </c>
      <c r="F76" s="3">
        <f>Table3[[#This Row],[Total Hours Nurse Staffing]]/Table3[[#This Row],[MDS Census]]</f>
        <v>4.9058051689860838</v>
      </c>
      <c r="G76" s="3">
        <f>Table3[[#This Row],[Total Direct Care Staff Hours]]/Table3[[#This Row],[MDS Census]]</f>
        <v>4.3800397614314113</v>
      </c>
      <c r="H76" s="3">
        <f>Table3[[#This Row],[Total RN Hours (w/ Admin, DON)]]/Table3[[#This Row],[MDS Census]]</f>
        <v>1.6164214711729623</v>
      </c>
      <c r="I76" s="3">
        <f>Table3[[#This Row],[RN Hours (excl. Admin, DON)]]/Table3[[#This Row],[MDS Census]]</f>
        <v>1.0906560636182903</v>
      </c>
      <c r="J76" s="3">
        <f t="shared" si="1"/>
        <v>137.09</v>
      </c>
      <c r="K76" s="3">
        <f>SUM(Table3[[#This Row],[RN Hours (excl. Admin, DON)]], Table3[[#This Row],[LPN Hours (excl. Admin)]], Table3[[#This Row],[CNA Hours]], Table3[[#This Row],[NA TR Hours]], Table3[[#This Row],[Med Aide/Tech Hours]])</f>
        <v>122.39777777777778</v>
      </c>
      <c r="L76" s="3">
        <f>SUM(Table3[[#This Row],[RN Hours (excl. Admin, DON)]:[RN DON Hours]])</f>
        <v>45.17</v>
      </c>
      <c r="M76" s="3">
        <v>30.477777777777778</v>
      </c>
      <c r="N76" s="3">
        <v>4.3811111111111112</v>
      </c>
      <c r="O76" s="3">
        <v>10.311111111111112</v>
      </c>
      <c r="P76" s="3">
        <f>SUM(Table3[[#This Row],[LPN Hours (excl. Admin)]:[LPN Admin Hours]])</f>
        <v>15.36888888888889</v>
      </c>
      <c r="Q76" s="3">
        <v>15.36888888888889</v>
      </c>
      <c r="R76" s="3">
        <v>0</v>
      </c>
      <c r="S76" s="3">
        <f>SUM(Table3[[#This Row],[CNA Hours]], Table3[[#This Row],[NA TR Hours]], Table3[[#This Row],[Med Aide/Tech Hours]])</f>
        <v>76.551111111111112</v>
      </c>
      <c r="T76" s="3">
        <v>76.551111111111112</v>
      </c>
      <c r="U76" s="3">
        <v>0</v>
      </c>
      <c r="V76" s="3">
        <v>0</v>
      </c>
      <c r="W76" s="3">
        <f>SUM(Table3[[#This Row],[RN Hours Contract]:[Med Aide Hours Contract]])</f>
        <v>0</v>
      </c>
      <c r="X76" s="3">
        <v>0</v>
      </c>
      <c r="Y76" s="3">
        <v>0</v>
      </c>
      <c r="Z76" s="3">
        <v>0</v>
      </c>
      <c r="AA76" s="3">
        <v>0</v>
      </c>
      <c r="AB76" s="3">
        <v>0</v>
      </c>
      <c r="AC76" s="3">
        <v>0</v>
      </c>
      <c r="AD76" s="3">
        <v>0</v>
      </c>
      <c r="AE76" s="3">
        <v>0</v>
      </c>
      <c r="AF76" t="s">
        <v>74</v>
      </c>
      <c r="AG76" s="13">
        <v>5</v>
      </c>
      <c r="AQ76"/>
    </row>
    <row r="77" spans="1:43" x14ac:dyDescent="0.2">
      <c r="A77" t="s">
        <v>425</v>
      </c>
      <c r="B77" t="s">
        <v>505</v>
      </c>
      <c r="C77" t="s">
        <v>945</v>
      </c>
      <c r="D77" t="s">
        <v>1077</v>
      </c>
      <c r="E77" s="3">
        <v>35.355555555555554</v>
      </c>
      <c r="F77" s="3">
        <f>Table3[[#This Row],[Total Hours Nurse Staffing]]/Table3[[#This Row],[MDS Census]]</f>
        <v>5.2669390320553111</v>
      </c>
      <c r="G77" s="3">
        <f>Table3[[#This Row],[Total Direct Care Staff Hours]]/Table3[[#This Row],[MDS Census]]</f>
        <v>5.0909490886235069</v>
      </c>
      <c r="H77" s="3">
        <f>Table3[[#This Row],[Total RN Hours (w/ Admin, DON)]]/Table3[[#This Row],[MDS Census]]</f>
        <v>1.3945317410433689</v>
      </c>
      <c r="I77" s="3">
        <f>Table3[[#This Row],[RN Hours (excl. Admin, DON)]]/Table3[[#This Row],[MDS Census]]</f>
        <v>1.2185417976115651</v>
      </c>
      <c r="J77" s="3">
        <f t="shared" si="1"/>
        <v>186.21555555555554</v>
      </c>
      <c r="K77" s="3">
        <f>SUM(Table3[[#This Row],[RN Hours (excl. Admin, DON)]], Table3[[#This Row],[LPN Hours (excl. Admin)]], Table3[[#This Row],[CNA Hours]], Table3[[#This Row],[NA TR Hours]], Table3[[#This Row],[Med Aide/Tech Hours]])</f>
        <v>179.99333333333331</v>
      </c>
      <c r="L77" s="3">
        <f>SUM(Table3[[#This Row],[RN Hours (excl. Admin, DON)]:[RN DON Hours]])</f>
        <v>49.304444444444442</v>
      </c>
      <c r="M77" s="3">
        <v>43.082222222222221</v>
      </c>
      <c r="N77" s="3">
        <v>2.4888888888888889</v>
      </c>
      <c r="O77" s="3">
        <v>3.7333333333333334</v>
      </c>
      <c r="P77" s="3">
        <f>SUM(Table3[[#This Row],[LPN Hours (excl. Admin)]:[LPN Admin Hours]])</f>
        <v>10.53888888888889</v>
      </c>
      <c r="Q77" s="3">
        <v>10.53888888888889</v>
      </c>
      <c r="R77" s="3">
        <v>0</v>
      </c>
      <c r="S77" s="3">
        <f>SUM(Table3[[#This Row],[CNA Hours]], Table3[[#This Row],[NA TR Hours]], Table3[[#This Row],[Med Aide/Tech Hours]])</f>
        <v>126.37222222222221</v>
      </c>
      <c r="T77" s="3">
        <v>114.71444444444444</v>
      </c>
      <c r="U77" s="3">
        <v>11.657777777777774</v>
      </c>
      <c r="V77" s="3">
        <v>0</v>
      </c>
      <c r="W77" s="3">
        <f>SUM(Table3[[#This Row],[RN Hours Contract]:[Med Aide Hours Contract]])</f>
        <v>0</v>
      </c>
      <c r="X77" s="3">
        <v>0</v>
      </c>
      <c r="Y77" s="3">
        <v>0</v>
      </c>
      <c r="Z77" s="3">
        <v>0</v>
      </c>
      <c r="AA77" s="3">
        <v>0</v>
      </c>
      <c r="AB77" s="3">
        <v>0</v>
      </c>
      <c r="AC77" s="3">
        <v>0</v>
      </c>
      <c r="AD77" s="3">
        <v>0</v>
      </c>
      <c r="AE77" s="3">
        <v>0</v>
      </c>
      <c r="AF77" t="s">
        <v>75</v>
      </c>
      <c r="AG77" s="13">
        <v>5</v>
      </c>
      <c r="AQ77"/>
    </row>
    <row r="78" spans="1:43" x14ac:dyDescent="0.2">
      <c r="A78" t="s">
        <v>425</v>
      </c>
      <c r="B78" t="s">
        <v>506</v>
      </c>
      <c r="C78" t="s">
        <v>946</v>
      </c>
      <c r="D78" t="s">
        <v>1089</v>
      </c>
      <c r="E78" s="3">
        <v>78.166666666666671</v>
      </c>
      <c r="F78" s="3">
        <f>Table3[[#This Row],[Total Hours Nurse Staffing]]/Table3[[#This Row],[MDS Census]]</f>
        <v>3.2922089552238805</v>
      </c>
      <c r="G78" s="3">
        <f>Table3[[#This Row],[Total Direct Care Staff Hours]]/Table3[[#This Row],[MDS Census]]</f>
        <v>3.1157341862117978</v>
      </c>
      <c r="H78" s="3">
        <f>Table3[[#This Row],[Total RN Hours (w/ Admin, DON)]]/Table3[[#This Row],[MDS Census]]</f>
        <v>0.52827007818052585</v>
      </c>
      <c r="I78" s="3">
        <f>Table3[[#This Row],[RN Hours (excl. Admin, DON)]]/Table3[[#This Row],[MDS Census]]</f>
        <v>0.37951385927505327</v>
      </c>
      <c r="J78" s="3">
        <f t="shared" si="1"/>
        <v>257.34100000000001</v>
      </c>
      <c r="K78" s="3">
        <f>SUM(Table3[[#This Row],[RN Hours (excl. Admin, DON)]], Table3[[#This Row],[LPN Hours (excl. Admin)]], Table3[[#This Row],[CNA Hours]], Table3[[#This Row],[NA TR Hours]], Table3[[#This Row],[Med Aide/Tech Hours]])</f>
        <v>243.54655555555556</v>
      </c>
      <c r="L78" s="3">
        <f>SUM(Table3[[#This Row],[RN Hours (excl. Admin, DON)]:[RN DON Hours]])</f>
        <v>41.293111111111109</v>
      </c>
      <c r="M78" s="3">
        <v>29.665333333333333</v>
      </c>
      <c r="N78" s="3">
        <v>6.2944444444444443</v>
      </c>
      <c r="O78" s="3">
        <v>5.333333333333333</v>
      </c>
      <c r="P78" s="3">
        <f>SUM(Table3[[#This Row],[LPN Hours (excl. Admin)]:[LPN Admin Hours]])</f>
        <v>51.513777777777776</v>
      </c>
      <c r="Q78" s="3">
        <v>49.347111111111111</v>
      </c>
      <c r="R78" s="3">
        <v>2.1666666666666665</v>
      </c>
      <c r="S78" s="3">
        <f>SUM(Table3[[#This Row],[CNA Hours]], Table3[[#This Row],[NA TR Hours]], Table3[[#This Row],[Med Aide/Tech Hours]])</f>
        <v>164.53411111111112</v>
      </c>
      <c r="T78" s="3">
        <v>159.8568888888889</v>
      </c>
      <c r="U78" s="3">
        <v>4.6772222222222233</v>
      </c>
      <c r="V78" s="3">
        <v>0</v>
      </c>
      <c r="W78" s="3">
        <f>SUM(Table3[[#This Row],[RN Hours Contract]:[Med Aide Hours Contract]])</f>
        <v>1.6416666666666666</v>
      </c>
      <c r="X78" s="3">
        <v>0.71611111111111114</v>
      </c>
      <c r="Y78" s="3">
        <v>0.12777777777777777</v>
      </c>
      <c r="Z78" s="3">
        <v>0</v>
      </c>
      <c r="AA78" s="3">
        <v>0.5477777777777777</v>
      </c>
      <c r="AB78" s="3">
        <v>0</v>
      </c>
      <c r="AC78" s="3">
        <v>0.25</v>
      </c>
      <c r="AD78" s="3">
        <v>0</v>
      </c>
      <c r="AE78" s="3">
        <v>0</v>
      </c>
      <c r="AF78" t="s">
        <v>76</v>
      </c>
      <c r="AG78" s="13">
        <v>5</v>
      </c>
      <c r="AQ78"/>
    </row>
    <row r="79" spans="1:43" x14ac:dyDescent="0.2">
      <c r="A79" t="s">
        <v>425</v>
      </c>
      <c r="B79" t="s">
        <v>507</v>
      </c>
      <c r="C79" t="s">
        <v>928</v>
      </c>
      <c r="D79" t="s">
        <v>1079</v>
      </c>
      <c r="E79" s="3">
        <v>114.63333333333334</v>
      </c>
      <c r="F79" s="3">
        <f>Table3[[#This Row],[Total Hours Nurse Staffing]]/Table3[[#This Row],[MDS Census]]</f>
        <v>3.215520984782398</v>
      </c>
      <c r="G79" s="3">
        <f>Table3[[#This Row],[Total Direct Care Staff Hours]]/Table3[[#This Row],[MDS Census]]</f>
        <v>3.0215450227779392</v>
      </c>
      <c r="H79" s="3">
        <f>Table3[[#This Row],[Total RN Hours (w/ Admin, DON)]]/Table3[[#This Row],[MDS Census]]</f>
        <v>0.25928079868178733</v>
      </c>
      <c r="I79" s="3">
        <f>Table3[[#This Row],[RN Hours (excl. Admin, DON)]]/Table3[[#This Row],[MDS Census]]</f>
        <v>0.12779877871474266</v>
      </c>
      <c r="J79" s="3">
        <f t="shared" si="1"/>
        <v>368.6058888888889</v>
      </c>
      <c r="K79" s="3">
        <f>SUM(Table3[[#This Row],[RN Hours (excl. Admin, DON)]], Table3[[#This Row],[LPN Hours (excl. Admin)]], Table3[[#This Row],[CNA Hours]], Table3[[#This Row],[NA TR Hours]], Table3[[#This Row],[Med Aide/Tech Hours]])</f>
        <v>346.36977777777781</v>
      </c>
      <c r="L79" s="3">
        <f>SUM(Table3[[#This Row],[RN Hours (excl. Admin, DON)]:[RN DON Hours]])</f>
        <v>29.722222222222221</v>
      </c>
      <c r="M79" s="3">
        <v>14.65</v>
      </c>
      <c r="N79" s="3">
        <v>9.8277777777777775</v>
      </c>
      <c r="O79" s="3">
        <v>5.2444444444444445</v>
      </c>
      <c r="P79" s="3">
        <f>SUM(Table3[[#This Row],[LPN Hours (excl. Admin)]:[LPN Admin Hours]])</f>
        <v>138.26511111111111</v>
      </c>
      <c r="Q79" s="3">
        <v>131.10122222222222</v>
      </c>
      <c r="R79" s="3">
        <v>7.1638888888888888</v>
      </c>
      <c r="S79" s="3">
        <f>SUM(Table3[[#This Row],[CNA Hours]], Table3[[#This Row],[NA TR Hours]], Table3[[#This Row],[Med Aide/Tech Hours]])</f>
        <v>200.61855555555556</v>
      </c>
      <c r="T79" s="3">
        <v>167.10466666666667</v>
      </c>
      <c r="U79" s="3">
        <v>33.513888888888886</v>
      </c>
      <c r="V79" s="3">
        <v>0</v>
      </c>
      <c r="W79" s="3">
        <f>SUM(Table3[[#This Row],[RN Hours Contract]:[Med Aide Hours Contract]])</f>
        <v>34.175333333333334</v>
      </c>
      <c r="X79" s="3">
        <v>0.69722222222222219</v>
      </c>
      <c r="Y79" s="3">
        <v>0</v>
      </c>
      <c r="Z79" s="3">
        <v>0</v>
      </c>
      <c r="AA79" s="3">
        <v>14.720666666666668</v>
      </c>
      <c r="AB79" s="3">
        <v>0</v>
      </c>
      <c r="AC79" s="3">
        <v>18.757444444444445</v>
      </c>
      <c r="AD79" s="3">
        <v>0</v>
      </c>
      <c r="AE79" s="3">
        <v>0</v>
      </c>
      <c r="AF79" t="s">
        <v>77</v>
      </c>
      <c r="AG79" s="13">
        <v>5</v>
      </c>
      <c r="AQ79"/>
    </row>
    <row r="80" spans="1:43" x14ac:dyDescent="0.2">
      <c r="A80" t="s">
        <v>425</v>
      </c>
      <c r="B80" t="s">
        <v>508</v>
      </c>
      <c r="C80" t="s">
        <v>947</v>
      </c>
      <c r="D80" t="s">
        <v>1126</v>
      </c>
      <c r="E80" s="3">
        <v>61.222222222222221</v>
      </c>
      <c r="F80" s="3">
        <f>Table3[[#This Row],[Total Hours Nurse Staffing]]/Table3[[#This Row],[MDS Census]]</f>
        <v>3.1507168784029038</v>
      </c>
      <c r="G80" s="3">
        <f>Table3[[#This Row],[Total Direct Care Staff Hours]]/Table3[[#This Row],[MDS Census]]</f>
        <v>2.7881724137931032</v>
      </c>
      <c r="H80" s="3">
        <f>Table3[[#This Row],[Total RN Hours (w/ Admin, DON)]]/Table3[[#This Row],[MDS Census]]</f>
        <v>0.95193829401088925</v>
      </c>
      <c r="I80" s="3">
        <f>Table3[[#This Row],[RN Hours (excl. Admin, DON)]]/Table3[[#This Row],[MDS Census]]</f>
        <v>0.58975680580762246</v>
      </c>
      <c r="J80" s="3">
        <f t="shared" si="1"/>
        <v>192.89388888888888</v>
      </c>
      <c r="K80" s="3">
        <f>SUM(Table3[[#This Row],[RN Hours (excl. Admin, DON)]], Table3[[#This Row],[LPN Hours (excl. Admin)]], Table3[[#This Row],[CNA Hours]], Table3[[#This Row],[NA TR Hours]], Table3[[#This Row],[Med Aide/Tech Hours]])</f>
        <v>170.6981111111111</v>
      </c>
      <c r="L80" s="3">
        <f>SUM(Table3[[#This Row],[RN Hours (excl. Admin, DON)]:[RN DON Hours]])</f>
        <v>58.279777777777774</v>
      </c>
      <c r="M80" s="3">
        <v>36.106222222222222</v>
      </c>
      <c r="N80" s="3">
        <v>16.766666666666666</v>
      </c>
      <c r="O80" s="3">
        <v>5.4068888888888891</v>
      </c>
      <c r="P80" s="3">
        <f>SUM(Table3[[#This Row],[LPN Hours (excl. Admin)]:[LPN Admin Hours]])</f>
        <v>23.035777777777774</v>
      </c>
      <c r="Q80" s="3">
        <v>23.013555555555552</v>
      </c>
      <c r="R80" s="3">
        <v>2.2222222222222223E-2</v>
      </c>
      <c r="S80" s="3">
        <f>SUM(Table3[[#This Row],[CNA Hours]], Table3[[#This Row],[NA TR Hours]], Table3[[#This Row],[Med Aide/Tech Hours]])</f>
        <v>111.57833333333333</v>
      </c>
      <c r="T80" s="3">
        <v>96.678333333333327</v>
      </c>
      <c r="U80" s="3">
        <v>14.9</v>
      </c>
      <c r="V80" s="3">
        <v>0</v>
      </c>
      <c r="W80" s="3">
        <f>SUM(Table3[[#This Row],[RN Hours Contract]:[Med Aide Hours Contract]])</f>
        <v>0</v>
      </c>
      <c r="X80" s="3">
        <v>0</v>
      </c>
      <c r="Y80" s="3">
        <v>0</v>
      </c>
      <c r="Z80" s="3">
        <v>0</v>
      </c>
      <c r="AA80" s="3">
        <v>0</v>
      </c>
      <c r="AB80" s="3">
        <v>0</v>
      </c>
      <c r="AC80" s="3">
        <v>0</v>
      </c>
      <c r="AD80" s="3">
        <v>0</v>
      </c>
      <c r="AE80" s="3">
        <v>0</v>
      </c>
      <c r="AF80" t="s">
        <v>78</v>
      </c>
      <c r="AG80" s="13">
        <v>5</v>
      </c>
      <c r="AQ80"/>
    </row>
    <row r="81" spans="1:43" x14ac:dyDescent="0.2">
      <c r="A81" t="s">
        <v>425</v>
      </c>
      <c r="B81" t="s">
        <v>509</v>
      </c>
      <c r="C81" t="s">
        <v>948</v>
      </c>
      <c r="D81" t="s">
        <v>1127</v>
      </c>
      <c r="E81" s="3">
        <v>46.133333333333333</v>
      </c>
      <c r="F81" s="3">
        <f>Table3[[#This Row],[Total Hours Nurse Staffing]]/Table3[[#This Row],[MDS Census]]</f>
        <v>5.708694605009633</v>
      </c>
      <c r="G81" s="3">
        <f>Table3[[#This Row],[Total Direct Care Staff Hours]]/Table3[[#This Row],[MDS Census]]</f>
        <v>5.3374277456647405</v>
      </c>
      <c r="H81" s="3">
        <f>Table3[[#This Row],[Total RN Hours (w/ Admin, DON)]]/Table3[[#This Row],[MDS Census]]</f>
        <v>1.2375361271676302</v>
      </c>
      <c r="I81" s="3">
        <f>Table3[[#This Row],[RN Hours (excl. Admin, DON)]]/Table3[[#This Row],[MDS Census]]</f>
        <v>0.86626926782273606</v>
      </c>
      <c r="J81" s="3">
        <f t="shared" si="1"/>
        <v>263.36111111111109</v>
      </c>
      <c r="K81" s="3">
        <f>SUM(Table3[[#This Row],[RN Hours (excl. Admin, DON)]], Table3[[#This Row],[LPN Hours (excl. Admin)]], Table3[[#This Row],[CNA Hours]], Table3[[#This Row],[NA TR Hours]], Table3[[#This Row],[Med Aide/Tech Hours]])</f>
        <v>246.23333333333335</v>
      </c>
      <c r="L81" s="3">
        <f>SUM(Table3[[#This Row],[RN Hours (excl. Admin, DON)]:[RN DON Hours]])</f>
        <v>57.091666666666669</v>
      </c>
      <c r="M81" s="3">
        <v>39.963888888888889</v>
      </c>
      <c r="N81" s="3">
        <v>11.527777777777779</v>
      </c>
      <c r="O81" s="3">
        <v>5.6</v>
      </c>
      <c r="P81" s="3">
        <f>SUM(Table3[[#This Row],[LPN Hours (excl. Admin)]:[LPN Admin Hours]])</f>
        <v>28.505555555555556</v>
      </c>
      <c r="Q81" s="3">
        <v>28.505555555555556</v>
      </c>
      <c r="R81" s="3">
        <v>0</v>
      </c>
      <c r="S81" s="3">
        <f>SUM(Table3[[#This Row],[CNA Hours]], Table3[[#This Row],[NA TR Hours]], Table3[[#This Row],[Med Aide/Tech Hours]])</f>
        <v>177.76388888888889</v>
      </c>
      <c r="T81" s="3">
        <v>177.76388888888889</v>
      </c>
      <c r="U81" s="3">
        <v>0</v>
      </c>
      <c r="V81" s="3">
        <v>0</v>
      </c>
      <c r="W81" s="3">
        <f>SUM(Table3[[#This Row],[RN Hours Contract]:[Med Aide Hours Contract]])</f>
        <v>0</v>
      </c>
      <c r="X81" s="3">
        <v>0</v>
      </c>
      <c r="Y81" s="3">
        <v>0</v>
      </c>
      <c r="Z81" s="3">
        <v>0</v>
      </c>
      <c r="AA81" s="3">
        <v>0</v>
      </c>
      <c r="AB81" s="3">
        <v>0</v>
      </c>
      <c r="AC81" s="3">
        <v>0</v>
      </c>
      <c r="AD81" s="3">
        <v>0</v>
      </c>
      <c r="AE81" s="3">
        <v>0</v>
      </c>
      <c r="AF81" t="s">
        <v>79</v>
      </c>
      <c r="AG81" s="13">
        <v>5</v>
      </c>
      <c r="AQ81"/>
    </row>
    <row r="82" spans="1:43" x14ac:dyDescent="0.2">
      <c r="A82" t="s">
        <v>425</v>
      </c>
      <c r="B82" t="s">
        <v>510</v>
      </c>
      <c r="C82" t="s">
        <v>949</v>
      </c>
      <c r="D82" t="s">
        <v>1105</v>
      </c>
      <c r="E82" s="3">
        <v>81.13333333333334</v>
      </c>
      <c r="F82" s="3">
        <f>Table3[[#This Row],[Total Hours Nurse Staffing]]/Table3[[#This Row],[MDS Census]]</f>
        <v>3.4342755409476853</v>
      </c>
      <c r="G82" s="3">
        <f>Table3[[#This Row],[Total Direct Care Staff Hours]]/Table3[[#This Row],[MDS Census]]</f>
        <v>3.0186017529443987</v>
      </c>
      <c r="H82" s="3">
        <f>Table3[[#This Row],[Total RN Hours (w/ Admin, DON)]]/Table3[[#This Row],[MDS Census]]</f>
        <v>0.40238975623116957</v>
      </c>
      <c r="I82" s="3">
        <f>Table3[[#This Row],[RN Hours (excl. Admin, DON)]]/Table3[[#This Row],[MDS Census]]</f>
        <v>0.17450698438783893</v>
      </c>
      <c r="J82" s="3">
        <f t="shared" si="1"/>
        <v>278.63422222222221</v>
      </c>
      <c r="K82" s="3">
        <f>SUM(Table3[[#This Row],[RN Hours (excl. Admin, DON)]], Table3[[#This Row],[LPN Hours (excl. Admin)]], Table3[[#This Row],[CNA Hours]], Table3[[#This Row],[NA TR Hours]], Table3[[#This Row],[Med Aide/Tech Hours]])</f>
        <v>244.90922222222224</v>
      </c>
      <c r="L82" s="3">
        <f>SUM(Table3[[#This Row],[RN Hours (excl. Admin, DON)]:[RN DON Hours]])</f>
        <v>32.647222222222226</v>
      </c>
      <c r="M82" s="3">
        <v>14.158333333333333</v>
      </c>
      <c r="N82" s="3">
        <v>13.155555555555555</v>
      </c>
      <c r="O82" s="3">
        <v>5.333333333333333</v>
      </c>
      <c r="P82" s="3">
        <f>SUM(Table3[[#This Row],[LPN Hours (excl. Admin)]:[LPN Admin Hours]])</f>
        <v>91.977777777777774</v>
      </c>
      <c r="Q82" s="3">
        <v>76.74166666666666</v>
      </c>
      <c r="R82" s="3">
        <v>15.236111111111111</v>
      </c>
      <c r="S82" s="3">
        <f>SUM(Table3[[#This Row],[CNA Hours]], Table3[[#This Row],[NA TR Hours]], Table3[[#This Row],[Med Aide/Tech Hours]])</f>
        <v>154.00922222222223</v>
      </c>
      <c r="T82" s="3">
        <v>154.00922222222223</v>
      </c>
      <c r="U82" s="3">
        <v>0</v>
      </c>
      <c r="V82" s="3">
        <v>0</v>
      </c>
      <c r="W82" s="3">
        <f>SUM(Table3[[#This Row],[RN Hours Contract]:[Med Aide Hours Contract]])</f>
        <v>1.4425555555555554</v>
      </c>
      <c r="X82" s="3">
        <v>0.47222222222222221</v>
      </c>
      <c r="Y82" s="3">
        <v>0</v>
      </c>
      <c r="Z82" s="3">
        <v>0</v>
      </c>
      <c r="AA82" s="3">
        <v>0.53888888888888886</v>
      </c>
      <c r="AB82" s="3">
        <v>0</v>
      </c>
      <c r="AC82" s="3">
        <v>0.43144444444444441</v>
      </c>
      <c r="AD82" s="3">
        <v>0</v>
      </c>
      <c r="AE82" s="3">
        <v>0</v>
      </c>
      <c r="AF82" t="s">
        <v>80</v>
      </c>
      <c r="AG82" s="13">
        <v>5</v>
      </c>
      <c r="AQ82"/>
    </row>
    <row r="83" spans="1:43" x14ac:dyDescent="0.2">
      <c r="A83" t="s">
        <v>425</v>
      </c>
      <c r="B83" t="s">
        <v>511</v>
      </c>
      <c r="C83" t="s">
        <v>950</v>
      </c>
      <c r="D83" t="s">
        <v>1105</v>
      </c>
      <c r="E83" s="3">
        <v>139.74444444444444</v>
      </c>
      <c r="F83" s="3">
        <f>Table3[[#This Row],[Total Hours Nurse Staffing]]/Table3[[#This Row],[MDS Census]]</f>
        <v>3.7349940367337204</v>
      </c>
      <c r="G83" s="3">
        <f>Table3[[#This Row],[Total Direct Care Staff Hours]]/Table3[[#This Row],[MDS Census]]</f>
        <v>3.4551928122763775</v>
      </c>
      <c r="H83" s="3">
        <f>Table3[[#This Row],[Total RN Hours (w/ Admin, DON)]]/Table3[[#This Row],[MDS Census]]</f>
        <v>0.69488749304285613</v>
      </c>
      <c r="I83" s="3">
        <f>Table3[[#This Row],[RN Hours (excl. Admin, DON)]]/Table3[[#This Row],[MDS Census]]</f>
        <v>0.46465770851554428</v>
      </c>
      <c r="J83" s="3">
        <f t="shared" si="1"/>
        <v>521.94466666666665</v>
      </c>
      <c r="K83" s="3">
        <f>SUM(Table3[[#This Row],[RN Hours (excl. Admin, DON)]], Table3[[#This Row],[LPN Hours (excl. Admin)]], Table3[[#This Row],[CNA Hours]], Table3[[#This Row],[NA TR Hours]], Table3[[#This Row],[Med Aide/Tech Hours]])</f>
        <v>482.84399999999999</v>
      </c>
      <c r="L83" s="3">
        <f>SUM(Table3[[#This Row],[RN Hours (excl. Admin, DON)]:[RN DON Hours]])</f>
        <v>97.106666666666683</v>
      </c>
      <c r="M83" s="3">
        <v>64.933333333333337</v>
      </c>
      <c r="N83" s="3">
        <v>26.923333333333339</v>
      </c>
      <c r="O83" s="3">
        <v>5.25</v>
      </c>
      <c r="P83" s="3">
        <f>SUM(Table3[[#This Row],[LPN Hours (excl. Admin)]:[LPN Admin Hours]])</f>
        <v>149.50399999999999</v>
      </c>
      <c r="Q83" s="3">
        <v>142.57666666666665</v>
      </c>
      <c r="R83" s="3">
        <v>6.9273333333333325</v>
      </c>
      <c r="S83" s="3">
        <f>SUM(Table3[[#This Row],[CNA Hours]], Table3[[#This Row],[NA TR Hours]], Table3[[#This Row],[Med Aide/Tech Hours]])</f>
        <v>275.334</v>
      </c>
      <c r="T83" s="3">
        <v>275.334</v>
      </c>
      <c r="U83" s="3">
        <v>0</v>
      </c>
      <c r="V83" s="3">
        <v>0</v>
      </c>
      <c r="W83" s="3">
        <f>SUM(Table3[[#This Row],[RN Hours Contract]:[Med Aide Hours Contract]])</f>
        <v>5.8000000000000007</v>
      </c>
      <c r="X83" s="3">
        <v>0.43611111111111112</v>
      </c>
      <c r="Y83" s="3">
        <v>1.788888888888889</v>
      </c>
      <c r="Z83" s="3">
        <v>0</v>
      </c>
      <c r="AA83" s="3">
        <v>4.4444444444444446E-2</v>
      </c>
      <c r="AB83" s="3">
        <v>2.0277777777777777</v>
      </c>
      <c r="AC83" s="3">
        <v>1.5027777777777778</v>
      </c>
      <c r="AD83" s="3">
        <v>0</v>
      </c>
      <c r="AE83" s="3">
        <v>0</v>
      </c>
      <c r="AF83" t="s">
        <v>81</v>
      </c>
      <c r="AG83" s="13">
        <v>5</v>
      </c>
      <c r="AQ83"/>
    </row>
    <row r="84" spans="1:43" x14ac:dyDescent="0.2">
      <c r="A84" t="s">
        <v>425</v>
      </c>
      <c r="B84" t="s">
        <v>512</v>
      </c>
      <c r="C84" t="s">
        <v>951</v>
      </c>
      <c r="D84" t="s">
        <v>1097</v>
      </c>
      <c r="E84" s="3">
        <v>57.9</v>
      </c>
      <c r="F84" s="3">
        <f>Table3[[#This Row],[Total Hours Nurse Staffing]]/Table3[[#This Row],[MDS Census]]</f>
        <v>4.8991613893686434</v>
      </c>
      <c r="G84" s="3">
        <f>Table3[[#This Row],[Total Direct Care Staff Hours]]/Table3[[#This Row],[MDS Census]]</f>
        <v>4.2618883131836505</v>
      </c>
      <c r="H84" s="3">
        <f>Table3[[#This Row],[Total RN Hours (w/ Admin, DON)]]/Table3[[#This Row],[MDS Census]]</f>
        <v>1.2589387833429286</v>
      </c>
      <c r="I84" s="3">
        <f>Table3[[#This Row],[RN Hours (excl. Admin, DON)]]/Table3[[#This Row],[MDS Census]]</f>
        <v>0.79414699673767031</v>
      </c>
      <c r="J84" s="3">
        <f t="shared" si="1"/>
        <v>283.66144444444444</v>
      </c>
      <c r="K84" s="3">
        <f>SUM(Table3[[#This Row],[RN Hours (excl. Admin, DON)]], Table3[[#This Row],[LPN Hours (excl. Admin)]], Table3[[#This Row],[CNA Hours]], Table3[[#This Row],[NA TR Hours]], Table3[[#This Row],[Med Aide/Tech Hours]])</f>
        <v>246.76333333333335</v>
      </c>
      <c r="L84" s="3">
        <f>SUM(Table3[[#This Row],[RN Hours (excl. Admin, DON)]:[RN DON Hours]])</f>
        <v>72.89255555555556</v>
      </c>
      <c r="M84" s="3">
        <v>45.981111111111112</v>
      </c>
      <c r="N84" s="3">
        <v>22.555888888888894</v>
      </c>
      <c r="O84" s="3">
        <v>4.3555555555555552</v>
      </c>
      <c r="P84" s="3">
        <f>SUM(Table3[[#This Row],[LPN Hours (excl. Admin)]:[LPN Admin Hours]])</f>
        <v>80.203333333333333</v>
      </c>
      <c r="Q84" s="3">
        <v>70.216666666666669</v>
      </c>
      <c r="R84" s="3">
        <v>9.9866666666666646</v>
      </c>
      <c r="S84" s="3">
        <f>SUM(Table3[[#This Row],[CNA Hours]], Table3[[#This Row],[NA TR Hours]], Table3[[#This Row],[Med Aide/Tech Hours]])</f>
        <v>130.56555555555556</v>
      </c>
      <c r="T84" s="3">
        <v>130.56555555555556</v>
      </c>
      <c r="U84" s="3">
        <v>0</v>
      </c>
      <c r="V84" s="3">
        <v>0</v>
      </c>
      <c r="W84" s="3">
        <f>SUM(Table3[[#This Row],[RN Hours Contract]:[Med Aide Hours Contract]])</f>
        <v>0.37777777777777777</v>
      </c>
      <c r="X84" s="3">
        <v>0</v>
      </c>
      <c r="Y84" s="3">
        <v>0</v>
      </c>
      <c r="Z84" s="3">
        <v>0</v>
      </c>
      <c r="AA84" s="3">
        <v>0.37777777777777777</v>
      </c>
      <c r="AB84" s="3">
        <v>0</v>
      </c>
      <c r="AC84" s="3">
        <v>0</v>
      </c>
      <c r="AD84" s="3">
        <v>0</v>
      </c>
      <c r="AE84" s="3">
        <v>0</v>
      </c>
      <c r="AF84" t="s">
        <v>82</v>
      </c>
      <c r="AG84" s="13">
        <v>5</v>
      </c>
      <c r="AQ84"/>
    </row>
    <row r="85" spans="1:43" x14ac:dyDescent="0.2">
      <c r="A85" t="s">
        <v>425</v>
      </c>
      <c r="B85" t="s">
        <v>513</v>
      </c>
      <c r="C85" t="s">
        <v>877</v>
      </c>
      <c r="D85" t="s">
        <v>1123</v>
      </c>
      <c r="E85" s="3">
        <v>91.777777777777771</v>
      </c>
      <c r="F85" s="3">
        <f>Table3[[#This Row],[Total Hours Nurse Staffing]]/Table3[[#This Row],[MDS Census]]</f>
        <v>5.93069612590799</v>
      </c>
      <c r="G85" s="3">
        <f>Table3[[#This Row],[Total Direct Care Staff Hours]]/Table3[[#This Row],[MDS Census]]</f>
        <v>5.3171670702179181</v>
      </c>
      <c r="H85" s="3">
        <f>Table3[[#This Row],[Total RN Hours (w/ Admin, DON)]]/Table3[[#This Row],[MDS Census]]</f>
        <v>0.75983171912832914</v>
      </c>
      <c r="I85" s="3">
        <f>Table3[[#This Row],[RN Hours (excl. Admin, DON)]]/Table3[[#This Row],[MDS Census]]</f>
        <v>0.27884140435835353</v>
      </c>
      <c r="J85" s="3">
        <f t="shared" si="1"/>
        <v>544.30611111111102</v>
      </c>
      <c r="K85" s="3">
        <f>SUM(Table3[[#This Row],[RN Hours (excl. Admin, DON)]], Table3[[#This Row],[LPN Hours (excl. Admin)]], Table3[[#This Row],[CNA Hours]], Table3[[#This Row],[NA TR Hours]], Table3[[#This Row],[Med Aide/Tech Hours]])</f>
        <v>487.9977777777778</v>
      </c>
      <c r="L85" s="3">
        <f>SUM(Table3[[#This Row],[RN Hours (excl. Admin, DON)]:[RN DON Hours]])</f>
        <v>69.735666666666646</v>
      </c>
      <c r="M85" s="3">
        <v>25.591444444444445</v>
      </c>
      <c r="N85" s="3">
        <v>38.633111111111099</v>
      </c>
      <c r="O85" s="3">
        <v>5.5111111111111111</v>
      </c>
      <c r="P85" s="3">
        <f>SUM(Table3[[#This Row],[LPN Hours (excl. Admin)]:[LPN Admin Hours]])</f>
        <v>105.20211111111111</v>
      </c>
      <c r="Q85" s="3">
        <v>93.037999999999997</v>
      </c>
      <c r="R85" s="3">
        <v>12.164111111111112</v>
      </c>
      <c r="S85" s="3">
        <f>SUM(Table3[[#This Row],[CNA Hours]], Table3[[#This Row],[NA TR Hours]], Table3[[#This Row],[Med Aide/Tech Hours]])</f>
        <v>369.36833333333334</v>
      </c>
      <c r="T85" s="3">
        <v>352.85355555555554</v>
      </c>
      <c r="U85" s="3">
        <v>16.51477777777778</v>
      </c>
      <c r="V85" s="3">
        <v>0</v>
      </c>
      <c r="W85" s="3">
        <f>SUM(Table3[[#This Row],[RN Hours Contract]:[Med Aide Hours Contract]])</f>
        <v>4.9222222222222225</v>
      </c>
      <c r="X85" s="3">
        <v>0</v>
      </c>
      <c r="Y85" s="3">
        <v>0</v>
      </c>
      <c r="Z85" s="3">
        <v>0</v>
      </c>
      <c r="AA85" s="3">
        <v>4.9222222222222225</v>
      </c>
      <c r="AB85" s="3">
        <v>0</v>
      </c>
      <c r="AC85" s="3">
        <v>0</v>
      </c>
      <c r="AD85" s="3">
        <v>0</v>
      </c>
      <c r="AE85" s="3">
        <v>0</v>
      </c>
      <c r="AF85" t="s">
        <v>83</v>
      </c>
      <c r="AG85" s="13">
        <v>5</v>
      </c>
      <c r="AQ85"/>
    </row>
    <row r="86" spans="1:43" x14ac:dyDescent="0.2">
      <c r="A86" t="s">
        <v>425</v>
      </c>
      <c r="B86" t="s">
        <v>514</v>
      </c>
      <c r="C86" t="s">
        <v>874</v>
      </c>
      <c r="D86" t="s">
        <v>1070</v>
      </c>
      <c r="E86" s="3">
        <v>92.022222222222226</v>
      </c>
      <c r="F86" s="3">
        <f>Table3[[#This Row],[Total Hours Nurse Staffing]]/Table3[[#This Row],[MDS Census]]</f>
        <v>3.9167882154069065</v>
      </c>
      <c r="G86" s="3">
        <f>Table3[[#This Row],[Total Direct Care Staff Hours]]/Table3[[#This Row],[MDS Census]]</f>
        <v>3.7812219270707565</v>
      </c>
      <c r="H86" s="3">
        <f>Table3[[#This Row],[Total RN Hours (w/ Admin, DON)]]/Table3[[#This Row],[MDS Census]]</f>
        <v>0.98272639459067868</v>
      </c>
      <c r="I86" s="3">
        <f>Table3[[#This Row],[RN Hours (excl. Admin, DON)]]/Table3[[#This Row],[MDS Census]]</f>
        <v>0.84725066409079941</v>
      </c>
      <c r="J86" s="3">
        <f t="shared" si="1"/>
        <v>360.43155555555558</v>
      </c>
      <c r="K86" s="3">
        <f>SUM(Table3[[#This Row],[RN Hours (excl. Admin, DON)]], Table3[[#This Row],[LPN Hours (excl. Admin)]], Table3[[#This Row],[CNA Hours]], Table3[[#This Row],[NA TR Hours]], Table3[[#This Row],[Med Aide/Tech Hours]])</f>
        <v>347.95644444444451</v>
      </c>
      <c r="L86" s="3">
        <f>SUM(Table3[[#This Row],[RN Hours (excl. Admin, DON)]:[RN DON Hours]])</f>
        <v>90.432666666666677</v>
      </c>
      <c r="M86" s="3">
        <v>77.965888888888898</v>
      </c>
      <c r="N86" s="3">
        <v>7.0334444444444442</v>
      </c>
      <c r="O86" s="3">
        <v>5.4333333333333336</v>
      </c>
      <c r="P86" s="3">
        <f>SUM(Table3[[#This Row],[LPN Hours (excl. Admin)]:[LPN Admin Hours]])</f>
        <v>102.5428888888889</v>
      </c>
      <c r="Q86" s="3">
        <v>102.53455555555556</v>
      </c>
      <c r="R86" s="3">
        <v>8.3333333333333332E-3</v>
      </c>
      <c r="S86" s="3">
        <f>SUM(Table3[[#This Row],[CNA Hours]], Table3[[#This Row],[NA TR Hours]], Table3[[#This Row],[Med Aide/Tech Hours]])</f>
        <v>167.45600000000002</v>
      </c>
      <c r="T86" s="3">
        <v>136.11366666666666</v>
      </c>
      <c r="U86" s="3">
        <v>31.342333333333357</v>
      </c>
      <c r="V86" s="3">
        <v>0</v>
      </c>
      <c r="W86" s="3">
        <f>SUM(Table3[[#This Row],[RN Hours Contract]:[Med Aide Hours Contract]])</f>
        <v>0</v>
      </c>
      <c r="X86" s="3">
        <v>0</v>
      </c>
      <c r="Y86" s="3">
        <v>0</v>
      </c>
      <c r="Z86" s="3">
        <v>0</v>
      </c>
      <c r="AA86" s="3">
        <v>0</v>
      </c>
      <c r="AB86" s="3">
        <v>0</v>
      </c>
      <c r="AC86" s="3">
        <v>0</v>
      </c>
      <c r="AD86" s="3">
        <v>0</v>
      </c>
      <c r="AE86" s="3">
        <v>0</v>
      </c>
      <c r="AF86" t="s">
        <v>84</v>
      </c>
      <c r="AG86" s="13">
        <v>5</v>
      </c>
      <c r="AQ86"/>
    </row>
    <row r="87" spans="1:43" x14ac:dyDescent="0.2">
      <c r="A87" t="s">
        <v>425</v>
      </c>
      <c r="B87" t="s">
        <v>515</v>
      </c>
      <c r="C87" t="s">
        <v>937</v>
      </c>
      <c r="D87" t="s">
        <v>1118</v>
      </c>
      <c r="E87" s="3">
        <v>78.455555555555549</v>
      </c>
      <c r="F87" s="3">
        <f>Table3[[#This Row],[Total Hours Nurse Staffing]]/Table3[[#This Row],[MDS Census]]</f>
        <v>5.8901458716895627</v>
      </c>
      <c r="G87" s="3">
        <f>Table3[[#This Row],[Total Direct Care Staff Hours]]/Table3[[#This Row],[MDS Census]]</f>
        <v>5.5465330689704011</v>
      </c>
      <c r="H87" s="3">
        <f>Table3[[#This Row],[Total RN Hours (w/ Admin, DON)]]/Table3[[#This Row],[MDS Census]]</f>
        <v>1.0292224897323328</v>
      </c>
      <c r="I87" s="3">
        <f>Table3[[#This Row],[RN Hours (excl. Admin, DON)]]/Table3[[#This Row],[MDS Census]]</f>
        <v>0.70480668460558005</v>
      </c>
      <c r="J87" s="3">
        <f t="shared" si="1"/>
        <v>462.11466666666666</v>
      </c>
      <c r="K87" s="3">
        <f>SUM(Table3[[#This Row],[RN Hours (excl. Admin, DON)]], Table3[[#This Row],[LPN Hours (excl. Admin)]], Table3[[#This Row],[CNA Hours]], Table3[[#This Row],[NA TR Hours]], Table3[[#This Row],[Med Aide/Tech Hours]])</f>
        <v>435.15633333333335</v>
      </c>
      <c r="L87" s="3">
        <f>SUM(Table3[[#This Row],[RN Hours (excl. Admin, DON)]:[RN DON Hours]])</f>
        <v>80.748222222222239</v>
      </c>
      <c r="M87" s="3">
        <v>55.296000000000006</v>
      </c>
      <c r="N87" s="3">
        <v>19.052222222222223</v>
      </c>
      <c r="O87" s="3">
        <v>6.4</v>
      </c>
      <c r="P87" s="3">
        <f>SUM(Table3[[#This Row],[LPN Hours (excl. Admin)]:[LPN Admin Hours]])</f>
        <v>114.65988888888889</v>
      </c>
      <c r="Q87" s="3">
        <v>113.15377777777778</v>
      </c>
      <c r="R87" s="3">
        <v>1.5061111111111112</v>
      </c>
      <c r="S87" s="3">
        <f>SUM(Table3[[#This Row],[CNA Hours]], Table3[[#This Row],[NA TR Hours]], Table3[[#This Row],[Med Aide/Tech Hours]])</f>
        <v>266.70655555555555</v>
      </c>
      <c r="T87" s="3">
        <v>251.02922222222224</v>
      </c>
      <c r="U87" s="3">
        <v>15.677333333333328</v>
      </c>
      <c r="V87" s="3">
        <v>0</v>
      </c>
      <c r="W87" s="3">
        <f>SUM(Table3[[#This Row],[RN Hours Contract]:[Med Aide Hours Contract]])</f>
        <v>5.9501111111111085</v>
      </c>
      <c r="X87" s="3">
        <v>5.9417777777777747</v>
      </c>
      <c r="Y87" s="3">
        <v>0</v>
      </c>
      <c r="Z87" s="3">
        <v>0</v>
      </c>
      <c r="AA87" s="3">
        <v>0</v>
      </c>
      <c r="AB87" s="3">
        <v>8.3333333333333332E-3</v>
      </c>
      <c r="AC87" s="3">
        <v>0</v>
      </c>
      <c r="AD87" s="3">
        <v>0</v>
      </c>
      <c r="AE87" s="3">
        <v>0</v>
      </c>
      <c r="AF87" t="s">
        <v>85</v>
      </c>
      <c r="AG87" s="13">
        <v>5</v>
      </c>
      <c r="AQ87"/>
    </row>
    <row r="88" spans="1:43" x14ac:dyDescent="0.2">
      <c r="A88" t="s">
        <v>425</v>
      </c>
      <c r="B88" t="s">
        <v>516</v>
      </c>
      <c r="C88" t="s">
        <v>952</v>
      </c>
      <c r="D88" t="s">
        <v>1079</v>
      </c>
      <c r="E88" s="3">
        <v>101.44444444444444</v>
      </c>
      <c r="F88" s="3">
        <f>Table3[[#This Row],[Total Hours Nurse Staffing]]/Table3[[#This Row],[MDS Census]]</f>
        <v>3.2128696604600222</v>
      </c>
      <c r="G88" s="3">
        <f>Table3[[#This Row],[Total Direct Care Staff Hours]]/Table3[[#This Row],[MDS Census]]</f>
        <v>2.8516429353778756</v>
      </c>
      <c r="H88" s="3">
        <f>Table3[[#This Row],[Total RN Hours (w/ Admin, DON)]]/Table3[[#This Row],[MDS Census]]</f>
        <v>0.49342825848849953</v>
      </c>
      <c r="I88" s="3">
        <f>Table3[[#This Row],[RN Hours (excl. Admin, DON)]]/Table3[[#This Row],[MDS Census]]</f>
        <v>0.24575575027382257</v>
      </c>
      <c r="J88" s="3">
        <f t="shared" si="1"/>
        <v>325.92777777777781</v>
      </c>
      <c r="K88" s="3">
        <f>SUM(Table3[[#This Row],[RN Hours (excl. Admin, DON)]], Table3[[#This Row],[LPN Hours (excl. Admin)]], Table3[[#This Row],[CNA Hours]], Table3[[#This Row],[NA TR Hours]], Table3[[#This Row],[Med Aide/Tech Hours]])</f>
        <v>289.28333333333336</v>
      </c>
      <c r="L88" s="3">
        <f>SUM(Table3[[#This Row],[RN Hours (excl. Admin, DON)]:[RN DON Hours]])</f>
        <v>50.055555555555564</v>
      </c>
      <c r="M88" s="3">
        <v>24.930555555555557</v>
      </c>
      <c r="N88" s="3">
        <v>19.969444444444445</v>
      </c>
      <c r="O88" s="3">
        <v>5.1555555555555559</v>
      </c>
      <c r="P88" s="3">
        <f>SUM(Table3[[#This Row],[LPN Hours (excl. Admin)]:[LPN Admin Hours]])</f>
        <v>87.408333333333331</v>
      </c>
      <c r="Q88" s="3">
        <v>75.888888888888886</v>
      </c>
      <c r="R88" s="3">
        <v>11.519444444444444</v>
      </c>
      <c r="S88" s="3">
        <f>SUM(Table3[[#This Row],[CNA Hours]], Table3[[#This Row],[NA TR Hours]], Table3[[#This Row],[Med Aide/Tech Hours]])</f>
        <v>188.46388888888887</v>
      </c>
      <c r="T88" s="3">
        <v>182.18055555555554</v>
      </c>
      <c r="U88" s="3">
        <v>6.2833333333333332</v>
      </c>
      <c r="V88" s="3">
        <v>0</v>
      </c>
      <c r="W88" s="3">
        <f>SUM(Table3[[#This Row],[RN Hours Contract]:[Med Aide Hours Contract]])</f>
        <v>48.95</v>
      </c>
      <c r="X88" s="3">
        <v>0</v>
      </c>
      <c r="Y88" s="3">
        <v>0</v>
      </c>
      <c r="Z88" s="3">
        <v>0</v>
      </c>
      <c r="AA88" s="3">
        <v>6.9333333333333336</v>
      </c>
      <c r="AB88" s="3">
        <v>0</v>
      </c>
      <c r="AC88" s="3">
        <v>42.016666666666666</v>
      </c>
      <c r="AD88" s="3">
        <v>0</v>
      </c>
      <c r="AE88" s="3">
        <v>0</v>
      </c>
      <c r="AF88" t="s">
        <v>86</v>
      </c>
      <c r="AG88" s="13">
        <v>5</v>
      </c>
      <c r="AQ88"/>
    </row>
    <row r="89" spans="1:43" x14ac:dyDescent="0.2">
      <c r="A89" t="s">
        <v>425</v>
      </c>
      <c r="B89" t="s">
        <v>517</v>
      </c>
      <c r="C89" t="s">
        <v>874</v>
      </c>
      <c r="D89" t="s">
        <v>1070</v>
      </c>
      <c r="E89" s="3">
        <v>57.911111111111111</v>
      </c>
      <c r="F89" s="3">
        <f>Table3[[#This Row],[Total Hours Nurse Staffing]]/Table3[[#This Row],[MDS Census]]</f>
        <v>3.6412605525709902</v>
      </c>
      <c r="G89" s="3">
        <f>Table3[[#This Row],[Total Direct Care Staff Hours]]/Table3[[#This Row],[MDS Census]]</f>
        <v>3.3768706830391406</v>
      </c>
      <c r="H89" s="3">
        <f>Table3[[#This Row],[Total RN Hours (w/ Admin, DON)]]/Table3[[#This Row],[MDS Census]]</f>
        <v>0.50249424405218723</v>
      </c>
      <c r="I89" s="3">
        <f>Table3[[#This Row],[RN Hours (excl. Admin, DON)]]/Table3[[#This Row],[MDS Census]]</f>
        <v>0.2381043745203377</v>
      </c>
      <c r="J89" s="3">
        <f t="shared" si="1"/>
        <v>210.86944444444447</v>
      </c>
      <c r="K89" s="3">
        <f>SUM(Table3[[#This Row],[RN Hours (excl. Admin, DON)]], Table3[[#This Row],[LPN Hours (excl. Admin)]], Table3[[#This Row],[CNA Hours]], Table3[[#This Row],[NA TR Hours]], Table3[[#This Row],[Med Aide/Tech Hours]])</f>
        <v>195.55833333333334</v>
      </c>
      <c r="L89" s="3">
        <f>SUM(Table3[[#This Row],[RN Hours (excl. Admin, DON)]:[RN DON Hours]])</f>
        <v>29.1</v>
      </c>
      <c r="M89" s="3">
        <v>13.78888888888889</v>
      </c>
      <c r="N89" s="3">
        <v>15.311111111111112</v>
      </c>
      <c r="O89" s="3">
        <v>0</v>
      </c>
      <c r="P89" s="3">
        <f>SUM(Table3[[#This Row],[LPN Hours (excl. Admin)]:[LPN Admin Hours]])</f>
        <v>74.45</v>
      </c>
      <c r="Q89" s="3">
        <v>74.45</v>
      </c>
      <c r="R89" s="3">
        <v>0</v>
      </c>
      <c r="S89" s="3">
        <f>SUM(Table3[[#This Row],[CNA Hours]], Table3[[#This Row],[NA TR Hours]], Table3[[#This Row],[Med Aide/Tech Hours]])</f>
        <v>107.31944444444444</v>
      </c>
      <c r="T89" s="3">
        <v>107.31944444444444</v>
      </c>
      <c r="U89" s="3">
        <v>0</v>
      </c>
      <c r="V89" s="3">
        <v>0</v>
      </c>
      <c r="W89" s="3">
        <f>SUM(Table3[[#This Row],[RN Hours Contract]:[Med Aide Hours Contract]])</f>
        <v>1.4444444444444444</v>
      </c>
      <c r="X89" s="3">
        <v>0</v>
      </c>
      <c r="Y89" s="3">
        <v>1.4444444444444444</v>
      </c>
      <c r="Z89" s="3">
        <v>0</v>
      </c>
      <c r="AA89" s="3">
        <v>0</v>
      </c>
      <c r="AB89" s="3">
        <v>0</v>
      </c>
      <c r="AC89" s="3">
        <v>0</v>
      </c>
      <c r="AD89" s="3">
        <v>0</v>
      </c>
      <c r="AE89" s="3">
        <v>0</v>
      </c>
      <c r="AF89" t="s">
        <v>87</v>
      </c>
      <c r="AG89" s="13">
        <v>5</v>
      </c>
      <c r="AQ89"/>
    </row>
    <row r="90" spans="1:43" x14ac:dyDescent="0.2">
      <c r="A90" t="s">
        <v>425</v>
      </c>
      <c r="B90" t="s">
        <v>518</v>
      </c>
      <c r="C90" t="s">
        <v>928</v>
      </c>
      <c r="D90" t="s">
        <v>1079</v>
      </c>
      <c r="E90" s="3">
        <v>116.9</v>
      </c>
      <c r="F90" s="3">
        <f>Table3[[#This Row],[Total Hours Nurse Staffing]]/Table3[[#This Row],[MDS Census]]</f>
        <v>2.5443779108449767</v>
      </c>
      <c r="G90" s="3">
        <f>Table3[[#This Row],[Total Direct Care Staff Hours]]/Table3[[#This Row],[MDS Census]]</f>
        <v>2.3515920539872632</v>
      </c>
      <c r="H90" s="3">
        <f>Table3[[#This Row],[Total RN Hours (w/ Admin, DON)]]/Table3[[#This Row],[MDS Census]]</f>
        <v>0.31752685105978518</v>
      </c>
      <c r="I90" s="3">
        <f>Table3[[#This Row],[RN Hours (excl. Admin, DON)]]/Table3[[#This Row],[MDS Census]]</f>
        <v>0.1914076608687387</v>
      </c>
      <c r="J90" s="3">
        <f t="shared" si="1"/>
        <v>297.4377777777778</v>
      </c>
      <c r="K90" s="3">
        <f>SUM(Table3[[#This Row],[RN Hours (excl. Admin, DON)]], Table3[[#This Row],[LPN Hours (excl. Admin)]], Table3[[#This Row],[CNA Hours]], Table3[[#This Row],[NA TR Hours]], Table3[[#This Row],[Med Aide/Tech Hours]])</f>
        <v>274.90111111111111</v>
      </c>
      <c r="L90" s="3">
        <f>SUM(Table3[[#This Row],[RN Hours (excl. Admin, DON)]:[RN DON Hours]])</f>
        <v>37.11888888888889</v>
      </c>
      <c r="M90" s="3">
        <v>22.375555555555554</v>
      </c>
      <c r="N90" s="3">
        <v>8.5211111111111109</v>
      </c>
      <c r="O90" s="3">
        <v>6.2222222222222223</v>
      </c>
      <c r="P90" s="3">
        <f>SUM(Table3[[#This Row],[LPN Hours (excl. Admin)]:[LPN Admin Hours]])</f>
        <v>94.607777777777784</v>
      </c>
      <c r="Q90" s="3">
        <v>86.814444444444447</v>
      </c>
      <c r="R90" s="3">
        <v>7.793333333333333</v>
      </c>
      <c r="S90" s="3">
        <f>SUM(Table3[[#This Row],[CNA Hours]], Table3[[#This Row],[NA TR Hours]], Table3[[#This Row],[Med Aide/Tech Hours]])</f>
        <v>165.71111111111111</v>
      </c>
      <c r="T90" s="3">
        <v>160.17555555555555</v>
      </c>
      <c r="U90" s="3">
        <v>5.5355555555555567</v>
      </c>
      <c r="V90" s="3">
        <v>0</v>
      </c>
      <c r="W90" s="3">
        <f>SUM(Table3[[#This Row],[RN Hours Contract]:[Med Aide Hours Contract]])</f>
        <v>0</v>
      </c>
      <c r="X90" s="3">
        <v>0</v>
      </c>
      <c r="Y90" s="3">
        <v>0</v>
      </c>
      <c r="Z90" s="3">
        <v>0</v>
      </c>
      <c r="AA90" s="3">
        <v>0</v>
      </c>
      <c r="AB90" s="3">
        <v>0</v>
      </c>
      <c r="AC90" s="3">
        <v>0</v>
      </c>
      <c r="AD90" s="3">
        <v>0</v>
      </c>
      <c r="AE90" s="3">
        <v>0</v>
      </c>
      <c r="AF90" t="s">
        <v>88</v>
      </c>
      <c r="AG90" s="13">
        <v>5</v>
      </c>
      <c r="AQ90"/>
    </row>
    <row r="91" spans="1:43" x14ac:dyDescent="0.2">
      <c r="A91" t="s">
        <v>425</v>
      </c>
      <c r="B91" t="s">
        <v>519</v>
      </c>
      <c r="C91" t="s">
        <v>953</v>
      </c>
      <c r="D91" t="s">
        <v>1095</v>
      </c>
      <c r="E91" s="3">
        <v>80.088888888888889</v>
      </c>
      <c r="F91" s="3">
        <f>Table3[[#This Row],[Total Hours Nurse Staffing]]/Table3[[#This Row],[MDS Census]]</f>
        <v>5.1899458934517204</v>
      </c>
      <c r="G91" s="3">
        <f>Table3[[#This Row],[Total Direct Care Staff Hours]]/Table3[[#This Row],[MDS Census]]</f>
        <v>4.798436459489456</v>
      </c>
      <c r="H91" s="3">
        <f>Table3[[#This Row],[Total RN Hours (w/ Admin, DON)]]/Table3[[#This Row],[MDS Census]]</f>
        <v>1.9834988901220869</v>
      </c>
      <c r="I91" s="3">
        <f>Table3[[#This Row],[RN Hours (excl. Admin, DON)]]/Table3[[#This Row],[MDS Census]]</f>
        <v>1.6563623751387349</v>
      </c>
      <c r="J91" s="3">
        <f t="shared" si="1"/>
        <v>415.65700000000004</v>
      </c>
      <c r="K91" s="3">
        <f>SUM(Table3[[#This Row],[RN Hours (excl. Admin, DON)]], Table3[[#This Row],[LPN Hours (excl. Admin)]], Table3[[#This Row],[CNA Hours]], Table3[[#This Row],[NA TR Hours]], Table3[[#This Row],[Med Aide/Tech Hours]])</f>
        <v>384.30144444444443</v>
      </c>
      <c r="L91" s="3">
        <f>SUM(Table3[[#This Row],[RN Hours (excl. Admin, DON)]:[RN DON Hours]])</f>
        <v>158.85622222222224</v>
      </c>
      <c r="M91" s="3">
        <v>132.65622222222223</v>
      </c>
      <c r="N91" s="3">
        <v>21.111111111111111</v>
      </c>
      <c r="O91" s="3">
        <v>5.0888888888888886</v>
      </c>
      <c r="P91" s="3">
        <f>SUM(Table3[[#This Row],[LPN Hours (excl. Admin)]:[LPN Admin Hours]])</f>
        <v>64.053666666666672</v>
      </c>
      <c r="Q91" s="3">
        <v>58.898111111111113</v>
      </c>
      <c r="R91" s="3">
        <v>5.1555555555555559</v>
      </c>
      <c r="S91" s="3">
        <f>SUM(Table3[[#This Row],[CNA Hours]], Table3[[#This Row],[NA TR Hours]], Table3[[#This Row],[Med Aide/Tech Hours]])</f>
        <v>192.74711111111111</v>
      </c>
      <c r="T91" s="3">
        <v>188.35788888888888</v>
      </c>
      <c r="U91" s="3">
        <v>4.3892222222222221</v>
      </c>
      <c r="V91" s="3">
        <v>0</v>
      </c>
      <c r="W91" s="3">
        <f>SUM(Table3[[#This Row],[RN Hours Contract]:[Med Aide Hours Contract]])</f>
        <v>12.321333333333332</v>
      </c>
      <c r="X91" s="3">
        <v>0</v>
      </c>
      <c r="Y91" s="3">
        <v>0</v>
      </c>
      <c r="Z91" s="3">
        <v>0</v>
      </c>
      <c r="AA91" s="3">
        <v>5.9248888888888889</v>
      </c>
      <c r="AB91" s="3">
        <v>0</v>
      </c>
      <c r="AC91" s="3">
        <v>6.3964444444444437</v>
      </c>
      <c r="AD91" s="3">
        <v>0</v>
      </c>
      <c r="AE91" s="3">
        <v>0</v>
      </c>
      <c r="AF91" t="s">
        <v>89</v>
      </c>
      <c r="AG91" s="13">
        <v>5</v>
      </c>
      <c r="AQ91"/>
    </row>
    <row r="92" spans="1:43" x14ac:dyDescent="0.2">
      <c r="A92" t="s">
        <v>425</v>
      </c>
      <c r="B92" t="s">
        <v>520</v>
      </c>
      <c r="C92" t="s">
        <v>892</v>
      </c>
      <c r="D92" t="s">
        <v>1068</v>
      </c>
      <c r="E92" s="3">
        <v>78.511111111111106</v>
      </c>
      <c r="F92" s="3">
        <f>Table3[[#This Row],[Total Hours Nurse Staffing]]/Table3[[#This Row],[MDS Census]]</f>
        <v>5.2942966317577129</v>
      </c>
      <c r="G92" s="3">
        <f>Table3[[#This Row],[Total Direct Care Staff Hours]]/Table3[[#This Row],[MDS Census]]</f>
        <v>4.6775403339937736</v>
      </c>
      <c r="H92" s="3">
        <f>Table3[[#This Row],[Total RN Hours (w/ Admin, DON)]]/Table3[[#This Row],[MDS Census]]</f>
        <v>1.0053071044438153</v>
      </c>
      <c r="I92" s="3">
        <f>Table3[[#This Row],[RN Hours (excl. Admin, DON)]]/Table3[[#This Row],[MDS Census]]</f>
        <v>0.46132889895273138</v>
      </c>
      <c r="J92" s="3">
        <f t="shared" si="1"/>
        <v>415.6611111111111</v>
      </c>
      <c r="K92" s="3">
        <f>SUM(Table3[[#This Row],[RN Hours (excl. Admin, DON)]], Table3[[#This Row],[LPN Hours (excl. Admin)]], Table3[[#This Row],[CNA Hours]], Table3[[#This Row],[NA TR Hours]], Table3[[#This Row],[Med Aide/Tech Hours]])</f>
        <v>367.23888888888894</v>
      </c>
      <c r="L92" s="3">
        <f>SUM(Table3[[#This Row],[RN Hours (excl. Admin, DON)]:[RN DON Hours]])</f>
        <v>78.927777777777763</v>
      </c>
      <c r="M92" s="3">
        <v>36.219444444444441</v>
      </c>
      <c r="N92" s="3">
        <v>37.875</v>
      </c>
      <c r="O92" s="3">
        <v>4.833333333333333</v>
      </c>
      <c r="P92" s="3">
        <f>SUM(Table3[[#This Row],[LPN Hours (excl. Admin)]:[LPN Admin Hours]])</f>
        <v>76.941666666666663</v>
      </c>
      <c r="Q92" s="3">
        <v>71.227777777777774</v>
      </c>
      <c r="R92" s="3">
        <v>5.7138888888888886</v>
      </c>
      <c r="S92" s="3">
        <f>SUM(Table3[[#This Row],[CNA Hours]], Table3[[#This Row],[NA TR Hours]], Table3[[#This Row],[Med Aide/Tech Hours]])</f>
        <v>259.79166666666669</v>
      </c>
      <c r="T92" s="3">
        <v>259.79166666666669</v>
      </c>
      <c r="U92" s="3">
        <v>0</v>
      </c>
      <c r="V92" s="3">
        <v>0</v>
      </c>
      <c r="W92" s="3">
        <f>SUM(Table3[[#This Row],[RN Hours Contract]:[Med Aide Hours Contract]])</f>
        <v>0</v>
      </c>
      <c r="X92" s="3">
        <v>0</v>
      </c>
      <c r="Y92" s="3">
        <v>0</v>
      </c>
      <c r="Z92" s="3">
        <v>0</v>
      </c>
      <c r="AA92" s="3">
        <v>0</v>
      </c>
      <c r="AB92" s="3">
        <v>0</v>
      </c>
      <c r="AC92" s="3">
        <v>0</v>
      </c>
      <c r="AD92" s="3">
        <v>0</v>
      </c>
      <c r="AE92" s="3">
        <v>0</v>
      </c>
      <c r="AF92" t="s">
        <v>90</v>
      </c>
      <c r="AG92" s="13">
        <v>5</v>
      </c>
      <c r="AQ92"/>
    </row>
    <row r="93" spans="1:43" x14ac:dyDescent="0.2">
      <c r="A93" t="s">
        <v>425</v>
      </c>
      <c r="B93" t="s">
        <v>521</v>
      </c>
      <c r="C93" t="s">
        <v>954</v>
      </c>
      <c r="D93" t="s">
        <v>1097</v>
      </c>
      <c r="E93" s="3">
        <v>114.71111111111111</v>
      </c>
      <c r="F93" s="3">
        <f>Table3[[#This Row],[Total Hours Nurse Staffing]]/Table3[[#This Row],[MDS Census]]</f>
        <v>5.2123304920573421</v>
      </c>
      <c r="G93" s="3">
        <f>Table3[[#This Row],[Total Direct Care Staff Hours]]/Table3[[#This Row],[MDS Census]]</f>
        <v>4.7335916311507171</v>
      </c>
      <c r="H93" s="3">
        <f>Table3[[#This Row],[Total RN Hours (w/ Admin, DON)]]/Table3[[#This Row],[MDS Census]]</f>
        <v>0.76995156915924068</v>
      </c>
      <c r="I93" s="3">
        <f>Table3[[#This Row],[RN Hours (excl. Admin, DON)]]/Table3[[#This Row],[MDS Census]]</f>
        <v>0.35664277411855871</v>
      </c>
      <c r="J93" s="3">
        <f t="shared" si="1"/>
        <v>597.91222222222223</v>
      </c>
      <c r="K93" s="3">
        <f>SUM(Table3[[#This Row],[RN Hours (excl. Admin, DON)]], Table3[[#This Row],[LPN Hours (excl. Admin)]], Table3[[#This Row],[CNA Hours]], Table3[[#This Row],[NA TR Hours]], Table3[[#This Row],[Med Aide/Tech Hours]])</f>
        <v>542.9955555555556</v>
      </c>
      <c r="L93" s="3">
        <f>SUM(Table3[[#This Row],[RN Hours (excl. Admin, DON)]:[RN DON Hours]])</f>
        <v>88.322000000000003</v>
      </c>
      <c r="M93" s="3">
        <v>40.910888888888891</v>
      </c>
      <c r="N93" s="3">
        <v>41.900000000000006</v>
      </c>
      <c r="O93" s="3">
        <v>5.5111111111111111</v>
      </c>
      <c r="P93" s="3">
        <f>SUM(Table3[[#This Row],[LPN Hours (excl. Admin)]:[LPN Admin Hours]])</f>
        <v>260.45233333333329</v>
      </c>
      <c r="Q93" s="3">
        <v>252.94677777777775</v>
      </c>
      <c r="R93" s="3">
        <v>7.5055555555555555</v>
      </c>
      <c r="S93" s="3">
        <f>SUM(Table3[[#This Row],[CNA Hours]], Table3[[#This Row],[NA TR Hours]], Table3[[#This Row],[Med Aide/Tech Hours]])</f>
        <v>249.13788888888888</v>
      </c>
      <c r="T93" s="3">
        <v>225.75244444444445</v>
      </c>
      <c r="U93" s="3">
        <v>23.385444444444445</v>
      </c>
      <c r="V93" s="3">
        <v>0</v>
      </c>
      <c r="W93" s="3">
        <f>SUM(Table3[[#This Row],[RN Hours Contract]:[Med Aide Hours Contract]])</f>
        <v>0</v>
      </c>
      <c r="X93" s="3">
        <v>0</v>
      </c>
      <c r="Y93" s="3">
        <v>0</v>
      </c>
      <c r="Z93" s="3">
        <v>0</v>
      </c>
      <c r="AA93" s="3">
        <v>0</v>
      </c>
      <c r="AB93" s="3">
        <v>0</v>
      </c>
      <c r="AC93" s="3">
        <v>0</v>
      </c>
      <c r="AD93" s="3">
        <v>0</v>
      </c>
      <c r="AE93" s="3">
        <v>0</v>
      </c>
      <c r="AF93" t="s">
        <v>91</v>
      </c>
      <c r="AG93" s="13">
        <v>5</v>
      </c>
      <c r="AQ93"/>
    </row>
    <row r="94" spans="1:43" x14ac:dyDescent="0.2">
      <c r="A94" t="s">
        <v>425</v>
      </c>
      <c r="B94" t="s">
        <v>522</v>
      </c>
      <c r="C94" t="s">
        <v>928</v>
      </c>
      <c r="D94" t="s">
        <v>1079</v>
      </c>
      <c r="E94" s="3">
        <v>81.266666666666666</v>
      </c>
      <c r="F94" s="3">
        <f>Table3[[#This Row],[Total Hours Nurse Staffing]]/Table3[[#This Row],[MDS Census]]</f>
        <v>3.0171834837298328</v>
      </c>
      <c r="G94" s="3">
        <f>Table3[[#This Row],[Total Direct Care Staff Hours]]/Table3[[#This Row],[MDS Census]]</f>
        <v>2.8052748154224774</v>
      </c>
      <c r="H94" s="3">
        <f>Table3[[#This Row],[Total RN Hours (w/ Admin, DON)]]/Table3[[#This Row],[MDS Census]]</f>
        <v>0.22208094066174461</v>
      </c>
      <c r="I94" s="3">
        <f>Table3[[#This Row],[RN Hours (excl. Admin, DON)]]/Table3[[#This Row],[MDS Census]]</f>
        <v>5.713699753896636E-2</v>
      </c>
      <c r="J94" s="3">
        <f t="shared" si="1"/>
        <v>245.19644444444441</v>
      </c>
      <c r="K94" s="3">
        <f>SUM(Table3[[#This Row],[RN Hours (excl. Admin, DON)]], Table3[[#This Row],[LPN Hours (excl. Admin)]], Table3[[#This Row],[CNA Hours]], Table3[[#This Row],[NA TR Hours]], Table3[[#This Row],[Med Aide/Tech Hours]])</f>
        <v>227.97533333333331</v>
      </c>
      <c r="L94" s="3">
        <f>SUM(Table3[[#This Row],[RN Hours (excl. Admin, DON)]:[RN DON Hours]])</f>
        <v>18.047777777777778</v>
      </c>
      <c r="M94" s="3">
        <v>4.6433333333333326</v>
      </c>
      <c r="N94" s="3">
        <v>9.0711111111111116</v>
      </c>
      <c r="O94" s="3">
        <v>4.333333333333333</v>
      </c>
      <c r="P94" s="3">
        <f>SUM(Table3[[#This Row],[LPN Hours (excl. Admin)]:[LPN Admin Hours]])</f>
        <v>101.07666666666665</v>
      </c>
      <c r="Q94" s="3">
        <v>97.259999999999991</v>
      </c>
      <c r="R94" s="3">
        <v>3.816666666666666</v>
      </c>
      <c r="S94" s="3">
        <f>SUM(Table3[[#This Row],[CNA Hours]], Table3[[#This Row],[NA TR Hours]], Table3[[#This Row],[Med Aide/Tech Hours]])</f>
        <v>126.07199999999999</v>
      </c>
      <c r="T94" s="3">
        <v>126.07199999999999</v>
      </c>
      <c r="U94" s="3">
        <v>0</v>
      </c>
      <c r="V94" s="3">
        <v>0</v>
      </c>
      <c r="W94" s="3">
        <f>SUM(Table3[[#This Row],[RN Hours Contract]:[Med Aide Hours Contract]])</f>
        <v>0</v>
      </c>
      <c r="X94" s="3">
        <v>0</v>
      </c>
      <c r="Y94" s="3">
        <v>0</v>
      </c>
      <c r="Z94" s="3">
        <v>0</v>
      </c>
      <c r="AA94" s="3">
        <v>0</v>
      </c>
      <c r="AB94" s="3">
        <v>0</v>
      </c>
      <c r="AC94" s="3">
        <v>0</v>
      </c>
      <c r="AD94" s="3">
        <v>0</v>
      </c>
      <c r="AE94" s="3">
        <v>0</v>
      </c>
      <c r="AF94" t="s">
        <v>92</v>
      </c>
      <c r="AG94" s="13">
        <v>5</v>
      </c>
      <c r="AQ94"/>
    </row>
    <row r="95" spans="1:43" x14ac:dyDescent="0.2">
      <c r="A95" t="s">
        <v>425</v>
      </c>
      <c r="B95" t="s">
        <v>523</v>
      </c>
      <c r="C95" t="s">
        <v>925</v>
      </c>
      <c r="D95" t="s">
        <v>1115</v>
      </c>
      <c r="E95" s="3">
        <v>89.033333333333331</v>
      </c>
      <c r="F95" s="3">
        <f>Table3[[#This Row],[Total Hours Nurse Staffing]]/Table3[[#This Row],[MDS Census]]</f>
        <v>3.9463783851241732</v>
      </c>
      <c r="G95" s="3">
        <f>Table3[[#This Row],[Total Direct Care Staff Hours]]/Table3[[#This Row],[MDS Census]]</f>
        <v>3.6808398851865722</v>
      </c>
      <c r="H95" s="3">
        <f>Table3[[#This Row],[Total RN Hours (w/ Admin, DON)]]/Table3[[#This Row],[MDS Census]]</f>
        <v>0.77981405216523147</v>
      </c>
      <c r="I95" s="3">
        <f>Table3[[#This Row],[RN Hours (excl. Admin, DON)]]/Table3[[#This Row],[MDS Census]]</f>
        <v>0.51458754523898664</v>
      </c>
      <c r="J95" s="3">
        <f t="shared" si="1"/>
        <v>351.35922222222223</v>
      </c>
      <c r="K95" s="3">
        <f>SUM(Table3[[#This Row],[RN Hours (excl. Admin, DON)]], Table3[[#This Row],[LPN Hours (excl. Admin)]], Table3[[#This Row],[CNA Hours]], Table3[[#This Row],[NA TR Hours]], Table3[[#This Row],[Med Aide/Tech Hours]])</f>
        <v>327.71744444444448</v>
      </c>
      <c r="L95" s="3">
        <f>SUM(Table3[[#This Row],[RN Hours (excl. Admin, DON)]:[RN DON Hours]])</f>
        <v>69.429444444444442</v>
      </c>
      <c r="M95" s="3">
        <v>45.815444444444445</v>
      </c>
      <c r="N95" s="3">
        <v>18.014000000000003</v>
      </c>
      <c r="O95" s="3">
        <v>5.6</v>
      </c>
      <c r="P95" s="3">
        <f>SUM(Table3[[#This Row],[LPN Hours (excl. Admin)]:[LPN Admin Hours]])</f>
        <v>57.12777777777778</v>
      </c>
      <c r="Q95" s="3">
        <v>57.1</v>
      </c>
      <c r="R95" s="3">
        <v>2.7777777777777776E-2</v>
      </c>
      <c r="S95" s="3">
        <f>SUM(Table3[[#This Row],[CNA Hours]], Table3[[#This Row],[NA TR Hours]], Table3[[#This Row],[Med Aide/Tech Hours]])</f>
        <v>224.80200000000002</v>
      </c>
      <c r="T95" s="3">
        <v>219.08200000000002</v>
      </c>
      <c r="U95" s="3">
        <v>5.72</v>
      </c>
      <c r="V95" s="3">
        <v>0</v>
      </c>
      <c r="W95" s="3">
        <f>SUM(Table3[[#This Row],[RN Hours Contract]:[Med Aide Hours Contract]])</f>
        <v>0</v>
      </c>
      <c r="X95" s="3">
        <v>0</v>
      </c>
      <c r="Y95" s="3">
        <v>0</v>
      </c>
      <c r="Z95" s="3">
        <v>0</v>
      </c>
      <c r="AA95" s="3">
        <v>0</v>
      </c>
      <c r="AB95" s="3">
        <v>0</v>
      </c>
      <c r="AC95" s="3">
        <v>0</v>
      </c>
      <c r="AD95" s="3">
        <v>0</v>
      </c>
      <c r="AE95" s="3">
        <v>0</v>
      </c>
      <c r="AF95" t="s">
        <v>93</v>
      </c>
      <c r="AG95" s="13">
        <v>5</v>
      </c>
      <c r="AQ95"/>
    </row>
    <row r="96" spans="1:43" x14ac:dyDescent="0.2">
      <c r="A96" t="s">
        <v>425</v>
      </c>
      <c r="B96" t="s">
        <v>524</v>
      </c>
      <c r="C96" t="s">
        <v>939</v>
      </c>
      <c r="D96" t="s">
        <v>1074</v>
      </c>
      <c r="E96" s="3">
        <v>63.766666666666666</v>
      </c>
      <c r="F96" s="3">
        <f>Table3[[#This Row],[Total Hours Nurse Staffing]]/Table3[[#This Row],[MDS Census]]</f>
        <v>3.5498031015856424</v>
      </c>
      <c r="G96" s="3">
        <f>Table3[[#This Row],[Total Direct Care Staff Hours]]/Table3[[#This Row],[MDS Census]]</f>
        <v>3.2776842655514904</v>
      </c>
      <c r="H96" s="3">
        <f>Table3[[#This Row],[Total RN Hours (w/ Admin, DON)]]/Table3[[#This Row],[MDS Census]]</f>
        <v>1.0001167450775397</v>
      </c>
      <c r="I96" s="3">
        <f>Table3[[#This Row],[RN Hours (excl. Admin, DON)]]/Table3[[#This Row],[MDS Census]]</f>
        <v>0.72799790904338735</v>
      </c>
      <c r="J96" s="3">
        <f t="shared" si="1"/>
        <v>226.35911111111113</v>
      </c>
      <c r="K96" s="3">
        <f>SUM(Table3[[#This Row],[RN Hours (excl. Admin, DON)]], Table3[[#This Row],[LPN Hours (excl. Admin)]], Table3[[#This Row],[CNA Hours]], Table3[[#This Row],[NA TR Hours]], Table3[[#This Row],[Med Aide/Tech Hours]])</f>
        <v>209.00700000000003</v>
      </c>
      <c r="L96" s="3">
        <f>SUM(Table3[[#This Row],[RN Hours (excl. Admin, DON)]:[RN DON Hours]])</f>
        <v>63.774111111111111</v>
      </c>
      <c r="M96" s="3">
        <v>46.421999999999997</v>
      </c>
      <c r="N96" s="3">
        <v>11.841000000000001</v>
      </c>
      <c r="O96" s="3">
        <v>5.5111111111111111</v>
      </c>
      <c r="P96" s="3">
        <f>SUM(Table3[[#This Row],[LPN Hours (excl. Admin)]:[LPN Admin Hours]])</f>
        <v>37.478777777777779</v>
      </c>
      <c r="Q96" s="3">
        <v>37.478777777777779</v>
      </c>
      <c r="R96" s="3">
        <v>0</v>
      </c>
      <c r="S96" s="3">
        <f>SUM(Table3[[#This Row],[CNA Hours]], Table3[[#This Row],[NA TR Hours]], Table3[[#This Row],[Med Aide/Tech Hours]])</f>
        <v>125.10622222222223</v>
      </c>
      <c r="T96" s="3">
        <v>108.20666666666668</v>
      </c>
      <c r="U96" s="3">
        <v>16.899555555555555</v>
      </c>
      <c r="V96" s="3">
        <v>0</v>
      </c>
      <c r="W96" s="3">
        <f>SUM(Table3[[#This Row],[RN Hours Contract]:[Med Aide Hours Contract]])</f>
        <v>0</v>
      </c>
      <c r="X96" s="3">
        <v>0</v>
      </c>
      <c r="Y96" s="3">
        <v>0</v>
      </c>
      <c r="Z96" s="3">
        <v>0</v>
      </c>
      <c r="AA96" s="3">
        <v>0</v>
      </c>
      <c r="AB96" s="3">
        <v>0</v>
      </c>
      <c r="AC96" s="3">
        <v>0</v>
      </c>
      <c r="AD96" s="3">
        <v>0</v>
      </c>
      <c r="AE96" s="3">
        <v>0</v>
      </c>
      <c r="AF96" t="s">
        <v>94</v>
      </c>
      <c r="AG96" s="13">
        <v>5</v>
      </c>
      <c r="AQ96"/>
    </row>
    <row r="97" spans="1:43" x14ac:dyDescent="0.2">
      <c r="A97" t="s">
        <v>425</v>
      </c>
      <c r="B97" t="s">
        <v>525</v>
      </c>
      <c r="C97" t="s">
        <v>955</v>
      </c>
      <c r="D97" t="s">
        <v>1128</v>
      </c>
      <c r="E97" s="3">
        <v>84.644444444444446</v>
      </c>
      <c r="F97" s="3">
        <f>Table3[[#This Row],[Total Hours Nurse Staffing]]/Table3[[#This Row],[MDS Census]]</f>
        <v>4.4174993436597534</v>
      </c>
      <c r="G97" s="3">
        <f>Table3[[#This Row],[Total Direct Care Staff Hours]]/Table3[[#This Row],[MDS Census]]</f>
        <v>4.2183184562877392</v>
      </c>
      <c r="H97" s="3">
        <f>Table3[[#This Row],[Total RN Hours (w/ Admin, DON)]]/Table3[[#This Row],[MDS Census]]</f>
        <v>0.99971252297190849</v>
      </c>
      <c r="I97" s="3">
        <f>Table3[[#This Row],[RN Hours (excl. Admin, DON)]]/Table3[[#This Row],[MDS Census]]</f>
        <v>0.80053163559989493</v>
      </c>
      <c r="J97" s="3">
        <f t="shared" si="1"/>
        <v>373.91677777777778</v>
      </c>
      <c r="K97" s="3">
        <f>SUM(Table3[[#This Row],[RN Hours (excl. Admin, DON)]], Table3[[#This Row],[LPN Hours (excl. Admin)]], Table3[[#This Row],[CNA Hours]], Table3[[#This Row],[NA TR Hours]], Table3[[#This Row],[Med Aide/Tech Hours]])</f>
        <v>357.05722222222221</v>
      </c>
      <c r="L97" s="3">
        <f>SUM(Table3[[#This Row],[RN Hours (excl. Admin, DON)]:[RN DON Hours]])</f>
        <v>84.6201111111111</v>
      </c>
      <c r="M97" s="3">
        <v>67.760555555555555</v>
      </c>
      <c r="N97" s="3">
        <v>11.526222222222222</v>
      </c>
      <c r="O97" s="3">
        <v>5.333333333333333</v>
      </c>
      <c r="P97" s="3">
        <f>SUM(Table3[[#This Row],[LPN Hours (excl. Admin)]:[LPN Admin Hours]])</f>
        <v>71.587222222222223</v>
      </c>
      <c r="Q97" s="3">
        <v>71.587222222222223</v>
      </c>
      <c r="R97" s="3">
        <v>0</v>
      </c>
      <c r="S97" s="3">
        <f>SUM(Table3[[#This Row],[CNA Hours]], Table3[[#This Row],[NA TR Hours]], Table3[[#This Row],[Med Aide/Tech Hours]])</f>
        <v>217.70944444444444</v>
      </c>
      <c r="T97" s="3">
        <v>171.57566666666665</v>
      </c>
      <c r="U97" s="3">
        <v>46.133777777777794</v>
      </c>
      <c r="V97" s="3">
        <v>0</v>
      </c>
      <c r="W97" s="3">
        <f>SUM(Table3[[#This Row],[RN Hours Contract]:[Med Aide Hours Contract]])</f>
        <v>0.28333333333333333</v>
      </c>
      <c r="X97" s="3">
        <v>0</v>
      </c>
      <c r="Y97" s="3">
        <v>0.28333333333333333</v>
      </c>
      <c r="Z97" s="3">
        <v>0</v>
      </c>
      <c r="AA97" s="3">
        <v>0</v>
      </c>
      <c r="AB97" s="3">
        <v>0</v>
      </c>
      <c r="AC97" s="3">
        <v>0</v>
      </c>
      <c r="AD97" s="3">
        <v>0</v>
      </c>
      <c r="AE97" s="3">
        <v>0</v>
      </c>
      <c r="AF97" t="s">
        <v>95</v>
      </c>
      <c r="AG97" s="13">
        <v>5</v>
      </c>
      <c r="AQ97"/>
    </row>
    <row r="98" spans="1:43" x14ac:dyDescent="0.2">
      <c r="A98" t="s">
        <v>425</v>
      </c>
      <c r="B98" t="s">
        <v>526</v>
      </c>
      <c r="C98" t="s">
        <v>956</v>
      </c>
      <c r="D98" t="s">
        <v>1129</v>
      </c>
      <c r="E98" s="3">
        <v>30.533333333333335</v>
      </c>
      <c r="F98" s="3">
        <f>Table3[[#This Row],[Total Hours Nurse Staffing]]/Table3[[#This Row],[MDS Census]]</f>
        <v>7.4038391557496359</v>
      </c>
      <c r="G98" s="3">
        <f>Table3[[#This Row],[Total Direct Care Staff Hours]]/Table3[[#This Row],[MDS Census]]</f>
        <v>6.303402474526929</v>
      </c>
      <c r="H98" s="3">
        <f>Table3[[#This Row],[Total RN Hours (w/ Admin, DON)]]/Table3[[#This Row],[MDS Census]]</f>
        <v>1.3280567685589519</v>
      </c>
      <c r="I98" s="3">
        <f>Table3[[#This Row],[RN Hours (excl. Admin, DON)]]/Table3[[#This Row],[MDS Census]]</f>
        <v>1.1446506550218341</v>
      </c>
      <c r="J98" s="3">
        <f t="shared" si="1"/>
        <v>226.0638888888889</v>
      </c>
      <c r="K98" s="3">
        <f>SUM(Table3[[#This Row],[RN Hours (excl. Admin, DON)]], Table3[[#This Row],[LPN Hours (excl. Admin)]], Table3[[#This Row],[CNA Hours]], Table3[[#This Row],[NA TR Hours]], Table3[[#This Row],[Med Aide/Tech Hours]])</f>
        <v>192.4638888888889</v>
      </c>
      <c r="L98" s="3">
        <f>SUM(Table3[[#This Row],[RN Hours (excl. Admin, DON)]:[RN DON Hours]])</f>
        <v>40.550000000000004</v>
      </c>
      <c r="M98" s="3">
        <v>34.950000000000003</v>
      </c>
      <c r="N98" s="3">
        <v>0</v>
      </c>
      <c r="O98" s="3">
        <v>5.6</v>
      </c>
      <c r="P98" s="3">
        <f>SUM(Table3[[#This Row],[LPN Hours (excl. Admin)]:[LPN Admin Hours]])</f>
        <v>59.68888888888889</v>
      </c>
      <c r="Q98" s="3">
        <v>31.68888888888889</v>
      </c>
      <c r="R98" s="3">
        <v>28</v>
      </c>
      <c r="S98" s="3">
        <f>SUM(Table3[[#This Row],[CNA Hours]], Table3[[#This Row],[NA TR Hours]], Table3[[#This Row],[Med Aide/Tech Hours]])</f>
        <v>125.825</v>
      </c>
      <c r="T98" s="3">
        <v>125.825</v>
      </c>
      <c r="U98" s="3">
        <v>0</v>
      </c>
      <c r="V98" s="3">
        <v>0</v>
      </c>
      <c r="W98" s="3">
        <f>SUM(Table3[[#This Row],[RN Hours Contract]:[Med Aide Hours Contract]])</f>
        <v>0</v>
      </c>
      <c r="X98" s="3">
        <v>0</v>
      </c>
      <c r="Y98" s="3">
        <v>0</v>
      </c>
      <c r="Z98" s="3">
        <v>0</v>
      </c>
      <c r="AA98" s="3">
        <v>0</v>
      </c>
      <c r="AB98" s="3">
        <v>0</v>
      </c>
      <c r="AC98" s="3">
        <v>0</v>
      </c>
      <c r="AD98" s="3">
        <v>0</v>
      </c>
      <c r="AE98" s="3">
        <v>0</v>
      </c>
      <c r="AF98" t="s">
        <v>96</v>
      </c>
      <c r="AG98" s="13">
        <v>5</v>
      </c>
      <c r="AQ98"/>
    </row>
    <row r="99" spans="1:43" x14ac:dyDescent="0.2">
      <c r="A99" t="s">
        <v>425</v>
      </c>
      <c r="B99" t="s">
        <v>527</v>
      </c>
      <c r="C99" t="s">
        <v>917</v>
      </c>
      <c r="D99" t="s">
        <v>1109</v>
      </c>
      <c r="E99" s="3">
        <v>72.788888888888891</v>
      </c>
      <c r="F99" s="3">
        <f>Table3[[#This Row],[Total Hours Nurse Staffing]]/Table3[[#This Row],[MDS Census]]</f>
        <v>4.6291787513356741</v>
      </c>
      <c r="G99" s="3">
        <f>Table3[[#This Row],[Total Direct Care Staff Hours]]/Table3[[#This Row],[MDS Census]]</f>
        <v>4.1254007021828727</v>
      </c>
      <c r="H99" s="3">
        <f>Table3[[#This Row],[Total RN Hours (w/ Admin, DON)]]/Table3[[#This Row],[MDS Census]]</f>
        <v>0.78579606166997407</v>
      </c>
      <c r="I99" s="3">
        <f>Table3[[#This Row],[RN Hours (excl. Admin, DON)]]/Table3[[#This Row],[MDS Census]]</f>
        <v>0.42466798961990537</v>
      </c>
      <c r="J99" s="3">
        <f t="shared" si="1"/>
        <v>336.95277777777778</v>
      </c>
      <c r="K99" s="3">
        <f>SUM(Table3[[#This Row],[RN Hours (excl. Admin, DON)]], Table3[[#This Row],[LPN Hours (excl. Admin)]], Table3[[#This Row],[CNA Hours]], Table3[[#This Row],[NA TR Hours]], Table3[[#This Row],[Med Aide/Tech Hours]])</f>
        <v>300.2833333333333</v>
      </c>
      <c r="L99" s="3">
        <f>SUM(Table3[[#This Row],[RN Hours (excl. Admin, DON)]:[RN DON Hours]])</f>
        <v>57.197222222222223</v>
      </c>
      <c r="M99" s="3">
        <v>30.911111111111111</v>
      </c>
      <c r="N99" s="3">
        <v>20.774999999999999</v>
      </c>
      <c r="O99" s="3">
        <v>5.5111111111111111</v>
      </c>
      <c r="P99" s="3">
        <f>SUM(Table3[[#This Row],[LPN Hours (excl. Admin)]:[LPN Admin Hours]])</f>
        <v>60.727777777777774</v>
      </c>
      <c r="Q99" s="3">
        <v>50.344444444444441</v>
      </c>
      <c r="R99" s="3">
        <v>10.383333333333333</v>
      </c>
      <c r="S99" s="3">
        <f>SUM(Table3[[#This Row],[CNA Hours]], Table3[[#This Row],[NA TR Hours]], Table3[[#This Row],[Med Aide/Tech Hours]])</f>
        <v>219.02777777777777</v>
      </c>
      <c r="T99" s="3">
        <v>219.02777777777777</v>
      </c>
      <c r="U99" s="3">
        <v>0</v>
      </c>
      <c r="V99" s="3">
        <v>0</v>
      </c>
      <c r="W99" s="3">
        <f>SUM(Table3[[#This Row],[RN Hours Contract]:[Med Aide Hours Contract]])</f>
        <v>2.4166666666666665</v>
      </c>
      <c r="X99" s="3">
        <v>0</v>
      </c>
      <c r="Y99" s="3">
        <v>0</v>
      </c>
      <c r="Z99" s="3">
        <v>0</v>
      </c>
      <c r="AA99" s="3">
        <v>2.4166666666666665</v>
      </c>
      <c r="AB99" s="3">
        <v>0</v>
      </c>
      <c r="AC99" s="3">
        <v>0</v>
      </c>
      <c r="AD99" s="3">
        <v>0</v>
      </c>
      <c r="AE99" s="3">
        <v>0</v>
      </c>
      <c r="AF99" t="s">
        <v>97</v>
      </c>
      <c r="AG99" s="13">
        <v>5</v>
      </c>
      <c r="AQ99"/>
    </row>
    <row r="100" spans="1:43" x14ac:dyDescent="0.2">
      <c r="A100" t="s">
        <v>425</v>
      </c>
      <c r="B100" t="s">
        <v>528</v>
      </c>
      <c r="C100" t="s">
        <v>917</v>
      </c>
      <c r="D100" t="s">
        <v>1109</v>
      </c>
      <c r="E100" s="3">
        <v>45.577777777777776</v>
      </c>
      <c r="F100" s="3">
        <f>Table3[[#This Row],[Total Hours Nurse Staffing]]/Table3[[#This Row],[MDS Census]]</f>
        <v>4.8622501218917602</v>
      </c>
      <c r="G100" s="3">
        <f>Table3[[#This Row],[Total Direct Care Staff Hours]]/Table3[[#This Row],[MDS Census]]</f>
        <v>4.5292418332520725</v>
      </c>
      <c r="H100" s="3">
        <f>Table3[[#This Row],[Total RN Hours (w/ Admin, DON)]]/Table3[[#This Row],[MDS Census]]</f>
        <v>0.57857874207703563</v>
      </c>
      <c r="I100" s="3">
        <f>Table3[[#This Row],[RN Hours (excl. Admin, DON)]]/Table3[[#This Row],[MDS Census]]</f>
        <v>0.36453681131155535</v>
      </c>
      <c r="J100" s="3">
        <f t="shared" si="1"/>
        <v>221.61055555555555</v>
      </c>
      <c r="K100" s="3">
        <f>SUM(Table3[[#This Row],[RN Hours (excl. Admin, DON)]], Table3[[#This Row],[LPN Hours (excl. Admin)]], Table3[[#This Row],[CNA Hours]], Table3[[#This Row],[NA TR Hours]], Table3[[#This Row],[Med Aide/Tech Hours]])</f>
        <v>206.4327777777778</v>
      </c>
      <c r="L100" s="3">
        <f>SUM(Table3[[#This Row],[RN Hours (excl. Admin, DON)]:[RN DON Hours]])</f>
        <v>26.370333333333335</v>
      </c>
      <c r="M100" s="3">
        <v>16.614777777777778</v>
      </c>
      <c r="N100" s="3">
        <v>4.8888888888888893</v>
      </c>
      <c r="O100" s="3">
        <v>4.8666666666666663</v>
      </c>
      <c r="P100" s="3">
        <f>SUM(Table3[[#This Row],[LPN Hours (excl. Admin)]:[LPN Admin Hours]])</f>
        <v>71.852777777777774</v>
      </c>
      <c r="Q100" s="3">
        <v>66.430555555555557</v>
      </c>
      <c r="R100" s="3">
        <v>5.4222222222222225</v>
      </c>
      <c r="S100" s="3">
        <f>SUM(Table3[[#This Row],[CNA Hours]], Table3[[#This Row],[NA TR Hours]], Table3[[#This Row],[Med Aide/Tech Hours]])</f>
        <v>123.38744444444445</v>
      </c>
      <c r="T100" s="3">
        <v>122.14022222222223</v>
      </c>
      <c r="U100" s="3">
        <v>1.2472222222222222</v>
      </c>
      <c r="V100" s="3">
        <v>0</v>
      </c>
      <c r="W100" s="3">
        <f>SUM(Table3[[#This Row],[RN Hours Contract]:[Med Aide Hours Contract]])</f>
        <v>23.080111111111112</v>
      </c>
      <c r="X100" s="3">
        <v>1.9111111111111112</v>
      </c>
      <c r="Y100" s="3">
        <v>0</v>
      </c>
      <c r="Z100" s="3">
        <v>0</v>
      </c>
      <c r="AA100" s="3">
        <v>2.7398888888888888</v>
      </c>
      <c r="AB100" s="3">
        <v>0</v>
      </c>
      <c r="AC100" s="3">
        <v>18.429111111111112</v>
      </c>
      <c r="AD100" s="3">
        <v>0</v>
      </c>
      <c r="AE100" s="3">
        <v>0</v>
      </c>
      <c r="AF100" t="s">
        <v>98</v>
      </c>
      <c r="AG100" s="13">
        <v>5</v>
      </c>
      <c r="AQ100"/>
    </row>
    <row r="101" spans="1:43" x14ac:dyDescent="0.2">
      <c r="A101" t="s">
        <v>425</v>
      </c>
      <c r="B101" t="s">
        <v>529</v>
      </c>
      <c r="C101" t="s">
        <v>870</v>
      </c>
      <c r="D101" t="s">
        <v>1105</v>
      </c>
      <c r="E101" s="3">
        <v>76.644444444444446</v>
      </c>
      <c r="F101" s="3">
        <f>Table3[[#This Row],[Total Hours Nurse Staffing]]/Table3[[#This Row],[MDS Census]]</f>
        <v>4.3020803131342413</v>
      </c>
      <c r="G101" s="3">
        <f>Table3[[#This Row],[Total Direct Care Staff Hours]]/Table3[[#This Row],[MDS Census]]</f>
        <v>3.8580748042910988</v>
      </c>
      <c r="H101" s="3">
        <f>Table3[[#This Row],[Total RN Hours (w/ Admin, DON)]]/Table3[[#This Row],[MDS Census]]</f>
        <v>1.129276601913598</v>
      </c>
      <c r="I101" s="3">
        <f>Table3[[#This Row],[RN Hours (excl. Admin, DON)]]/Table3[[#This Row],[MDS Census]]</f>
        <v>0.6852710930704552</v>
      </c>
      <c r="J101" s="3">
        <f t="shared" si="1"/>
        <v>329.7305555555555</v>
      </c>
      <c r="K101" s="3">
        <f>SUM(Table3[[#This Row],[RN Hours (excl. Admin, DON)]], Table3[[#This Row],[LPN Hours (excl. Admin)]], Table3[[#This Row],[CNA Hours]], Table3[[#This Row],[NA TR Hours]], Table3[[#This Row],[Med Aide/Tech Hours]])</f>
        <v>295.7</v>
      </c>
      <c r="L101" s="3">
        <f>SUM(Table3[[#This Row],[RN Hours (excl. Admin, DON)]:[RN DON Hours]])</f>
        <v>86.552777777777777</v>
      </c>
      <c r="M101" s="3">
        <v>52.522222222222226</v>
      </c>
      <c r="N101" s="3">
        <v>28.730555555555554</v>
      </c>
      <c r="O101" s="3">
        <v>5.3</v>
      </c>
      <c r="P101" s="3">
        <f>SUM(Table3[[#This Row],[LPN Hours (excl. Admin)]:[LPN Admin Hours]])</f>
        <v>57.444444444444443</v>
      </c>
      <c r="Q101" s="3">
        <v>57.444444444444443</v>
      </c>
      <c r="R101" s="3">
        <v>0</v>
      </c>
      <c r="S101" s="3">
        <f>SUM(Table3[[#This Row],[CNA Hours]], Table3[[#This Row],[NA TR Hours]], Table3[[#This Row],[Med Aide/Tech Hours]])</f>
        <v>185.73333333333332</v>
      </c>
      <c r="T101" s="3">
        <v>185.73333333333332</v>
      </c>
      <c r="U101" s="3">
        <v>0</v>
      </c>
      <c r="V101" s="3">
        <v>0</v>
      </c>
      <c r="W101" s="3">
        <f>SUM(Table3[[#This Row],[RN Hours Contract]:[Med Aide Hours Contract]])</f>
        <v>0</v>
      </c>
      <c r="X101" s="3">
        <v>0</v>
      </c>
      <c r="Y101" s="3">
        <v>0</v>
      </c>
      <c r="Z101" s="3">
        <v>0</v>
      </c>
      <c r="AA101" s="3">
        <v>0</v>
      </c>
      <c r="AB101" s="3">
        <v>0</v>
      </c>
      <c r="AC101" s="3">
        <v>0</v>
      </c>
      <c r="AD101" s="3">
        <v>0</v>
      </c>
      <c r="AE101" s="3">
        <v>0</v>
      </c>
      <c r="AF101" t="s">
        <v>99</v>
      </c>
      <c r="AG101" s="13">
        <v>5</v>
      </c>
      <c r="AQ101"/>
    </row>
    <row r="102" spans="1:43" x14ac:dyDescent="0.2">
      <c r="A102" t="s">
        <v>425</v>
      </c>
      <c r="B102" t="s">
        <v>530</v>
      </c>
      <c r="C102" t="s">
        <v>889</v>
      </c>
      <c r="D102" t="s">
        <v>1075</v>
      </c>
      <c r="E102" s="3">
        <v>104.9</v>
      </c>
      <c r="F102" s="3">
        <f>Table3[[#This Row],[Total Hours Nurse Staffing]]/Table3[[#This Row],[MDS Census]]</f>
        <v>2.7146817074462448</v>
      </c>
      <c r="G102" s="3">
        <f>Table3[[#This Row],[Total Direct Care Staff Hours]]/Table3[[#This Row],[MDS Census]]</f>
        <v>2.5650376019489456</v>
      </c>
      <c r="H102" s="3">
        <f>Table3[[#This Row],[Total RN Hours (w/ Admin, DON)]]/Table3[[#This Row],[MDS Census]]</f>
        <v>0.51822688274547191</v>
      </c>
      <c r="I102" s="3">
        <f>Table3[[#This Row],[RN Hours (excl. Admin, DON)]]/Table3[[#This Row],[MDS Census]]</f>
        <v>0.36858277724817284</v>
      </c>
      <c r="J102" s="3">
        <f t="shared" si="1"/>
        <v>284.77011111111108</v>
      </c>
      <c r="K102" s="3">
        <f>SUM(Table3[[#This Row],[RN Hours (excl. Admin, DON)]], Table3[[#This Row],[LPN Hours (excl. Admin)]], Table3[[#This Row],[CNA Hours]], Table3[[#This Row],[NA TR Hours]], Table3[[#This Row],[Med Aide/Tech Hours]])</f>
        <v>269.07244444444439</v>
      </c>
      <c r="L102" s="3">
        <f>SUM(Table3[[#This Row],[RN Hours (excl. Admin, DON)]:[RN DON Hours]])</f>
        <v>54.362000000000002</v>
      </c>
      <c r="M102" s="3">
        <v>38.664333333333332</v>
      </c>
      <c r="N102" s="3">
        <v>10.275444444444446</v>
      </c>
      <c r="O102" s="3">
        <v>5.4222222222222225</v>
      </c>
      <c r="P102" s="3">
        <f>SUM(Table3[[#This Row],[LPN Hours (excl. Admin)]:[LPN Admin Hours]])</f>
        <v>68.890333333333331</v>
      </c>
      <c r="Q102" s="3">
        <v>68.890333333333331</v>
      </c>
      <c r="R102" s="3">
        <v>0</v>
      </c>
      <c r="S102" s="3">
        <f>SUM(Table3[[#This Row],[CNA Hours]], Table3[[#This Row],[NA TR Hours]], Table3[[#This Row],[Med Aide/Tech Hours]])</f>
        <v>161.51777777777778</v>
      </c>
      <c r="T102" s="3">
        <v>156.86199999999999</v>
      </c>
      <c r="U102" s="3">
        <v>4.6557777777777769</v>
      </c>
      <c r="V102" s="3">
        <v>0</v>
      </c>
      <c r="W102" s="3">
        <f>SUM(Table3[[#This Row],[RN Hours Contract]:[Med Aide Hours Contract]])</f>
        <v>3.2408888888888892</v>
      </c>
      <c r="X102" s="3">
        <v>3.2408888888888892</v>
      </c>
      <c r="Y102" s="3">
        <v>0</v>
      </c>
      <c r="Z102" s="3">
        <v>0</v>
      </c>
      <c r="AA102" s="3">
        <v>0</v>
      </c>
      <c r="AB102" s="3">
        <v>0</v>
      </c>
      <c r="AC102" s="3">
        <v>0</v>
      </c>
      <c r="AD102" s="3">
        <v>0</v>
      </c>
      <c r="AE102" s="3">
        <v>0</v>
      </c>
      <c r="AF102" t="s">
        <v>100</v>
      </c>
      <c r="AG102" s="13">
        <v>5</v>
      </c>
      <c r="AQ102"/>
    </row>
    <row r="103" spans="1:43" x14ac:dyDescent="0.2">
      <c r="A103" t="s">
        <v>425</v>
      </c>
      <c r="B103" t="s">
        <v>531</v>
      </c>
      <c r="C103" t="s">
        <v>852</v>
      </c>
      <c r="D103" t="s">
        <v>1067</v>
      </c>
      <c r="E103" s="3">
        <v>29.544444444444444</v>
      </c>
      <c r="F103" s="3">
        <f>Table3[[#This Row],[Total Hours Nurse Staffing]]/Table3[[#This Row],[MDS Census]]</f>
        <v>6.4498796540052661</v>
      </c>
      <c r="G103" s="3">
        <f>Table3[[#This Row],[Total Direct Care Staff Hours]]/Table3[[#This Row],[MDS Census]]</f>
        <v>5.6956261752538557</v>
      </c>
      <c r="H103" s="3">
        <f>Table3[[#This Row],[Total RN Hours (w/ Admin, DON)]]/Table3[[#This Row],[MDS Census]]</f>
        <v>1.6548251222264012</v>
      </c>
      <c r="I103" s="3">
        <f>Table3[[#This Row],[RN Hours (excl. Admin, DON)]]/Table3[[#This Row],[MDS Census]]</f>
        <v>1.1795524633320797</v>
      </c>
      <c r="J103" s="3">
        <f t="shared" si="1"/>
        <v>190.55811111111115</v>
      </c>
      <c r="K103" s="3">
        <f>SUM(Table3[[#This Row],[RN Hours (excl. Admin, DON)]], Table3[[#This Row],[LPN Hours (excl. Admin)]], Table3[[#This Row],[CNA Hours]], Table3[[#This Row],[NA TR Hours]], Table3[[#This Row],[Med Aide/Tech Hours]])</f>
        <v>168.27411111111113</v>
      </c>
      <c r="L103" s="3">
        <f>SUM(Table3[[#This Row],[RN Hours (excl. Admin, DON)]:[RN DON Hours]])</f>
        <v>48.890888888888895</v>
      </c>
      <c r="M103" s="3">
        <v>34.849222222222224</v>
      </c>
      <c r="N103" s="3">
        <v>10.063888888888888</v>
      </c>
      <c r="O103" s="3">
        <v>3.9777777777777779</v>
      </c>
      <c r="P103" s="3">
        <f>SUM(Table3[[#This Row],[LPN Hours (excl. Admin)]:[LPN Admin Hours]])</f>
        <v>31.544666666666668</v>
      </c>
      <c r="Q103" s="3">
        <v>23.302333333333333</v>
      </c>
      <c r="R103" s="3">
        <v>8.2423333333333346</v>
      </c>
      <c r="S103" s="3">
        <f>SUM(Table3[[#This Row],[CNA Hours]], Table3[[#This Row],[NA TR Hours]], Table3[[#This Row],[Med Aide/Tech Hours]])</f>
        <v>110.12255555555556</v>
      </c>
      <c r="T103" s="3">
        <v>110.12255555555556</v>
      </c>
      <c r="U103" s="3">
        <v>0</v>
      </c>
      <c r="V103" s="3">
        <v>0</v>
      </c>
      <c r="W103" s="3">
        <f>SUM(Table3[[#This Row],[RN Hours Contract]:[Med Aide Hours Contract]])</f>
        <v>0</v>
      </c>
      <c r="X103" s="3">
        <v>0</v>
      </c>
      <c r="Y103" s="3">
        <v>0</v>
      </c>
      <c r="Z103" s="3">
        <v>0</v>
      </c>
      <c r="AA103" s="3">
        <v>0</v>
      </c>
      <c r="AB103" s="3">
        <v>0</v>
      </c>
      <c r="AC103" s="3">
        <v>0</v>
      </c>
      <c r="AD103" s="3">
        <v>0</v>
      </c>
      <c r="AE103" s="3">
        <v>0</v>
      </c>
      <c r="AF103" t="s">
        <v>101</v>
      </c>
      <c r="AG103" s="13">
        <v>5</v>
      </c>
      <c r="AQ103"/>
    </row>
    <row r="104" spans="1:43" x14ac:dyDescent="0.2">
      <c r="A104" t="s">
        <v>425</v>
      </c>
      <c r="B104" t="s">
        <v>532</v>
      </c>
      <c r="C104" t="s">
        <v>957</v>
      </c>
      <c r="D104" t="s">
        <v>1101</v>
      </c>
      <c r="E104" s="3">
        <v>109.74444444444444</v>
      </c>
      <c r="F104" s="3">
        <f>Table3[[#This Row],[Total Hours Nurse Staffing]]/Table3[[#This Row],[MDS Census]]</f>
        <v>3.8826313657993317</v>
      </c>
      <c r="G104" s="3">
        <f>Table3[[#This Row],[Total Direct Care Staff Hours]]/Table3[[#This Row],[MDS Census]]</f>
        <v>3.7182342816644729</v>
      </c>
      <c r="H104" s="3">
        <f>Table3[[#This Row],[Total RN Hours (w/ Admin, DON)]]/Table3[[#This Row],[MDS Census]]</f>
        <v>0.70104788903513204</v>
      </c>
      <c r="I104" s="3">
        <f>Table3[[#This Row],[RN Hours (excl. Admin, DON)]]/Table3[[#This Row],[MDS Census]]</f>
        <v>0.53665080490027339</v>
      </c>
      <c r="J104" s="3">
        <f t="shared" si="1"/>
        <v>426.09722222222217</v>
      </c>
      <c r="K104" s="3">
        <f>SUM(Table3[[#This Row],[RN Hours (excl. Admin, DON)]], Table3[[#This Row],[LPN Hours (excl. Admin)]], Table3[[#This Row],[CNA Hours]], Table3[[#This Row],[NA TR Hours]], Table3[[#This Row],[Med Aide/Tech Hours]])</f>
        <v>408.05555555555554</v>
      </c>
      <c r="L104" s="3">
        <f>SUM(Table3[[#This Row],[RN Hours (excl. Admin, DON)]:[RN DON Hours]])</f>
        <v>76.936111111111103</v>
      </c>
      <c r="M104" s="3">
        <v>58.894444444444446</v>
      </c>
      <c r="N104" s="3">
        <v>12.797222222222222</v>
      </c>
      <c r="O104" s="3">
        <v>5.2444444444444445</v>
      </c>
      <c r="P104" s="3">
        <f>SUM(Table3[[#This Row],[LPN Hours (excl. Admin)]:[LPN Admin Hours]])</f>
        <v>101.36666666666666</v>
      </c>
      <c r="Q104" s="3">
        <v>101.36666666666666</v>
      </c>
      <c r="R104" s="3">
        <v>0</v>
      </c>
      <c r="S104" s="3">
        <f>SUM(Table3[[#This Row],[CNA Hours]], Table3[[#This Row],[NA TR Hours]], Table3[[#This Row],[Med Aide/Tech Hours]])</f>
        <v>247.79444444444442</v>
      </c>
      <c r="T104" s="3">
        <v>237.84444444444443</v>
      </c>
      <c r="U104" s="3">
        <v>9.9499999999999993</v>
      </c>
      <c r="V104" s="3">
        <v>0</v>
      </c>
      <c r="W104" s="3">
        <f>SUM(Table3[[#This Row],[RN Hours Contract]:[Med Aide Hours Contract]])</f>
        <v>11.288888888888888</v>
      </c>
      <c r="X104" s="3">
        <v>0</v>
      </c>
      <c r="Y104" s="3">
        <v>0</v>
      </c>
      <c r="Z104" s="3">
        <v>0</v>
      </c>
      <c r="AA104" s="3">
        <v>7.0222222222222221</v>
      </c>
      <c r="AB104" s="3">
        <v>0</v>
      </c>
      <c r="AC104" s="3">
        <v>4.2666666666666666</v>
      </c>
      <c r="AD104" s="3">
        <v>0</v>
      </c>
      <c r="AE104" s="3">
        <v>0</v>
      </c>
      <c r="AF104" t="s">
        <v>102</v>
      </c>
      <c r="AG104" s="13">
        <v>5</v>
      </c>
      <c r="AQ104"/>
    </row>
    <row r="105" spans="1:43" x14ac:dyDescent="0.2">
      <c r="A105" t="s">
        <v>425</v>
      </c>
      <c r="B105" t="s">
        <v>533</v>
      </c>
      <c r="C105" t="s">
        <v>958</v>
      </c>
      <c r="D105" t="s">
        <v>1130</v>
      </c>
      <c r="E105" s="3">
        <v>113.46666666666667</v>
      </c>
      <c r="F105" s="3">
        <f>Table3[[#This Row],[Total Hours Nurse Staffing]]/Table3[[#This Row],[MDS Census]]</f>
        <v>4.8738004308656482</v>
      </c>
      <c r="G105" s="3">
        <f>Table3[[#This Row],[Total Direct Care Staff Hours]]/Table3[[#This Row],[MDS Census]]</f>
        <v>4.7393997258127696</v>
      </c>
      <c r="H105" s="3">
        <f>Table3[[#This Row],[Total RN Hours (w/ Admin, DON)]]/Table3[[#This Row],[MDS Census]]</f>
        <v>1.4697169996083039</v>
      </c>
      <c r="I105" s="3">
        <f>Table3[[#This Row],[RN Hours (excl. Admin, DON)]]/Table3[[#This Row],[MDS Census]]</f>
        <v>1.3353162945554249</v>
      </c>
      <c r="J105" s="3">
        <f t="shared" si="1"/>
        <v>553.01388888888891</v>
      </c>
      <c r="K105" s="3">
        <f>SUM(Table3[[#This Row],[RN Hours (excl. Admin, DON)]], Table3[[#This Row],[LPN Hours (excl. Admin)]], Table3[[#This Row],[CNA Hours]], Table3[[#This Row],[NA TR Hours]], Table3[[#This Row],[Med Aide/Tech Hours]])</f>
        <v>537.76388888888891</v>
      </c>
      <c r="L105" s="3">
        <f>SUM(Table3[[#This Row],[RN Hours (excl. Admin, DON)]:[RN DON Hours]])</f>
        <v>166.76388888888889</v>
      </c>
      <c r="M105" s="3">
        <v>151.51388888888889</v>
      </c>
      <c r="N105" s="3">
        <v>10.094444444444445</v>
      </c>
      <c r="O105" s="3">
        <v>5.1555555555555559</v>
      </c>
      <c r="P105" s="3">
        <f>SUM(Table3[[#This Row],[LPN Hours (excl. Admin)]:[LPN Admin Hours]])</f>
        <v>41.358333333333334</v>
      </c>
      <c r="Q105" s="3">
        <v>41.358333333333334</v>
      </c>
      <c r="R105" s="3">
        <v>0</v>
      </c>
      <c r="S105" s="3">
        <f>SUM(Table3[[#This Row],[CNA Hours]], Table3[[#This Row],[NA TR Hours]], Table3[[#This Row],[Med Aide/Tech Hours]])</f>
        <v>344.89166666666671</v>
      </c>
      <c r="T105" s="3">
        <v>317.43611111111113</v>
      </c>
      <c r="U105" s="3">
        <v>27.455555555555556</v>
      </c>
      <c r="V105" s="3">
        <v>0</v>
      </c>
      <c r="W105" s="3">
        <f>SUM(Table3[[#This Row],[RN Hours Contract]:[Med Aide Hours Contract]])</f>
        <v>2.6666666666666665</v>
      </c>
      <c r="X105" s="3">
        <v>0</v>
      </c>
      <c r="Y105" s="3">
        <v>0</v>
      </c>
      <c r="Z105" s="3">
        <v>0</v>
      </c>
      <c r="AA105" s="3">
        <v>2.6666666666666665</v>
      </c>
      <c r="AB105" s="3">
        <v>0</v>
      </c>
      <c r="AC105" s="3">
        <v>0</v>
      </c>
      <c r="AD105" s="3">
        <v>0</v>
      </c>
      <c r="AE105" s="3">
        <v>0</v>
      </c>
      <c r="AF105" t="s">
        <v>103</v>
      </c>
      <c r="AG105" s="13">
        <v>5</v>
      </c>
      <c r="AQ105"/>
    </row>
    <row r="106" spans="1:43" x14ac:dyDescent="0.2">
      <c r="A106" t="s">
        <v>425</v>
      </c>
      <c r="B106" t="s">
        <v>534</v>
      </c>
      <c r="C106" t="s">
        <v>858</v>
      </c>
      <c r="D106" t="s">
        <v>1121</v>
      </c>
      <c r="E106" s="3">
        <v>125.46666666666667</v>
      </c>
      <c r="F106" s="3">
        <f>Table3[[#This Row],[Total Hours Nurse Staffing]]/Table3[[#This Row],[MDS Census]]</f>
        <v>3.4066480694296843</v>
      </c>
      <c r="G106" s="3">
        <f>Table3[[#This Row],[Total Direct Care Staff Hours]]/Table3[[#This Row],[MDS Census]]</f>
        <v>3.0828684024087849</v>
      </c>
      <c r="H106" s="3">
        <f>Table3[[#This Row],[Total RN Hours (w/ Admin, DON)]]/Table3[[#This Row],[MDS Census]]</f>
        <v>0.26837584130357778</v>
      </c>
      <c r="I106" s="3">
        <f>Table3[[#This Row],[RN Hours (excl. Admin, DON)]]/Table3[[#This Row],[MDS Census]]</f>
        <v>6.7702798441374418E-2</v>
      </c>
      <c r="J106" s="3">
        <f t="shared" si="1"/>
        <v>427.42077777777774</v>
      </c>
      <c r="K106" s="3">
        <f>SUM(Table3[[#This Row],[RN Hours (excl. Admin, DON)]], Table3[[#This Row],[LPN Hours (excl. Admin)]], Table3[[#This Row],[CNA Hours]], Table3[[#This Row],[NA TR Hours]], Table3[[#This Row],[Med Aide/Tech Hours]])</f>
        <v>386.79722222222222</v>
      </c>
      <c r="L106" s="3">
        <f>SUM(Table3[[#This Row],[RN Hours (excl. Admin, DON)]:[RN DON Hours]])</f>
        <v>33.672222222222224</v>
      </c>
      <c r="M106" s="3">
        <v>8.4944444444444436</v>
      </c>
      <c r="N106" s="3">
        <v>19.844444444444445</v>
      </c>
      <c r="O106" s="3">
        <v>5.333333333333333</v>
      </c>
      <c r="P106" s="3">
        <f>SUM(Table3[[#This Row],[LPN Hours (excl. Admin)]:[LPN Admin Hours]])</f>
        <v>159.38188888888888</v>
      </c>
      <c r="Q106" s="3">
        <v>143.9361111111111</v>
      </c>
      <c r="R106" s="3">
        <v>15.44577777777778</v>
      </c>
      <c r="S106" s="3">
        <f>SUM(Table3[[#This Row],[CNA Hours]], Table3[[#This Row],[NA TR Hours]], Table3[[#This Row],[Med Aide/Tech Hours]])</f>
        <v>234.36666666666667</v>
      </c>
      <c r="T106" s="3">
        <v>234.36666666666667</v>
      </c>
      <c r="U106" s="3">
        <v>0</v>
      </c>
      <c r="V106" s="3">
        <v>0</v>
      </c>
      <c r="W106" s="3">
        <f>SUM(Table3[[#This Row],[RN Hours Contract]:[Med Aide Hours Contract]])</f>
        <v>0</v>
      </c>
      <c r="X106" s="3">
        <v>0</v>
      </c>
      <c r="Y106" s="3">
        <v>0</v>
      </c>
      <c r="Z106" s="3">
        <v>0</v>
      </c>
      <c r="AA106" s="3">
        <v>0</v>
      </c>
      <c r="AB106" s="3">
        <v>0</v>
      </c>
      <c r="AC106" s="3">
        <v>0</v>
      </c>
      <c r="AD106" s="3">
        <v>0</v>
      </c>
      <c r="AE106" s="3">
        <v>0</v>
      </c>
      <c r="AF106" t="s">
        <v>104</v>
      </c>
      <c r="AG106" s="13">
        <v>5</v>
      </c>
      <c r="AQ106"/>
    </row>
    <row r="107" spans="1:43" x14ac:dyDescent="0.2">
      <c r="A107" t="s">
        <v>425</v>
      </c>
      <c r="B107" t="s">
        <v>535</v>
      </c>
      <c r="C107" t="s">
        <v>870</v>
      </c>
      <c r="D107" t="s">
        <v>1105</v>
      </c>
      <c r="E107" s="3">
        <v>112.88888888888889</v>
      </c>
      <c r="F107" s="3">
        <f>Table3[[#This Row],[Total Hours Nurse Staffing]]/Table3[[#This Row],[MDS Census]]</f>
        <v>3.6521161417322832</v>
      </c>
      <c r="G107" s="3">
        <f>Table3[[#This Row],[Total Direct Care Staff Hours]]/Table3[[#This Row],[MDS Census]]</f>
        <v>3.4977500000000004</v>
      </c>
      <c r="H107" s="3">
        <f>Table3[[#This Row],[Total RN Hours (w/ Admin, DON)]]/Table3[[#This Row],[MDS Census]]</f>
        <v>0.6692775590551181</v>
      </c>
      <c r="I107" s="3">
        <f>Table3[[#This Row],[RN Hours (excl. Admin, DON)]]/Table3[[#This Row],[MDS Census]]</f>
        <v>0.51491141732283463</v>
      </c>
      <c r="J107" s="3">
        <f t="shared" si="1"/>
        <v>412.2833333333333</v>
      </c>
      <c r="K107" s="3">
        <f>SUM(Table3[[#This Row],[RN Hours (excl. Admin, DON)]], Table3[[#This Row],[LPN Hours (excl. Admin)]], Table3[[#This Row],[CNA Hours]], Table3[[#This Row],[NA TR Hours]], Table3[[#This Row],[Med Aide/Tech Hours]])</f>
        <v>394.85711111111112</v>
      </c>
      <c r="L107" s="3">
        <f>SUM(Table3[[#This Row],[RN Hours (excl. Admin, DON)]:[RN DON Hours]])</f>
        <v>75.554000000000002</v>
      </c>
      <c r="M107" s="3">
        <v>58.12777777777778</v>
      </c>
      <c r="N107" s="3">
        <v>12.181777777777778</v>
      </c>
      <c r="O107" s="3">
        <v>5.2444444444444445</v>
      </c>
      <c r="P107" s="3">
        <f>SUM(Table3[[#This Row],[LPN Hours (excl. Admin)]:[LPN Admin Hours]])</f>
        <v>122.74077777777778</v>
      </c>
      <c r="Q107" s="3">
        <v>122.74077777777778</v>
      </c>
      <c r="R107" s="3">
        <v>0</v>
      </c>
      <c r="S107" s="3">
        <f>SUM(Table3[[#This Row],[CNA Hours]], Table3[[#This Row],[NA TR Hours]], Table3[[#This Row],[Med Aide/Tech Hours]])</f>
        <v>213.98855555555556</v>
      </c>
      <c r="T107" s="3">
        <v>189.97366666666667</v>
      </c>
      <c r="U107" s="3">
        <v>24.014888888888894</v>
      </c>
      <c r="V107" s="3">
        <v>0</v>
      </c>
      <c r="W107" s="3">
        <f>SUM(Table3[[#This Row],[RN Hours Contract]:[Med Aide Hours Contract]])</f>
        <v>118.03888888888889</v>
      </c>
      <c r="X107" s="3">
        <v>2.5916666666666668</v>
      </c>
      <c r="Y107" s="3">
        <v>0</v>
      </c>
      <c r="Z107" s="3">
        <v>0</v>
      </c>
      <c r="AA107" s="3">
        <v>44.988888888888887</v>
      </c>
      <c r="AB107" s="3">
        <v>0</v>
      </c>
      <c r="AC107" s="3">
        <v>70.202777777777783</v>
      </c>
      <c r="AD107" s="3">
        <v>0.25555555555555554</v>
      </c>
      <c r="AE107" s="3">
        <v>0</v>
      </c>
      <c r="AF107" t="s">
        <v>105</v>
      </c>
      <c r="AG107" s="13">
        <v>5</v>
      </c>
      <c r="AQ107"/>
    </row>
    <row r="108" spans="1:43" x14ac:dyDescent="0.2">
      <c r="A108" t="s">
        <v>425</v>
      </c>
      <c r="B108" t="s">
        <v>536</v>
      </c>
      <c r="C108" t="s">
        <v>911</v>
      </c>
      <c r="D108" t="s">
        <v>1075</v>
      </c>
      <c r="E108" s="3">
        <v>61.111111111111114</v>
      </c>
      <c r="F108" s="3">
        <f>Table3[[#This Row],[Total Hours Nurse Staffing]]/Table3[[#This Row],[MDS Census]]</f>
        <v>2.8152290909090909</v>
      </c>
      <c r="G108" s="3">
        <f>Table3[[#This Row],[Total Direct Care Staff Hours]]/Table3[[#This Row],[MDS Census]]</f>
        <v>2.5285472727272724</v>
      </c>
      <c r="H108" s="3">
        <f>Table3[[#This Row],[Total RN Hours (w/ Admin, DON)]]/Table3[[#This Row],[MDS Census]]</f>
        <v>0.47464545454545448</v>
      </c>
      <c r="I108" s="3">
        <f>Table3[[#This Row],[RN Hours (excl. Admin, DON)]]/Table3[[#This Row],[MDS Census]]</f>
        <v>0.22341818181818179</v>
      </c>
      <c r="J108" s="3">
        <f t="shared" si="1"/>
        <v>172.04177777777778</v>
      </c>
      <c r="K108" s="3">
        <f>SUM(Table3[[#This Row],[RN Hours (excl. Admin, DON)]], Table3[[#This Row],[LPN Hours (excl. Admin)]], Table3[[#This Row],[CNA Hours]], Table3[[#This Row],[NA TR Hours]], Table3[[#This Row],[Med Aide/Tech Hours]])</f>
        <v>154.52233333333334</v>
      </c>
      <c r="L108" s="3">
        <f>SUM(Table3[[#This Row],[RN Hours (excl. Admin, DON)]:[RN DON Hours]])</f>
        <v>29.00611111111111</v>
      </c>
      <c r="M108" s="3">
        <v>13.653333333333332</v>
      </c>
      <c r="N108" s="3">
        <v>10.102777777777778</v>
      </c>
      <c r="O108" s="3">
        <v>5.25</v>
      </c>
      <c r="P108" s="3">
        <f>SUM(Table3[[#This Row],[LPN Hours (excl. Admin)]:[LPN Admin Hours]])</f>
        <v>55.62822222222222</v>
      </c>
      <c r="Q108" s="3">
        <v>53.461555555555556</v>
      </c>
      <c r="R108" s="3">
        <v>2.1666666666666665</v>
      </c>
      <c r="S108" s="3">
        <f>SUM(Table3[[#This Row],[CNA Hours]], Table3[[#This Row],[NA TR Hours]], Table3[[#This Row],[Med Aide/Tech Hours]])</f>
        <v>87.407444444444451</v>
      </c>
      <c r="T108" s="3">
        <v>86.576666666666668</v>
      </c>
      <c r="U108" s="3">
        <v>0.83077777777777784</v>
      </c>
      <c r="V108" s="3">
        <v>0</v>
      </c>
      <c r="W108" s="3">
        <f>SUM(Table3[[#This Row],[RN Hours Contract]:[Med Aide Hours Contract]])</f>
        <v>5.7944444444444443</v>
      </c>
      <c r="X108" s="3">
        <v>0.17499999999999999</v>
      </c>
      <c r="Y108" s="3">
        <v>1.2777777777777777</v>
      </c>
      <c r="Z108" s="3">
        <v>0</v>
      </c>
      <c r="AA108" s="3">
        <v>1.3942222222222223</v>
      </c>
      <c r="AB108" s="3">
        <v>0</v>
      </c>
      <c r="AC108" s="3">
        <v>2.9474444444444443</v>
      </c>
      <c r="AD108" s="3">
        <v>0</v>
      </c>
      <c r="AE108" s="3">
        <v>0</v>
      </c>
      <c r="AF108" t="s">
        <v>106</v>
      </c>
      <c r="AG108" s="13">
        <v>5</v>
      </c>
      <c r="AQ108"/>
    </row>
    <row r="109" spans="1:43" x14ac:dyDescent="0.2">
      <c r="A109" t="s">
        <v>425</v>
      </c>
      <c r="B109" t="s">
        <v>537</v>
      </c>
      <c r="C109" t="s">
        <v>869</v>
      </c>
      <c r="D109" t="s">
        <v>1105</v>
      </c>
      <c r="E109" s="3">
        <v>59.611111111111114</v>
      </c>
      <c r="F109" s="3">
        <f>Table3[[#This Row],[Total Hours Nurse Staffing]]/Table3[[#This Row],[MDS Census]]</f>
        <v>3.9356943150046595</v>
      </c>
      <c r="G109" s="3">
        <f>Table3[[#This Row],[Total Direct Care Staff Hours]]/Table3[[#This Row],[MDS Census]]</f>
        <v>3.8417520969245107</v>
      </c>
      <c r="H109" s="3">
        <f>Table3[[#This Row],[Total RN Hours (w/ Admin, DON)]]/Table3[[#This Row],[MDS Census]]</f>
        <v>0.84575955265610436</v>
      </c>
      <c r="I109" s="3">
        <f>Table3[[#This Row],[RN Hours (excl. Admin, DON)]]/Table3[[#This Row],[MDS Census]]</f>
        <v>0.75181733457595523</v>
      </c>
      <c r="J109" s="3">
        <f t="shared" si="1"/>
        <v>234.61111111111111</v>
      </c>
      <c r="K109" s="3">
        <f>SUM(Table3[[#This Row],[RN Hours (excl. Admin, DON)]], Table3[[#This Row],[LPN Hours (excl. Admin)]], Table3[[#This Row],[CNA Hours]], Table3[[#This Row],[NA TR Hours]], Table3[[#This Row],[Med Aide/Tech Hours]])</f>
        <v>229.01111111111112</v>
      </c>
      <c r="L109" s="3">
        <f>SUM(Table3[[#This Row],[RN Hours (excl. Admin, DON)]:[RN DON Hours]])</f>
        <v>50.416666666666671</v>
      </c>
      <c r="M109" s="3">
        <v>44.81666666666667</v>
      </c>
      <c r="N109" s="3">
        <v>0</v>
      </c>
      <c r="O109" s="3">
        <v>5.6</v>
      </c>
      <c r="P109" s="3">
        <f>SUM(Table3[[#This Row],[LPN Hours (excl. Admin)]:[LPN Admin Hours]])</f>
        <v>40.68333333333333</v>
      </c>
      <c r="Q109" s="3">
        <v>40.68333333333333</v>
      </c>
      <c r="R109" s="3">
        <v>0</v>
      </c>
      <c r="S109" s="3">
        <f>SUM(Table3[[#This Row],[CNA Hours]], Table3[[#This Row],[NA TR Hours]], Table3[[#This Row],[Med Aide/Tech Hours]])</f>
        <v>143.51111111111112</v>
      </c>
      <c r="T109" s="3">
        <v>143.51111111111112</v>
      </c>
      <c r="U109" s="3">
        <v>0</v>
      </c>
      <c r="V109" s="3">
        <v>0</v>
      </c>
      <c r="W109" s="3">
        <f>SUM(Table3[[#This Row],[RN Hours Contract]:[Med Aide Hours Contract]])</f>
        <v>2.6888888888888891</v>
      </c>
      <c r="X109" s="3">
        <v>2.6888888888888891</v>
      </c>
      <c r="Y109" s="3">
        <v>0</v>
      </c>
      <c r="Z109" s="3">
        <v>0</v>
      </c>
      <c r="AA109" s="3">
        <v>0</v>
      </c>
      <c r="AB109" s="3">
        <v>0</v>
      </c>
      <c r="AC109" s="3">
        <v>0</v>
      </c>
      <c r="AD109" s="3">
        <v>0</v>
      </c>
      <c r="AE109" s="3">
        <v>0</v>
      </c>
      <c r="AF109" t="s">
        <v>107</v>
      </c>
      <c r="AG109" s="13">
        <v>5</v>
      </c>
      <c r="AQ109"/>
    </row>
    <row r="110" spans="1:43" x14ac:dyDescent="0.2">
      <c r="A110" t="s">
        <v>425</v>
      </c>
      <c r="B110" t="s">
        <v>538</v>
      </c>
      <c r="C110" t="s">
        <v>959</v>
      </c>
      <c r="D110" t="s">
        <v>1121</v>
      </c>
      <c r="E110" s="3">
        <v>172.82222222222222</v>
      </c>
      <c r="F110" s="3">
        <f>Table3[[#This Row],[Total Hours Nurse Staffing]]/Table3[[#This Row],[MDS Census]]</f>
        <v>3.1450585058505856</v>
      </c>
      <c r="G110" s="3">
        <f>Table3[[#This Row],[Total Direct Care Staff Hours]]/Table3[[#This Row],[MDS Census]]</f>
        <v>2.7902327375594704</v>
      </c>
      <c r="H110" s="3">
        <f>Table3[[#This Row],[Total RN Hours (w/ Admin, DON)]]/Table3[[#This Row],[MDS Census]]</f>
        <v>0.63045583129741556</v>
      </c>
      <c r="I110" s="3">
        <f>Table3[[#This Row],[RN Hours (excl. Admin, DON)]]/Table3[[#This Row],[MDS Census]]</f>
        <v>0.36344734473447349</v>
      </c>
      <c r="J110" s="3">
        <f t="shared" si="1"/>
        <v>543.53600000000006</v>
      </c>
      <c r="K110" s="3">
        <f>SUM(Table3[[#This Row],[RN Hours (excl. Admin, DON)]], Table3[[#This Row],[LPN Hours (excl. Admin)]], Table3[[#This Row],[CNA Hours]], Table3[[#This Row],[NA TR Hours]], Table3[[#This Row],[Med Aide/Tech Hours]])</f>
        <v>482.21422222222225</v>
      </c>
      <c r="L110" s="3">
        <f>SUM(Table3[[#This Row],[RN Hours (excl. Admin, DON)]:[RN DON Hours]])</f>
        <v>108.95677777777779</v>
      </c>
      <c r="M110" s="3">
        <v>62.811777777777785</v>
      </c>
      <c r="N110" s="3">
        <v>40.45611111111112</v>
      </c>
      <c r="O110" s="3">
        <v>5.6888888888888891</v>
      </c>
      <c r="P110" s="3">
        <f>SUM(Table3[[#This Row],[LPN Hours (excl. Admin)]:[LPN Admin Hours]])</f>
        <v>133.46822222222221</v>
      </c>
      <c r="Q110" s="3">
        <v>118.29144444444444</v>
      </c>
      <c r="R110" s="3">
        <v>15.176777777777771</v>
      </c>
      <c r="S110" s="3">
        <f>SUM(Table3[[#This Row],[CNA Hours]], Table3[[#This Row],[NA TR Hours]], Table3[[#This Row],[Med Aide/Tech Hours]])</f>
        <v>301.11099999999999</v>
      </c>
      <c r="T110" s="3">
        <v>301.11099999999999</v>
      </c>
      <c r="U110" s="3">
        <v>0</v>
      </c>
      <c r="V110" s="3">
        <v>0</v>
      </c>
      <c r="W110" s="3">
        <f>SUM(Table3[[#This Row],[RN Hours Contract]:[Med Aide Hours Contract]])</f>
        <v>4.3453333333333335</v>
      </c>
      <c r="X110" s="3">
        <v>4.2703333333333333</v>
      </c>
      <c r="Y110" s="3">
        <v>0</v>
      </c>
      <c r="Z110" s="3">
        <v>0</v>
      </c>
      <c r="AA110" s="3">
        <v>0</v>
      </c>
      <c r="AB110" s="3">
        <v>7.4999999999999997E-2</v>
      </c>
      <c r="AC110" s="3">
        <v>0</v>
      </c>
      <c r="AD110" s="3">
        <v>0</v>
      </c>
      <c r="AE110" s="3">
        <v>0</v>
      </c>
      <c r="AF110" t="s">
        <v>108</v>
      </c>
      <c r="AG110" s="13">
        <v>5</v>
      </c>
      <c r="AQ110"/>
    </row>
    <row r="111" spans="1:43" x14ac:dyDescent="0.2">
      <c r="A111" t="s">
        <v>425</v>
      </c>
      <c r="B111" t="s">
        <v>539</v>
      </c>
      <c r="C111" t="s">
        <v>948</v>
      </c>
      <c r="D111" t="s">
        <v>1127</v>
      </c>
      <c r="E111" s="3">
        <v>71.322222222222223</v>
      </c>
      <c r="F111" s="3">
        <f>Table3[[#This Row],[Total Hours Nurse Staffing]]/Table3[[#This Row],[MDS Census]]</f>
        <v>2.7970805421405203</v>
      </c>
      <c r="G111" s="3">
        <f>Table3[[#This Row],[Total Direct Care Staff Hours]]/Table3[[#This Row],[MDS Census]]</f>
        <v>2.7235488393830818</v>
      </c>
      <c r="H111" s="3">
        <f>Table3[[#This Row],[Total RN Hours (w/ Admin, DON)]]/Table3[[#This Row],[MDS Census]]</f>
        <v>0.36471412992677987</v>
      </c>
      <c r="I111" s="3">
        <f>Table3[[#This Row],[RN Hours (excl. Admin, DON)]]/Table3[[#This Row],[MDS Census]]</f>
        <v>0.29118242716934101</v>
      </c>
      <c r="J111" s="3">
        <f t="shared" si="1"/>
        <v>199.494</v>
      </c>
      <c r="K111" s="3">
        <f>SUM(Table3[[#This Row],[RN Hours (excl. Admin, DON)]], Table3[[#This Row],[LPN Hours (excl. Admin)]], Table3[[#This Row],[CNA Hours]], Table3[[#This Row],[NA TR Hours]], Table3[[#This Row],[Med Aide/Tech Hours]])</f>
        <v>194.24955555555559</v>
      </c>
      <c r="L111" s="3">
        <f>SUM(Table3[[#This Row],[RN Hours (excl. Admin, DON)]:[RN DON Hours]])</f>
        <v>26.012222222222221</v>
      </c>
      <c r="M111" s="3">
        <v>20.767777777777777</v>
      </c>
      <c r="N111" s="3">
        <v>0</v>
      </c>
      <c r="O111" s="3">
        <v>5.2444444444444445</v>
      </c>
      <c r="P111" s="3">
        <f>SUM(Table3[[#This Row],[LPN Hours (excl. Admin)]:[LPN Admin Hours]])</f>
        <v>54.223555555555556</v>
      </c>
      <c r="Q111" s="3">
        <v>54.223555555555556</v>
      </c>
      <c r="R111" s="3">
        <v>0</v>
      </c>
      <c r="S111" s="3">
        <f>SUM(Table3[[#This Row],[CNA Hours]], Table3[[#This Row],[NA TR Hours]], Table3[[#This Row],[Med Aide/Tech Hours]])</f>
        <v>119.25822222222223</v>
      </c>
      <c r="T111" s="3">
        <v>109.25600000000001</v>
      </c>
      <c r="U111" s="3">
        <v>10.002222222222219</v>
      </c>
      <c r="V111" s="3">
        <v>0</v>
      </c>
      <c r="W111" s="3">
        <f>SUM(Table3[[#This Row],[RN Hours Contract]:[Med Aide Hours Contract]])</f>
        <v>0</v>
      </c>
      <c r="X111" s="3">
        <v>0</v>
      </c>
      <c r="Y111" s="3">
        <v>0</v>
      </c>
      <c r="Z111" s="3">
        <v>0</v>
      </c>
      <c r="AA111" s="3">
        <v>0</v>
      </c>
      <c r="AB111" s="3">
        <v>0</v>
      </c>
      <c r="AC111" s="3">
        <v>0</v>
      </c>
      <c r="AD111" s="3">
        <v>0</v>
      </c>
      <c r="AE111" s="3">
        <v>0</v>
      </c>
      <c r="AF111" t="s">
        <v>109</v>
      </c>
      <c r="AG111" s="13">
        <v>5</v>
      </c>
      <c r="AQ111"/>
    </row>
    <row r="112" spans="1:43" x14ac:dyDescent="0.2">
      <c r="A112" t="s">
        <v>425</v>
      </c>
      <c r="B112" t="s">
        <v>540</v>
      </c>
      <c r="C112" t="s">
        <v>960</v>
      </c>
      <c r="D112" t="s">
        <v>1079</v>
      </c>
      <c r="E112" s="3">
        <v>70.433333333333337</v>
      </c>
      <c r="F112" s="3">
        <f>Table3[[#This Row],[Total Hours Nurse Staffing]]/Table3[[#This Row],[MDS Census]]</f>
        <v>1.802609244360309</v>
      </c>
      <c r="G112" s="3">
        <f>Table3[[#This Row],[Total Direct Care Staff Hours]]/Table3[[#This Row],[MDS Census]]</f>
        <v>1.5207051585423568</v>
      </c>
      <c r="H112" s="3">
        <f>Table3[[#This Row],[Total RN Hours (w/ Admin, DON)]]/Table3[[#This Row],[MDS Census]]</f>
        <v>0.30266130304464423</v>
      </c>
      <c r="I112" s="3">
        <f>Table3[[#This Row],[RN Hours (excl. Admin, DON)]]/Table3[[#This Row],[MDS Census]]</f>
        <v>0.17014828837356047</v>
      </c>
      <c r="J112" s="3">
        <f t="shared" si="1"/>
        <v>126.96377777777778</v>
      </c>
      <c r="K112" s="3">
        <f>SUM(Table3[[#This Row],[RN Hours (excl. Admin, DON)]], Table3[[#This Row],[LPN Hours (excl. Admin)]], Table3[[#This Row],[CNA Hours]], Table3[[#This Row],[NA TR Hours]], Table3[[#This Row],[Med Aide/Tech Hours]])</f>
        <v>107.10833333333333</v>
      </c>
      <c r="L112" s="3">
        <f>SUM(Table3[[#This Row],[RN Hours (excl. Admin, DON)]:[RN DON Hours]])</f>
        <v>21.317444444444444</v>
      </c>
      <c r="M112" s="3">
        <v>11.98411111111111</v>
      </c>
      <c r="N112" s="3">
        <v>5.5111111111111111</v>
      </c>
      <c r="O112" s="3">
        <v>3.8222222222222224</v>
      </c>
      <c r="P112" s="3">
        <f>SUM(Table3[[#This Row],[LPN Hours (excl. Admin)]:[LPN Admin Hours]])</f>
        <v>74.018444444444441</v>
      </c>
      <c r="Q112" s="3">
        <v>63.496333333333332</v>
      </c>
      <c r="R112" s="3">
        <v>10.522111111111114</v>
      </c>
      <c r="S112" s="3">
        <f>SUM(Table3[[#This Row],[CNA Hours]], Table3[[#This Row],[NA TR Hours]], Table3[[#This Row],[Med Aide/Tech Hours]])</f>
        <v>31.62788888888889</v>
      </c>
      <c r="T112" s="3">
        <v>23.106777777777779</v>
      </c>
      <c r="U112" s="3">
        <v>8.5211111111111109</v>
      </c>
      <c r="V112" s="3">
        <v>0</v>
      </c>
      <c r="W112" s="3">
        <f>SUM(Table3[[#This Row],[RN Hours Contract]:[Med Aide Hours Contract]])</f>
        <v>0</v>
      </c>
      <c r="X112" s="3">
        <v>0</v>
      </c>
      <c r="Y112" s="3">
        <v>0</v>
      </c>
      <c r="Z112" s="3">
        <v>0</v>
      </c>
      <c r="AA112" s="3">
        <v>0</v>
      </c>
      <c r="AB112" s="3">
        <v>0</v>
      </c>
      <c r="AC112" s="3">
        <v>0</v>
      </c>
      <c r="AD112" s="3">
        <v>0</v>
      </c>
      <c r="AE112" s="3">
        <v>0</v>
      </c>
      <c r="AF112" t="s">
        <v>110</v>
      </c>
      <c r="AG112" s="13">
        <v>5</v>
      </c>
      <c r="AQ112"/>
    </row>
    <row r="113" spans="1:43" x14ac:dyDescent="0.2">
      <c r="A113" t="s">
        <v>425</v>
      </c>
      <c r="B113" t="s">
        <v>429</v>
      </c>
      <c r="C113" t="s">
        <v>961</v>
      </c>
      <c r="D113" t="s">
        <v>1086</v>
      </c>
      <c r="E113" s="3">
        <v>51.555555555555557</v>
      </c>
      <c r="F113" s="3">
        <f>Table3[[#This Row],[Total Hours Nurse Staffing]]/Table3[[#This Row],[MDS Census]]</f>
        <v>3.7309956896551721</v>
      </c>
      <c r="G113" s="3">
        <f>Table3[[#This Row],[Total Direct Care Staff Hours]]/Table3[[#This Row],[MDS Census]]</f>
        <v>3.3091379310344826</v>
      </c>
      <c r="H113" s="3">
        <f>Table3[[#This Row],[Total RN Hours (w/ Admin, DON)]]/Table3[[#This Row],[MDS Census]]</f>
        <v>1.5233663793103447</v>
      </c>
      <c r="I113" s="3">
        <f>Table3[[#This Row],[RN Hours (excl. Admin, DON)]]/Table3[[#This Row],[MDS Census]]</f>
        <v>1.1015086206896552</v>
      </c>
      <c r="J113" s="3">
        <f t="shared" si="1"/>
        <v>192.35355555555554</v>
      </c>
      <c r="K113" s="3">
        <f>SUM(Table3[[#This Row],[RN Hours (excl. Admin, DON)]], Table3[[#This Row],[LPN Hours (excl. Admin)]], Table3[[#This Row],[CNA Hours]], Table3[[#This Row],[NA TR Hours]], Table3[[#This Row],[Med Aide/Tech Hours]])</f>
        <v>170.60444444444445</v>
      </c>
      <c r="L113" s="3">
        <f>SUM(Table3[[#This Row],[RN Hours (excl. Admin, DON)]:[RN DON Hours]])</f>
        <v>78.537999999999997</v>
      </c>
      <c r="M113" s="3">
        <v>56.788888888888891</v>
      </c>
      <c r="N113" s="3">
        <v>15.822222222222223</v>
      </c>
      <c r="O113" s="3">
        <v>5.9268888888888869</v>
      </c>
      <c r="P113" s="3">
        <f>SUM(Table3[[#This Row],[LPN Hours (excl. Admin)]:[LPN Admin Hours]])</f>
        <v>9.73</v>
      </c>
      <c r="Q113" s="3">
        <v>9.73</v>
      </c>
      <c r="R113" s="3">
        <v>0</v>
      </c>
      <c r="S113" s="3">
        <f>SUM(Table3[[#This Row],[CNA Hours]], Table3[[#This Row],[NA TR Hours]], Table3[[#This Row],[Med Aide/Tech Hours]])</f>
        <v>104.08555555555556</v>
      </c>
      <c r="T113" s="3">
        <v>103.25500000000001</v>
      </c>
      <c r="U113" s="3">
        <v>0.8305555555555556</v>
      </c>
      <c r="V113" s="3">
        <v>0</v>
      </c>
      <c r="W113" s="3">
        <f>SUM(Table3[[#This Row],[RN Hours Contract]:[Med Aide Hours Contract]])</f>
        <v>2.1491111111111114</v>
      </c>
      <c r="X113" s="3">
        <v>0</v>
      </c>
      <c r="Y113" s="3">
        <v>0</v>
      </c>
      <c r="Z113" s="3">
        <v>2.1491111111111114</v>
      </c>
      <c r="AA113" s="3">
        <v>0</v>
      </c>
      <c r="AB113" s="3">
        <v>0</v>
      </c>
      <c r="AC113" s="3">
        <v>0</v>
      </c>
      <c r="AD113" s="3">
        <v>0</v>
      </c>
      <c r="AE113" s="3">
        <v>0</v>
      </c>
      <c r="AF113" t="s">
        <v>111</v>
      </c>
      <c r="AG113" s="13">
        <v>5</v>
      </c>
      <c r="AQ113"/>
    </row>
    <row r="114" spans="1:43" x14ac:dyDescent="0.2">
      <c r="A114" t="s">
        <v>425</v>
      </c>
      <c r="B114" t="s">
        <v>541</v>
      </c>
      <c r="C114" t="s">
        <v>938</v>
      </c>
      <c r="D114" t="s">
        <v>1109</v>
      </c>
      <c r="E114" s="3">
        <v>51.68888888888889</v>
      </c>
      <c r="F114" s="3">
        <f>Table3[[#This Row],[Total Hours Nurse Staffing]]/Table3[[#This Row],[MDS Census]]</f>
        <v>4.7481835769561478</v>
      </c>
      <c r="G114" s="3">
        <f>Table3[[#This Row],[Total Direct Care Staff Hours]]/Table3[[#This Row],[MDS Census]]</f>
        <v>4.3148215821152194</v>
      </c>
      <c r="H114" s="3">
        <f>Table3[[#This Row],[Total RN Hours (w/ Admin, DON)]]/Table3[[#This Row],[MDS Census]]</f>
        <v>1.2783319002579534</v>
      </c>
      <c r="I114" s="3">
        <f>Table3[[#This Row],[RN Hours (excl. Admin, DON)]]/Table3[[#This Row],[MDS Census]]</f>
        <v>0.95503009458297505</v>
      </c>
      <c r="J114" s="3">
        <f t="shared" si="1"/>
        <v>245.42833333333334</v>
      </c>
      <c r="K114" s="3">
        <f>SUM(Table3[[#This Row],[RN Hours (excl. Admin, DON)]], Table3[[#This Row],[LPN Hours (excl. Admin)]], Table3[[#This Row],[CNA Hours]], Table3[[#This Row],[NA TR Hours]], Table3[[#This Row],[Med Aide/Tech Hours]])</f>
        <v>223.02833333333334</v>
      </c>
      <c r="L114" s="3">
        <f>SUM(Table3[[#This Row],[RN Hours (excl. Admin, DON)]:[RN DON Hours]])</f>
        <v>66.075555555555553</v>
      </c>
      <c r="M114" s="3">
        <v>49.364444444444445</v>
      </c>
      <c r="N114" s="3">
        <v>11.022222222222222</v>
      </c>
      <c r="O114" s="3">
        <v>5.6888888888888891</v>
      </c>
      <c r="P114" s="3">
        <f>SUM(Table3[[#This Row],[LPN Hours (excl. Admin)]:[LPN Admin Hours]])</f>
        <v>45.386111111111113</v>
      </c>
      <c r="Q114" s="3">
        <v>39.697222222222223</v>
      </c>
      <c r="R114" s="3">
        <v>5.6888888888888891</v>
      </c>
      <c r="S114" s="3">
        <f>SUM(Table3[[#This Row],[CNA Hours]], Table3[[#This Row],[NA TR Hours]], Table3[[#This Row],[Med Aide/Tech Hours]])</f>
        <v>133.96666666666667</v>
      </c>
      <c r="T114" s="3">
        <v>133.96666666666667</v>
      </c>
      <c r="U114" s="3">
        <v>0</v>
      </c>
      <c r="V114" s="3">
        <v>0</v>
      </c>
      <c r="W114" s="3">
        <f>SUM(Table3[[#This Row],[RN Hours Contract]:[Med Aide Hours Contract]])</f>
        <v>6.3777777777777782</v>
      </c>
      <c r="X114" s="3">
        <v>0</v>
      </c>
      <c r="Y114" s="3">
        <v>0</v>
      </c>
      <c r="Z114" s="3">
        <v>0</v>
      </c>
      <c r="AA114" s="3">
        <v>0.46111111111111114</v>
      </c>
      <c r="AB114" s="3">
        <v>0</v>
      </c>
      <c r="AC114" s="3">
        <v>5.916666666666667</v>
      </c>
      <c r="AD114" s="3">
        <v>0</v>
      </c>
      <c r="AE114" s="3">
        <v>0</v>
      </c>
      <c r="AF114" t="s">
        <v>112</v>
      </c>
      <c r="AG114" s="13">
        <v>5</v>
      </c>
      <c r="AQ114"/>
    </row>
    <row r="115" spans="1:43" x14ac:dyDescent="0.2">
      <c r="A115" t="s">
        <v>425</v>
      </c>
      <c r="B115" t="s">
        <v>542</v>
      </c>
      <c r="C115" t="s">
        <v>962</v>
      </c>
      <c r="D115" t="s">
        <v>1072</v>
      </c>
      <c r="E115" s="3">
        <v>48.577777777777776</v>
      </c>
      <c r="F115" s="3">
        <f>Table3[[#This Row],[Total Hours Nurse Staffing]]/Table3[[#This Row],[MDS Census]]</f>
        <v>3.3162305580969806</v>
      </c>
      <c r="G115" s="3">
        <f>Table3[[#This Row],[Total Direct Care Staff Hours]]/Table3[[#This Row],[MDS Census]]</f>
        <v>3.0717200365965232</v>
      </c>
      <c r="H115" s="3">
        <f>Table3[[#This Row],[Total RN Hours (w/ Admin, DON)]]/Table3[[#This Row],[MDS Census]]</f>
        <v>0.52614592863677956</v>
      </c>
      <c r="I115" s="3">
        <f>Table3[[#This Row],[RN Hours (excl. Admin, DON)]]/Table3[[#This Row],[MDS Census]]</f>
        <v>0.28163540713632201</v>
      </c>
      <c r="J115" s="3">
        <f t="shared" si="1"/>
        <v>161.09511111111109</v>
      </c>
      <c r="K115" s="3">
        <f>SUM(Table3[[#This Row],[RN Hours (excl. Admin, DON)]], Table3[[#This Row],[LPN Hours (excl. Admin)]], Table3[[#This Row],[CNA Hours]], Table3[[#This Row],[NA TR Hours]], Table3[[#This Row],[Med Aide/Tech Hours]])</f>
        <v>149.21733333333333</v>
      </c>
      <c r="L115" s="3">
        <f>SUM(Table3[[#This Row],[RN Hours (excl. Admin, DON)]:[RN DON Hours]])</f>
        <v>25.559000000000001</v>
      </c>
      <c r="M115" s="3">
        <v>13.681222222222221</v>
      </c>
      <c r="N115" s="3">
        <v>7.2111111111111112</v>
      </c>
      <c r="O115" s="3">
        <v>4.666666666666667</v>
      </c>
      <c r="P115" s="3">
        <f>SUM(Table3[[#This Row],[LPN Hours (excl. Admin)]:[LPN Admin Hours]])</f>
        <v>41.166111111111107</v>
      </c>
      <c r="Q115" s="3">
        <v>41.166111111111107</v>
      </c>
      <c r="R115" s="3">
        <v>0</v>
      </c>
      <c r="S115" s="3">
        <f>SUM(Table3[[#This Row],[CNA Hours]], Table3[[#This Row],[NA TR Hours]], Table3[[#This Row],[Med Aide/Tech Hours]])</f>
        <v>94.36999999999999</v>
      </c>
      <c r="T115" s="3">
        <v>94.36999999999999</v>
      </c>
      <c r="U115" s="3">
        <v>0</v>
      </c>
      <c r="V115" s="3">
        <v>0</v>
      </c>
      <c r="W115" s="3">
        <f>SUM(Table3[[#This Row],[RN Hours Contract]:[Med Aide Hours Contract]])</f>
        <v>0.31111111111111112</v>
      </c>
      <c r="X115" s="3">
        <v>0</v>
      </c>
      <c r="Y115" s="3">
        <v>0</v>
      </c>
      <c r="Z115" s="3">
        <v>0</v>
      </c>
      <c r="AA115" s="3">
        <v>0.31111111111111112</v>
      </c>
      <c r="AB115" s="3">
        <v>0</v>
      </c>
      <c r="AC115" s="3">
        <v>0</v>
      </c>
      <c r="AD115" s="3">
        <v>0</v>
      </c>
      <c r="AE115" s="3">
        <v>0</v>
      </c>
      <c r="AF115" t="s">
        <v>113</v>
      </c>
      <c r="AG115" s="13">
        <v>5</v>
      </c>
      <c r="AQ115"/>
    </row>
    <row r="116" spans="1:43" x14ac:dyDescent="0.2">
      <c r="A116" t="s">
        <v>425</v>
      </c>
      <c r="B116" t="s">
        <v>543</v>
      </c>
      <c r="C116" t="s">
        <v>874</v>
      </c>
      <c r="D116" t="s">
        <v>1070</v>
      </c>
      <c r="E116" s="3">
        <v>83.977777777777774</v>
      </c>
      <c r="F116" s="3">
        <f>Table3[[#This Row],[Total Hours Nurse Staffing]]/Table3[[#This Row],[MDS Census]]</f>
        <v>4.3445355914263031</v>
      </c>
      <c r="G116" s="3">
        <f>Table3[[#This Row],[Total Direct Care Staff Hours]]/Table3[[#This Row],[MDS Census]]</f>
        <v>3.8973273352738822</v>
      </c>
      <c r="H116" s="3">
        <f>Table3[[#This Row],[Total RN Hours (w/ Admin, DON)]]/Table3[[#This Row],[MDS Census]]</f>
        <v>0.52064038105318866</v>
      </c>
      <c r="I116" s="3">
        <f>Table3[[#This Row],[RN Hours (excl. Admin, DON)]]/Table3[[#This Row],[MDS Census]]</f>
        <v>0.20891770309605717</v>
      </c>
      <c r="J116" s="3">
        <f t="shared" si="1"/>
        <v>364.84444444444443</v>
      </c>
      <c r="K116" s="3">
        <f>SUM(Table3[[#This Row],[RN Hours (excl. Admin, DON)]], Table3[[#This Row],[LPN Hours (excl. Admin)]], Table3[[#This Row],[CNA Hours]], Table3[[#This Row],[NA TR Hours]], Table3[[#This Row],[Med Aide/Tech Hours]])</f>
        <v>327.28888888888889</v>
      </c>
      <c r="L116" s="3">
        <f>SUM(Table3[[#This Row],[RN Hours (excl. Admin, DON)]:[RN DON Hours]])</f>
        <v>43.722222222222221</v>
      </c>
      <c r="M116" s="3">
        <v>17.544444444444444</v>
      </c>
      <c r="N116" s="3">
        <v>20.488888888888887</v>
      </c>
      <c r="O116" s="3">
        <v>5.6888888888888891</v>
      </c>
      <c r="P116" s="3">
        <f>SUM(Table3[[#This Row],[LPN Hours (excl. Admin)]:[LPN Admin Hours]])</f>
        <v>97.033333333333331</v>
      </c>
      <c r="Q116" s="3">
        <v>85.655555555555551</v>
      </c>
      <c r="R116" s="3">
        <v>11.377777777777778</v>
      </c>
      <c r="S116" s="3">
        <f>SUM(Table3[[#This Row],[CNA Hours]], Table3[[#This Row],[NA TR Hours]], Table3[[#This Row],[Med Aide/Tech Hours]])</f>
        <v>224.0888888888889</v>
      </c>
      <c r="T116" s="3">
        <v>224.0888888888889</v>
      </c>
      <c r="U116" s="3">
        <v>0</v>
      </c>
      <c r="V116" s="3">
        <v>0</v>
      </c>
      <c r="W116" s="3">
        <f>SUM(Table3[[#This Row],[RN Hours Contract]:[Med Aide Hours Contract]])</f>
        <v>0</v>
      </c>
      <c r="X116" s="3">
        <v>0</v>
      </c>
      <c r="Y116" s="3">
        <v>0</v>
      </c>
      <c r="Z116" s="3">
        <v>0</v>
      </c>
      <c r="AA116" s="3">
        <v>0</v>
      </c>
      <c r="AB116" s="3">
        <v>0</v>
      </c>
      <c r="AC116" s="3">
        <v>0</v>
      </c>
      <c r="AD116" s="3">
        <v>0</v>
      </c>
      <c r="AE116" s="3">
        <v>0</v>
      </c>
      <c r="AF116" t="s">
        <v>114</v>
      </c>
      <c r="AG116" s="13">
        <v>5</v>
      </c>
      <c r="AQ116"/>
    </row>
    <row r="117" spans="1:43" x14ac:dyDescent="0.2">
      <c r="A117" t="s">
        <v>425</v>
      </c>
      <c r="B117" t="s">
        <v>544</v>
      </c>
      <c r="C117" t="s">
        <v>963</v>
      </c>
      <c r="D117" t="s">
        <v>1095</v>
      </c>
      <c r="E117" s="3">
        <v>79.933333333333337</v>
      </c>
      <c r="F117" s="3">
        <f>Table3[[#This Row],[Total Hours Nurse Staffing]]/Table3[[#This Row],[MDS Census]]</f>
        <v>4.0482819015846534</v>
      </c>
      <c r="G117" s="3">
        <f>Table3[[#This Row],[Total Direct Care Staff Hours]]/Table3[[#This Row],[MDS Census]]</f>
        <v>3.8002279677509034</v>
      </c>
      <c r="H117" s="3">
        <f>Table3[[#This Row],[Total RN Hours (w/ Admin, DON)]]/Table3[[#This Row],[MDS Census]]</f>
        <v>0.86395885460105637</v>
      </c>
      <c r="I117" s="3">
        <f>Table3[[#This Row],[RN Hours (excl. Admin, DON)]]/Table3[[#This Row],[MDS Census]]</f>
        <v>0.61590492076730607</v>
      </c>
      <c r="J117" s="3">
        <f t="shared" si="1"/>
        <v>323.59266666666667</v>
      </c>
      <c r="K117" s="3">
        <f>SUM(Table3[[#This Row],[RN Hours (excl. Admin, DON)]], Table3[[#This Row],[LPN Hours (excl. Admin)]], Table3[[#This Row],[CNA Hours]], Table3[[#This Row],[NA TR Hours]], Table3[[#This Row],[Med Aide/Tech Hours]])</f>
        <v>303.76488888888889</v>
      </c>
      <c r="L117" s="3">
        <f>SUM(Table3[[#This Row],[RN Hours (excl. Admin, DON)]:[RN DON Hours]])</f>
        <v>69.059111111111108</v>
      </c>
      <c r="M117" s="3">
        <v>49.231333333333332</v>
      </c>
      <c r="N117" s="3">
        <v>14.405555555555555</v>
      </c>
      <c r="O117" s="3">
        <v>5.4222222222222225</v>
      </c>
      <c r="P117" s="3">
        <f>SUM(Table3[[#This Row],[LPN Hours (excl. Admin)]:[LPN Admin Hours]])</f>
        <v>76.50022222222222</v>
      </c>
      <c r="Q117" s="3">
        <v>76.50022222222222</v>
      </c>
      <c r="R117" s="3">
        <v>0</v>
      </c>
      <c r="S117" s="3">
        <f>SUM(Table3[[#This Row],[CNA Hours]], Table3[[#This Row],[NA TR Hours]], Table3[[#This Row],[Med Aide/Tech Hours]])</f>
        <v>178.03333333333333</v>
      </c>
      <c r="T117" s="3">
        <v>140.63888888888889</v>
      </c>
      <c r="U117" s="3">
        <v>37.394444444444446</v>
      </c>
      <c r="V117" s="3">
        <v>0</v>
      </c>
      <c r="W117" s="3">
        <f>SUM(Table3[[#This Row],[RN Hours Contract]:[Med Aide Hours Contract]])</f>
        <v>2.6666666666666665</v>
      </c>
      <c r="X117" s="3">
        <v>0</v>
      </c>
      <c r="Y117" s="3">
        <v>0</v>
      </c>
      <c r="Z117" s="3">
        <v>0</v>
      </c>
      <c r="AA117" s="3">
        <v>0.97777777777777775</v>
      </c>
      <c r="AB117" s="3">
        <v>0</v>
      </c>
      <c r="AC117" s="3">
        <v>1.6888888888888889</v>
      </c>
      <c r="AD117" s="3">
        <v>0</v>
      </c>
      <c r="AE117" s="3">
        <v>0</v>
      </c>
      <c r="AF117" t="s">
        <v>115</v>
      </c>
      <c r="AG117" s="13">
        <v>5</v>
      </c>
      <c r="AQ117"/>
    </row>
    <row r="118" spans="1:43" x14ac:dyDescent="0.2">
      <c r="A118" t="s">
        <v>425</v>
      </c>
      <c r="B118" t="s">
        <v>545</v>
      </c>
      <c r="C118" t="s">
        <v>964</v>
      </c>
      <c r="D118" t="s">
        <v>1131</v>
      </c>
      <c r="E118" s="3">
        <v>98.888888888888886</v>
      </c>
      <c r="F118" s="3">
        <f>Table3[[#This Row],[Total Hours Nurse Staffing]]/Table3[[#This Row],[MDS Census]]</f>
        <v>4.2760393258426967</v>
      </c>
      <c r="G118" s="3">
        <f>Table3[[#This Row],[Total Direct Care Staff Hours]]/Table3[[#This Row],[MDS Census]]</f>
        <v>3.7993662921348319</v>
      </c>
      <c r="H118" s="3">
        <f>Table3[[#This Row],[Total RN Hours (w/ Admin, DON)]]/Table3[[#This Row],[MDS Census]]</f>
        <v>1.0049168539325841</v>
      </c>
      <c r="I118" s="3">
        <f>Table3[[#This Row],[RN Hours (excl. Admin, DON)]]/Table3[[#This Row],[MDS Census]]</f>
        <v>0.65314943820224713</v>
      </c>
      <c r="J118" s="3">
        <f t="shared" si="1"/>
        <v>422.85277777777776</v>
      </c>
      <c r="K118" s="3">
        <f>SUM(Table3[[#This Row],[RN Hours (excl. Admin, DON)]], Table3[[#This Row],[LPN Hours (excl. Admin)]], Table3[[#This Row],[CNA Hours]], Table3[[#This Row],[NA TR Hours]], Table3[[#This Row],[Med Aide/Tech Hours]])</f>
        <v>375.71511111111113</v>
      </c>
      <c r="L118" s="3">
        <f>SUM(Table3[[#This Row],[RN Hours (excl. Admin, DON)]:[RN DON Hours]])</f>
        <v>99.375111111111096</v>
      </c>
      <c r="M118" s="3">
        <v>64.589222222222219</v>
      </c>
      <c r="N118" s="3">
        <v>29.541444444444441</v>
      </c>
      <c r="O118" s="3">
        <v>5.2444444444444445</v>
      </c>
      <c r="P118" s="3">
        <f>SUM(Table3[[#This Row],[LPN Hours (excl. Admin)]:[LPN Admin Hours]])</f>
        <v>63.999222222222222</v>
      </c>
      <c r="Q118" s="3">
        <v>51.647444444444446</v>
      </c>
      <c r="R118" s="3">
        <v>12.351777777777778</v>
      </c>
      <c r="S118" s="3">
        <f>SUM(Table3[[#This Row],[CNA Hours]], Table3[[#This Row],[NA TR Hours]], Table3[[#This Row],[Med Aide/Tech Hours]])</f>
        <v>259.47844444444445</v>
      </c>
      <c r="T118" s="3">
        <v>253.33733333333333</v>
      </c>
      <c r="U118" s="3">
        <v>6.1411111111111119</v>
      </c>
      <c r="V118" s="3">
        <v>0</v>
      </c>
      <c r="W118" s="3">
        <f>SUM(Table3[[#This Row],[RN Hours Contract]:[Med Aide Hours Contract]])</f>
        <v>0</v>
      </c>
      <c r="X118" s="3">
        <v>0</v>
      </c>
      <c r="Y118" s="3">
        <v>0</v>
      </c>
      <c r="Z118" s="3">
        <v>0</v>
      </c>
      <c r="AA118" s="3">
        <v>0</v>
      </c>
      <c r="AB118" s="3">
        <v>0</v>
      </c>
      <c r="AC118" s="3">
        <v>0</v>
      </c>
      <c r="AD118" s="3">
        <v>0</v>
      </c>
      <c r="AE118" s="3">
        <v>0</v>
      </c>
      <c r="AF118" t="s">
        <v>116</v>
      </c>
      <c r="AG118" s="13">
        <v>5</v>
      </c>
      <c r="AQ118"/>
    </row>
    <row r="119" spans="1:43" x14ac:dyDescent="0.2">
      <c r="A119" t="s">
        <v>425</v>
      </c>
      <c r="B119" t="s">
        <v>546</v>
      </c>
      <c r="C119" t="s">
        <v>900</v>
      </c>
      <c r="D119" t="s">
        <v>1093</v>
      </c>
      <c r="E119" s="3">
        <v>65.611111111111114</v>
      </c>
      <c r="F119" s="3">
        <f>Table3[[#This Row],[Total Hours Nurse Staffing]]/Table3[[#This Row],[MDS Census]]</f>
        <v>3.5536968670618121</v>
      </c>
      <c r="G119" s="3">
        <f>Table3[[#This Row],[Total Direct Care Staff Hours]]/Table3[[#This Row],[MDS Census]]</f>
        <v>2.6459068585944112</v>
      </c>
      <c r="H119" s="3">
        <f>Table3[[#This Row],[Total RN Hours (w/ Admin, DON)]]/Table3[[#This Row],[MDS Census]]</f>
        <v>0.31151566469093989</v>
      </c>
      <c r="I119" s="3">
        <f>Table3[[#This Row],[RN Hours (excl. Admin, DON)]]/Table3[[#This Row],[MDS Census]]</f>
        <v>0.22548687552921251</v>
      </c>
      <c r="J119" s="3">
        <f t="shared" si="1"/>
        <v>233.16200000000001</v>
      </c>
      <c r="K119" s="3">
        <f>SUM(Table3[[#This Row],[RN Hours (excl. Admin, DON)]], Table3[[#This Row],[LPN Hours (excl. Admin)]], Table3[[#This Row],[CNA Hours]], Table3[[#This Row],[NA TR Hours]], Table3[[#This Row],[Med Aide/Tech Hours]])</f>
        <v>173.60088888888887</v>
      </c>
      <c r="L119" s="3">
        <f>SUM(Table3[[#This Row],[RN Hours (excl. Admin, DON)]:[RN DON Hours]])</f>
        <v>20.43888888888889</v>
      </c>
      <c r="M119" s="3">
        <v>14.794444444444444</v>
      </c>
      <c r="N119" s="3">
        <v>0.22222222222222221</v>
      </c>
      <c r="O119" s="3">
        <v>5.4222222222222225</v>
      </c>
      <c r="P119" s="3">
        <f>SUM(Table3[[#This Row],[LPN Hours (excl. Admin)]:[LPN Admin Hours]])</f>
        <v>60.834222222222223</v>
      </c>
      <c r="Q119" s="3">
        <v>6.9175555555555563</v>
      </c>
      <c r="R119" s="3">
        <v>53.916666666666664</v>
      </c>
      <c r="S119" s="3">
        <f>SUM(Table3[[#This Row],[CNA Hours]], Table3[[#This Row],[NA TR Hours]], Table3[[#This Row],[Med Aide/Tech Hours]])</f>
        <v>151.88888888888889</v>
      </c>
      <c r="T119" s="3">
        <v>151.88888888888889</v>
      </c>
      <c r="U119" s="3">
        <v>0</v>
      </c>
      <c r="V119" s="3">
        <v>0</v>
      </c>
      <c r="W119" s="3">
        <f>SUM(Table3[[#This Row],[RN Hours Contract]:[Med Aide Hours Contract]])</f>
        <v>13.917555555555555</v>
      </c>
      <c r="X119" s="3">
        <v>0.26666666666666666</v>
      </c>
      <c r="Y119" s="3">
        <v>0</v>
      </c>
      <c r="Z119" s="3">
        <v>0</v>
      </c>
      <c r="AA119" s="3">
        <v>6.9175555555555563</v>
      </c>
      <c r="AB119" s="3">
        <v>0</v>
      </c>
      <c r="AC119" s="3">
        <v>6.7333333333333334</v>
      </c>
      <c r="AD119" s="3">
        <v>0</v>
      </c>
      <c r="AE119" s="3">
        <v>0</v>
      </c>
      <c r="AF119" t="s">
        <v>117</v>
      </c>
      <c r="AG119" s="13">
        <v>5</v>
      </c>
      <c r="AQ119"/>
    </row>
    <row r="120" spans="1:43" x14ac:dyDescent="0.2">
      <c r="A120" t="s">
        <v>425</v>
      </c>
      <c r="B120" t="s">
        <v>547</v>
      </c>
      <c r="C120" t="s">
        <v>956</v>
      </c>
      <c r="D120" t="s">
        <v>1129</v>
      </c>
      <c r="E120" s="3">
        <v>38.244444444444447</v>
      </c>
      <c r="F120" s="3">
        <f>Table3[[#This Row],[Total Hours Nurse Staffing]]/Table3[[#This Row],[MDS Census]]</f>
        <v>3.9506275421266697</v>
      </c>
      <c r="G120" s="3">
        <f>Table3[[#This Row],[Total Direct Care Staff Hours]]/Table3[[#This Row],[MDS Census]]</f>
        <v>3.5752149912841373</v>
      </c>
      <c r="H120" s="3">
        <f>Table3[[#This Row],[Total RN Hours (w/ Admin, DON)]]/Table3[[#This Row],[MDS Census]]</f>
        <v>0.85102556653108641</v>
      </c>
      <c r="I120" s="3">
        <f>Table3[[#This Row],[RN Hours (excl. Admin, DON)]]/Table3[[#This Row],[MDS Census]]</f>
        <v>0.47561301568855308</v>
      </c>
      <c r="J120" s="3">
        <f t="shared" si="1"/>
        <v>151.08955555555553</v>
      </c>
      <c r="K120" s="3">
        <f>SUM(Table3[[#This Row],[RN Hours (excl. Admin, DON)]], Table3[[#This Row],[LPN Hours (excl. Admin)]], Table3[[#This Row],[CNA Hours]], Table3[[#This Row],[NA TR Hours]], Table3[[#This Row],[Med Aide/Tech Hours]])</f>
        <v>136.73211111111112</v>
      </c>
      <c r="L120" s="3">
        <f>SUM(Table3[[#This Row],[RN Hours (excl. Admin, DON)]:[RN DON Hours]])</f>
        <v>32.546999999999997</v>
      </c>
      <c r="M120" s="3">
        <v>18.189555555555554</v>
      </c>
      <c r="N120" s="3">
        <v>11.571444444444442</v>
      </c>
      <c r="O120" s="3">
        <v>2.786</v>
      </c>
      <c r="P120" s="3">
        <f>SUM(Table3[[#This Row],[LPN Hours (excl. Admin)]:[LPN Admin Hours]])</f>
        <v>29.926555555555556</v>
      </c>
      <c r="Q120" s="3">
        <v>29.926555555555556</v>
      </c>
      <c r="R120" s="3">
        <v>0</v>
      </c>
      <c r="S120" s="3">
        <f>SUM(Table3[[#This Row],[CNA Hours]], Table3[[#This Row],[NA TR Hours]], Table3[[#This Row],[Med Aide/Tech Hours]])</f>
        <v>88.616</v>
      </c>
      <c r="T120" s="3">
        <v>88.616</v>
      </c>
      <c r="U120" s="3">
        <v>0</v>
      </c>
      <c r="V120" s="3">
        <v>0</v>
      </c>
      <c r="W120" s="3">
        <f>SUM(Table3[[#This Row],[RN Hours Contract]:[Med Aide Hours Contract]])</f>
        <v>0</v>
      </c>
      <c r="X120" s="3">
        <v>0</v>
      </c>
      <c r="Y120" s="3">
        <v>0</v>
      </c>
      <c r="Z120" s="3">
        <v>0</v>
      </c>
      <c r="AA120" s="3">
        <v>0</v>
      </c>
      <c r="AB120" s="3">
        <v>0</v>
      </c>
      <c r="AC120" s="3">
        <v>0</v>
      </c>
      <c r="AD120" s="3">
        <v>0</v>
      </c>
      <c r="AE120" s="3">
        <v>0</v>
      </c>
      <c r="AF120" t="s">
        <v>118</v>
      </c>
      <c r="AG120" s="13">
        <v>5</v>
      </c>
      <c r="AQ120"/>
    </row>
    <row r="121" spans="1:43" x14ac:dyDescent="0.2">
      <c r="A121" t="s">
        <v>425</v>
      </c>
      <c r="B121" t="s">
        <v>548</v>
      </c>
      <c r="C121" t="s">
        <v>953</v>
      </c>
      <c r="D121" t="s">
        <v>1095</v>
      </c>
      <c r="E121" s="3">
        <v>56.8</v>
      </c>
      <c r="F121" s="3">
        <f>Table3[[#This Row],[Total Hours Nurse Staffing]]/Table3[[#This Row],[MDS Census]]</f>
        <v>4.7244503129890454</v>
      </c>
      <c r="G121" s="3">
        <f>Table3[[#This Row],[Total Direct Care Staff Hours]]/Table3[[#This Row],[MDS Census]]</f>
        <v>4.3156670579029734</v>
      </c>
      <c r="H121" s="3">
        <f>Table3[[#This Row],[Total RN Hours (w/ Admin, DON)]]/Table3[[#This Row],[MDS Census]]</f>
        <v>1.6873748043818468</v>
      </c>
      <c r="I121" s="3">
        <f>Table3[[#This Row],[RN Hours (excl. Admin, DON)]]/Table3[[#This Row],[MDS Census]]</f>
        <v>1.2794229264475745</v>
      </c>
      <c r="J121" s="3">
        <f t="shared" si="1"/>
        <v>268.34877777777774</v>
      </c>
      <c r="K121" s="3">
        <f>SUM(Table3[[#This Row],[RN Hours (excl. Admin, DON)]], Table3[[#This Row],[LPN Hours (excl. Admin)]], Table3[[#This Row],[CNA Hours]], Table3[[#This Row],[NA TR Hours]], Table3[[#This Row],[Med Aide/Tech Hours]])</f>
        <v>245.12988888888887</v>
      </c>
      <c r="L121" s="3">
        <f>SUM(Table3[[#This Row],[RN Hours (excl. Admin, DON)]:[RN DON Hours]])</f>
        <v>95.842888888888893</v>
      </c>
      <c r="M121" s="3">
        <v>72.671222222222227</v>
      </c>
      <c r="N121" s="3">
        <v>17.749444444444446</v>
      </c>
      <c r="O121" s="3">
        <v>5.4222222222222225</v>
      </c>
      <c r="P121" s="3">
        <f>SUM(Table3[[#This Row],[LPN Hours (excl. Admin)]:[LPN Admin Hours]])</f>
        <v>33.998777777777775</v>
      </c>
      <c r="Q121" s="3">
        <v>33.951555555555551</v>
      </c>
      <c r="R121" s="3">
        <v>4.7222222222222221E-2</v>
      </c>
      <c r="S121" s="3">
        <f>SUM(Table3[[#This Row],[CNA Hours]], Table3[[#This Row],[NA TR Hours]], Table3[[#This Row],[Med Aide/Tech Hours]])</f>
        <v>138.5071111111111</v>
      </c>
      <c r="T121" s="3">
        <v>138.5071111111111</v>
      </c>
      <c r="U121" s="3">
        <v>0</v>
      </c>
      <c r="V121" s="3">
        <v>0</v>
      </c>
      <c r="W121" s="3">
        <f>SUM(Table3[[#This Row],[RN Hours Contract]:[Med Aide Hours Contract]])</f>
        <v>2.1572222222222219</v>
      </c>
      <c r="X121" s="3">
        <v>2.11</v>
      </c>
      <c r="Y121" s="3">
        <v>0</v>
      </c>
      <c r="Z121" s="3">
        <v>0</v>
      </c>
      <c r="AA121" s="3">
        <v>0</v>
      </c>
      <c r="AB121" s="3">
        <v>4.7222222222222221E-2</v>
      </c>
      <c r="AC121" s="3">
        <v>0</v>
      </c>
      <c r="AD121" s="3">
        <v>0</v>
      </c>
      <c r="AE121" s="3">
        <v>0</v>
      </c>
      <c r="AF121" t="s">
        <v>119</v>
      </c>
      <c r="AG121" s="13">
        <v>5</v>
      </c>
      <c r="AQ121"/>
    </row>
    <row r="122" spans="1:43" x14ac:dyDescent="0.2">
      <c r="A122" t="s">
        <v>425</v>
      </c>
      <c r="B122" t="s">
        <v>549</v>
      </c>
      <c r="C122" t="s">
        <v>955</v>
      </c>
      <c r="D122" t="s">
        <v>1128</v>
      </c>
      <c r="E122" s="3">
        <v>54.43333333333333</v>
      </c>
      <c r="F122" s="3">
        <f>Table3[[#This Row],[Total Hours Nurse Staffing]]/Table3[[#This Row],[MDS Census]]</f>
        <v>3.8065258215962445</v>
      </c>
      <c r="G122" s="3">
        <f>Table3[[#This Row],[Total Direct Care Staff Hours]]/Table3[[#This Row],[MDS Census]]</f>
        <v>3.3363890589916312</v>
      </c>
      <c r="H122" s="3">
        <f>Table3[[#This Row],[Total RN Hours (w/ Admin, DON)]]/Table3[[#This Row],[MDS Census]]</f>
        <v>0.91423147581139008</v>
      </c>
      <c r="I122" s="3">
        <f>Table3[[#This Row],[RN Hours (excl. Admin, DON)]]/Table3[[#This Row],[MDS Census]]</f>
        <v>0.62209022249438661</v>
      </c>
      <c r="J122" s="3">
        <f t="shared" ref="J122:J185" si="2">SUM(L122,P122,S122)</f>
        <v>207.2018888888889</v>
      </c>
      <c r="K122" s="3">
        <f>SUM(Table3[[#This Row],[RN Hours (excl. Admin, DON)]], Table3[[#This Row],[LPN Hours (excl. Admin)]], Table3[[#This Row],[CNA Hours]], Table3[[#This Row],[NA TR Hours]], Table3[[#This Row],[Med Aide/Tech Hours]])</f>
        <v>181.61077777777777</v>
      </c>
      <c r="L122" s="3">
        <f>SUM(Table3[[#This Row],[RN Hours (excl. Admin, DON)]:[RN DON Hours]])</f>
        <v>49.764666666666663</v>
      </c>
      <c r="M122" s="3">
        <v>33.862444444444442</v>
      </c>
      <c r="N122" s="3">
        <v>10.213333333333333</v>
      </c>
      <c r="O122" s="3">
        <v>5.6888888888888891</v>
      </c>
      <c r="P122" s="3">
        <f>SUM(Table3[[#This Row],[LPN Hours (excl. Admin)]:[LPN Admin Hours]])</f>
        <v>35.821333333333335</v>
      </c>
      <c r="Q122" s="3">
        <v>26.132444444444445</v>
      </c>
      <c r="R122" s="3">
        <v>9.6888888888888882</v>
      </c>
      <c r="S122" s="3">
        <f>SUM(Table3[[#This Row],[CNA Hours]], Table3[[#This Row],[NA TR Hours]], Table3[[#This Row],[Med Aide/Tech Hours]])</f>
        <v>121.61588888888889</v>
      </c>
      <c r="T122" s="3">
        <v>121.61588888888889</v>
      </c>
      <c r="U122" s="3">
        <v>0</v>
      </c>
      <c r="V122" s="3">
        <v>0</v>
      </c>
      <c r="W122" s="3">
        <f>SUM(Table3[[#This Row],[RN Hours Contract]:[Med Aide Hours Contract]])</f>
        <v>0</v>
      </c>
      <c r="X122" s="3">
        <v>0</v>
      </c>
      <c r="Y122" s="3">
        <v>0</v>
      </c>
      <c r="Z122" s="3">
        <v>0</v>
      </c>
      <c r="AA122" s="3">
        <v>0</v>
      </c>
      <c r="AB122" s="3">
        <v>0</v>
      </c>
      <c r="AC122" s="3">
        <v>0</v>
      </c>
      <c r="AD122" s="3">
        <v>0</v>
      </c>
      <c r="AE122" s="3">
        <v>0</v>
      </c>
      <c r="AF122" t="s">
        <v>120</v>
      </c>
      <c r="AG122" s="13">
        <v>5</v>
      </c>
      <c r="AQ122"/>
    </row>
    <row r="123" spans="1:43" x14ac:dyDescent="0.2">
      <c r="A123" t="s">
        <v>425</v>
      </c>
      <c r="B123" t="s">
        <v>550</v>
      </c>
      <c r="C123" t="s">
        <v>884</v>
      </c>
      <c r="D123" t="s">
        <v>1101</v>
      </c>
      <c r="E123" s="3">
        <v>38.788888888888891</v>
      </c>
      <c r="F123" s="3">
        <f>Table3[[#This Row],[Total Hours Nurse Staffing]]/Table3[[#This Row],[MDS Census]]</f>
        <v>4.3697765683185334</v>
      </c>
      <c r="G123" s="3">
        <f>Table3[[#This Row],[Total Direct Care Staff Hours]]/Table3[[#This Row],[MDS Census]]</f>
        <v>3.6694843884273847</v>
      </c>
      <c r="H123" s="3">
        <f>Table3[[#This Row],[Total RN Hours (w/ Admin, DON)]]/Table3[[#This Row],[MDS Census]]</f>
        <v>1.2501661415067316</v>
      </c>
      <c r="I123" s="3">
        <f>Table3[[#This Row],[RN Hours (excl. Admin, DON)]]/Table3[[#This Row],[MDS Census]]</f>
        <v>0.70649097679747919</v>
      </c>
      <c r="J123" s="3">
        <f t="shared" si="2"/>
        <v>169.49877777777778</v>
      </c>
      <c r="K123" s="3">
        <f>SUM(Table3[[#This Row],[RN Hours (excl. Admin, DON)]], Table3[[#This Row],[LPN Hours (excl. Admin)]], Table3[[#This Row],[CNA Hours]], Table3[[#This Row],[NA TR Hours]], Table3[[#This Row],[Med Aide/Tech Hours]])</f>
        <v>142.33522222222223</v>
      </c>
      <c r="L123" s="3">
        <f>SUM(Table3[[#This Row],[RN Hours (excl. Admin, DON)]:[RN DON Hours]])</f>
        <v>48.492555555555555</v>
      </c>
      <c r="M123" s="3">
        <v>27.404</v>
      </c>
      <c r="N123" s="3">
        <v>14.510777777777781</v>
      </c>
      <c r="O123" s="3">
        <v>6.5777777777777775</v>
      </c>
      <c r="P123" s="3">
        <f>SUM(Table3[[#This Row],[LPN Hours (excl. Admin)]:[LPN Admin Hours]])</f>
        <v>31.528555555555556</v>
      </c>
      <c r="Q123" s="3">
        <v>25.453555555555557</v>
      </c>
      <c r="R123" s="3">
        <v>6.0750000000000002</v>
      </c>
      <c r="S123" s="3">
        <f>SUM(Table3[[#This Row],[CNA Hours]], Table3[[#This Row],[NA TR Hours]], Table3[[#This Row],[Med Aide/Tech Hours]])</f>
        <v>89.477666666666664</v>
      </c>
      <c r="T123" s="3">
        <v>82.778888888888886</v>
      </c>
      <c r="U123" s="3">
        <v>6.6987777777777779</v>
      </c>
      <c r="V123" s="3">
        <v>0</v>
      </c>
      <c r="W123" s="3">
        <f>SUM(Table3[[#This Row],[RN Hours Contract]:[Med Aide Hours Contract]])</f>
        <v>4.1666666666666664E-2</v>
      </c>
      <c r="X123" s="3">
        <v>0</v>
      </c>
      <c r="Y123" s="3">
        <v>0</v>
      </c>
      <c r="Z123" s="3">
        <v>0</v>
      </c>
      <c r="AA123" s="3">
        <v>0</v>
      </c>
      <c r="AB123" s="3">
        <v>4.1666666666666664E-2</v>
      </c>
      <c r="AC123" s="3">
        <v>0</v>
      </c>
      <c r="AD123" s="3">
        <v>0</v>
      </c>
      <c r="AE123" s="3">
        <v>0</v>
      </c>
      <c r="AF123" t="s">
        <v>121</v>
      </c>
      <c r="AG123" s="13">
        <v>5</v>
      </c>
      <c r="AQ123"/>
    </row>
    <row r="124" spans="1:43" x14ac:dyDescent="0.2">
      <c r="A124" t="s">
        <v>425</v>
      </c>
      <c r="B124" t="s">
        <v>551</v>
      </c>
      <c r="C124" t="s">
        <v>965</v>
      </c>
      <c r="D124" t="s">
        <v>1116</v>
      </c>
      <c r="E124" s="3">
        <v>53.266666666666666</v>
      </c>
      <c r="F124" s="3">
        <f>Table3[[#This Row],[Total Hours Nurse Staffing]]/Table3[[#This Row],[MDS Census]]</f>
        <v>3.8776387150604923</v>
      </c>
      <c r="G124" s="3">
        <f>Table3[[#This Row],[Total Direct Care Staff Hours]]/Table3[[#This Row],[MDS Census]]</f>
        <v>3.4489173967459323</v>
      </c>
      <c r="H124" s="3">
        <f>Table3[[#This Row],[Total RN Hours (w/ Admin, DON)]]/Table3[[#This Row],[MDS Census]]</f>
        <v>0.80056737588652493</v>
      </c>
      <c r="I124" s="3">
        <f>Table3[[#This Row],[RN Hours (excl. Admin, DON)]]/Table3[[#This Row],[MDS Census]]</f>
        <v>0.50701501877346689</v>
      </c>
      <c r="J124" s="3">
        <f t="shared" si="2"/>
        <v>206.54888888888888</v>
      </c>
      <c r="K124" s="3">
        <f>SUM(Table3[[#This Row],[RN Hours (excl. Admin, DON)]], Table3[[#This Row],[LPN Hours (excl. Admin)]], Table3[[#This Row],[CNA Hours]], Table3[[#This Row],[NA TR Hours]], Table3[[#This Row],[Med Aide/Tech Hours]])</f>
        <v>183.71233333333333</v>
      </c>
      <c r="L124" s="3">
        <f>SUM(Table3[[#This Row],[RN Hours (excl. Admin, DON)]:[RN DON Hours]])</f>
        <v>42.643555555555558</v>
      </c>
      <c r="M124" s="3">
        <v>27.007000000000001</v>
      </c>
      <c r="N124" s="3">
        <v>10.303222222222221</v>
      </c>
      <c r="O124" s="3">
        <v>5.333333333333333</v>
      </c>
      <c r="P124" s="3">
        <f>SUM(Table3[[#This Row],[LPN Hours (excl. Admin)]:[LPN Admin Hours]])</f>
        <v>48.138000000000005</v>
      </c>
      <c r="Q124" s="3">
        <v>40.938000000000002</v>
      </c>
      <c r="R124" s="3">
        <v>7.2</v>
      </c>
      <c r="S124" s="3">
        <f>SUM(Table3[[#This Row],[CNA Hours]], Table3[[#This Row],[NA TR Hours]], Table3[[#This Row],[Med Aide/Tech Hours]])</f>
        <v>115.76733333333333</v>
      </c>
      <c r="T124" s="3">
        <v>115.76733333333333</v>
      </c>
      <c r="U124" s="3">
        <v>0</v>
      </c>
      <c r="V124" s="3">
        <v>0</v>
      </c>
      <c r="W124" s="3">
        <f>SUM(Table3[[#This Row],[RN Hours Contract]:[Med Aide Hours Contract]])</f>
        <v>3.5681111111111106</v>
      </c>
      <c r="X124" s="3">
        <v>3.5681111111111106</v>
      </c>
      <c r="Y124" s="3">
        <v>0</v>
      </c>
      <c r="Z124" s="3">
        <v>0</v>
      </c>
      <c r="AA124" s="3">
        <v>0</v>
      </c>
      <c r="AB124" s="3">
        <v>0</v>
      </c>
      <c r="AC124" s="3">
        <v>0</v>
      </c>
      <c r="AD124" s="3">
        <v>0</v>
      </c>
      <c r="AE124" s="3">
        <v>0</v>
      </c>
      <c r="AF124" t="s">
        <v>122</v>
      </c>
      <c r="AG124" s="13">
        <v>5</v>
      </c>
      <c r="AQ124"/>
    </row>
    <row r="125" spans="1:43" x14ac:dyDescent="0.2">
      <c r="A125" t="s">
        <v>425</v>
      </c>
      <c r="B125" t="s">
        <v>552</v>
      </c>
      <c r="C125" t="s">
        <v>877</v>
      </c>
      <c r="D125" t="s">
        <v>1123</v>
      </c>
      <c r="E125" s="3">
        <v>61.6</v>
      </c>
      <c r="F125" s="3">
        <f>Table3[[#This Row],[Total Hours Nurse Staffing]]/Table3[[#This Row],[MDS Census]]</f>
        <v>4.355863997113997</v>
      </c>
      <c r="G125" s="3">
        <f>Table3[[#This Row],[Total Direct Care Staff Hours]]/Table3[[#This Row],[MDS Census]]</f>
        <v>4.0084577922077917</v>
      </c>
      <c r="H125" s="3">
        <f>Table3[[#This Row],[Total RN Hours (w/ Admin, DON)]]/Table3[[#This Row],[MDS Census]]</f>
        <v>0.68615800865800869</v>
      </c>
      <c r="I125" s="3">
        <f>Table3[[#This Row],[RN Hours (excl. Admin, DON)]]/Table3[[#This Row],[MDS Census]]</f>
        <v>0.33875180375180375</v>
      </c>
      <c r="J125" s="3">
        <f t="shared" si="2"/>
        <v>268.32122222222222</v>
      </c>
      <c r="K125" s="3">
        <f>SUM(Table3[[#This Row],[RN Hours (excl. Admin, DON)]], Table3[[#This Row],[LPN Hours (excl. Admin)]], Table3[[#This Row],[CNA Hours]], Table3[[#This Row],[NA TR Hours]], Table3[[#This Row],[Med Aide/Tech Hours]])</f>
        <v>246.92099999999999</v>
      </c>
      <c r="L125" s="3">
        <f>SUM(Table3[[#This Row],[RN Hours (excl. Admin, DON)]:[RN DON Hours]])</f>
        <v>42.267333333333333</v>
      </c>
      <c r="M125" s="3">
        <v>20.867111111111111</v>
      </c>
      <c r="N125" s="3">
        <v>15.978</v>
      </c>
      <c r="O125" s="3">
        <v>5.4222222222222225</v>
      </c>
      <c r="P125" s="3">
        <f>SUM(Table3[[#This Row],[LPN Hours (excl. Admin)]:[LPN Admin Hours]])</f>
        <v>49.888333333333328</v>
      </c>
      <c r="Q125" s="3">
        <v>49.888333333333328</v>
      </c>
      <c r="R125" s="3">
        <v>0</v>
      </c>
      <c r="S125" s="3">
        <f>SUM(Table3[[#This Row],[CNA Hours]], Table3[[#This Row],[NA TR Hours]], Table3[[#This Row],[Med Aide/Tech Hours]])</f>
        <v>176.16555555555556</v>
      </c>
      <c r="T125" s="3">
        <v>173.60444444444445</v>
      </c>
      <c r="U125" s="3">
        <v>2.5611111111111109</v>
      </c>
      <c r="V125" s="3">
        <v>0</v>
      </c>
      <c r="W125" s="3">
        <f>SUM(Table3[[#This Row],[RN Hours Contract]:[Med Aide Hours Contract]])</f>
        <v>12.615999999999998</v>
      </c>
      <c r="X125" s="3">
        <v>1.9482222222222225</v>
      </c>
      <c r="Y125" s="3">
        <v>0</v>
      </c>
      <c r="Z125" s="3">
        <v>0</v>
      </c>
      <c r="AA125" s="3">
        <v>7.8072222222222205</v>
      </c>
      <c r="AB125" s="3">
        <v>0</v>
      </c>
      <c r="AC125" s="3">
        <v>2.8605555555555555</v>
      </c>
      <c r="AD125" s="3">
        <v>0</v>
      </c>
      <c r="AE125" s="3">
        <v>0</v>
      </c>
      <c r="AF125" t="s">
        <v>123</v>
      </c>
      <c r="AG125" s="13">
        <v>5</v>
      </c>
      <c r="AQ125"/>
    </row>
    <row r="126" spans="1:43" x14ac:dyDescent="0.2">
      <c r="A126" t="s">
        <v>425</v>
      </c>
      <c r="B126" t="s">
        <v>553</v>
      </c>
      <c r="C126" t="s">
        <v>966</v>
      </c>
      <c r="D126" t="s">
        <v>1105</v>
      </c>
      <c r="E126" s="3">
        <v>97.433333333333337</v>
      </c>
      <c r="F126" s="3">
        <f>Table3[[#This Row],[Total Hours Nurse Staffing]]/Table3[[#This Row],[MDS Census]]</f>
        <v>4.1917516250427642</v>
      </c>
      <c r="G126" s="3">
        <f>Table3[[#This Row],[Total Direct Care Staff Hours]]/Table3[[#This Row],[MDS Census]]</f>
        <v>3.9173885277682743</v>
      </c>
      <c r="H126" s="3">
        <f>Table3[[#This Row],[Total RN Hours (w/ Admin, DON)]]/Table3[[#This Row],[MDS Census]]</f>
        <v>0.71179952104002731</v>
      </c>
      <c r="I126" s="3">
        <f>Table3[[#This Row],[RN Hours (excl. Admin, DON)]]/Table3[[#This Row],[MDS Census]]</f>
        <v>0.43743642376553771</v>
      </c>
      <c r="J126" s="3">
        <f t="shared" si="2"/>
        <v>408.41633333333334</v>
      </c>
      <c r="K126" s="3">
        <f>SUM(Table3[[#This Row],[RN Hours (excl. Admin, DON)]], Table3[[#This Row],[LPN Hours (excl. Admin)]], Table3[[#This Row],[CNA Hours]], Table3[[#This Row],[NA TR Hours]], Table3[[#This Row],[Med Aide/Tech Hours]])</f>
        <v>381.68422222222222</v>
      </c>
      <c r="L126" s="3">
        <f>SUM(Table3[[#This Row],[RN Hours (excl. Admin, DON)]:[RN DON Hours]])</f>
        <v>69.352999999999994</v>
      </c>
      <c r="M126" s="3">
        <v>42.620888888888892</v>
      </c>
      <c r="N126" s="3">
        <v>21.611222222222221</v>
      </c>
      <c r="O126" s="3">
        <v>5.1208888888888886</v>
      </c>
      <c r="P126" s="3">
        <f>SUM(Table3[[#This Row],[LPN Hours (excl. Admin)]:[LPN Admin Hours]])</f>
        <v>157.22177777777776</v>
      </c>
      <c r="Q126" s="3">
        <v>157.22177777777776</v>
      </c>
      <c r="R126" s="3">
        <v>0</v>
      </c>
      <c r="S126" s="3">
        <f>SUM(Table3[[#This Row],[CNA Hours]], Table3[[#This Row],[NA TR Hours]], Table3[[#This Row],[Med Aide/Tech Hours]])</f>
        <v>181.84155555555557</v>
      </c>
      <c r="T126" s="3">
        <v>144.26044444444446</v>
      </c>
      <c r="U126" s="3">
        <v>37.58111111111112</v>
      </c>
      <c r="V126" s="3">
        <v>0</v>
      </c>
      <c r="W126" s="3">
        <f>SUM(Table3[[#This Row],[RN Hours Contract]:[Med Aide Hours Contract]])</f>
        <v>0</v>
      </c>
      <c r="X126" s="3">
        <v>0</v>
      </c>
      <c r="Y126" s="3">
        <v>0</v>
      </c>
      <c r="Z126" s="3">
        <v>0</v>
      </c>
      <c r="AA126" s="3">
        <v>0</v>
      </c>
      <c r="AB126" s="3">
        <v>0</v>
      </c>
      <c r="AC126" s="3">
        <v>0</v>
      </c>
      <c r="AD126" s="3">
        <v>0</v>
      </c>
      <c r="AE126" s="3">
        <v>0</v>
      </c>
      <c r="AF126" t="s">
        <v>124</v>
      </c>
      <c r="AG126" s="13">
        <v>5</v>
      </c>
      <c r="AQ126"/>
    </row>
    <row r="127" spans="1:43" x14ac:dyDescent="0.2">
      <c r="A127" t="s">
        <v>425</v>
      </c>
      <c r="B127" t="s">
        <v>554</v>
      </c>
      <c r="C127" t="s">
        <v>956</v>
      </c>
      <c r="D127" t="s">
        <v>1129</v>
      </c>
      <c r="E127" s="3">
        <v>73.977777777777774</v>
      </c>
      <c r="F127" s="3">
        <f>Table3[[#This Row],[Total Hours Nurse Staffing]]/Table3[[#This Row],[MDS Census]]</f>
        <v>4.5978942625413035</v>
      </c>
      <c r="G127" s="3">
        <f>Table3[[#This Row],[Total Direct Care Staff Hours]]/Table3[[#This Row],[MDS Census]]</f>
        <v>4.199981976569541</v>
      </c>
      <c r="H127" s="3">
        <f>Table3[[#This Row],[Total RN Hours (w/ Admin, DON)]]/Table3[[#This Row],[MDS Census]]</f>
        <v>1.1466566536497445</v>
      </c>
      <c r="I127" s="3">
        <f>Table3[[#This Row],[RN Hours (excl. Admin, DON)]]/Table3[[#This Row],[MDS Census]]</f>
        <v>0.81838089516371282</v>
      </c>
      <c r="J127" s="3">
        <f t="shared" si="2"/>
        <v>340.142</v>
      </c>
      <c r="K127" s="3">
        <f>SUM(Table3[[#This Row],[RN Hours (excl. Admin, DON)]], Table3[[#This Row],[LPN Hours (excl. Admin)]], Table3[[#This Row],[CNA Hours]], Table3[[#This Row],[NA TR Hours]], Table3[[#This Row],[Med Aide/Tech Hours]])</f>
        <v>310.70533333333333</v>
      </c>
      <c r="L127" s="3">
        <f>SUM(Table3[[#This Row],[RN Hours (excl. Admin, DON)]:[RN DON Hours]])</f>
        <v>84.827111111111094</v>
      </c>
      <c r="M127" s="3">
        <v>60.541999999999994</v>
      </c>
      <c r="N127" s="3">
        <v>18.862888888888889</v>
      </c>
      <c r="O127" s="3">
        <v>5.4222222222222225</v>
      </c>
      <c r="P127" s="3">
        <f>SUM(Table3[[#This Row],[LPN Hours (excl. Admin)]:[LPN Admin Hours]])</f>
        <v>86.613555555555564</v>
      </c>
      <c r="Q127" s="3">
        <v>81.462000000000003</v>
      </c>
      <c r="R127" s="3">
        <v>5.1515555555555563</v>
      </c>
      <c r="S127" s="3">
        <f>SUM(Table3[[#This Row],[CNA Hours]], Table3[[#This Row],[NA TR Hours]], Table3[[#This Row],[Med Aide/Tech Hours]])</f>
        <v>168.70133333333334</v>
      </c>
      <c r="T127" s="3">
        <v>168.70133333333334</v>
      </c>
      <c r="U127" s="3">
        <v>0</v>
      </c>
      <c r="V127" s="3">
        <v>0</v>
      </c>
      <c r="W127" s="3">
        <f>SUM(Table3[[#This Row],[RN Hours Contract]:[Med Aide Hours Contract]])</f>
        <v>0</v>
      </c>
      <c r="X127" s="3">
        <v>0</v>
      </c>
      <c r="Y127" s="3">
        <v>0</v>
      </c>
      <c r="Z127" s="3">
        <v>0</v>
      </c>
      <c r="AA127" s="3">
        <v>0</v>
      </c>
      <c r="AB127" s="3">
        <v>0</v>
      </c>
      <c r="AC127" s="3">
        <v>0</v>
      </c>
      <c r="AD127" s="3">
        <v>0</v>
      </c>
      <c r="AE127" s="3">
        <v>0</v>
      </c>
      <c r="AF127" t="s">
        <v>125</v>
      </c>
      <c r="AG127" s="13">
        <v>5</v>
      </c>
      <c r="AQ127"/>
    </row>
    <row r="128" spans="1:43" x14ac:dyDescent="0.2">
      <c r="A128" t="s">
        <v>425</v>
      </c>
      <c r="B128" t="s">
        <v>555</v>
      </c>
      <c r="C128" t="s">
        <v>853</v>
      </c>
      <c r="D128" t="s">
        <v>1108</v>
      </c>
      <c r="E128" s="3">
        <v>76.533333333333331</v>
      </c>
      <c r="F128" s="3">
        <f>Table3[[#This Row],[Total Hours Nurse Staffing]]/Table3[[#This Row],[MDS Census]]</f>
        <v>4.076303716608594</v>
      </c>
      <c r="G128" s="3">
        <f>Table3[[#This Row],[Total Direct Care Staff Hours]]/Table3[[#This Row],[MDS Census]]</f>
        <v>3.8179123112659696</v>
      </c>
      <c r="H128" s="3">
        <f>Table3[[#This Row],[Total RN Hours (w/ Admin, DON)]]/Table3[[#This Row],[MDS Census]]</f>
        <v>1.068543844367015</v>
      </c>
      <c r="I128" s="3">
        <f>Table3[[#This Row],[RN Hours (excl. Admin, DON)]]/Table3[[#This Row],[MDS Census]]</f>
        <v>0.81015243902439027</v>
      </c>
      <c r="J128" s="3">
        <f t="shared" si="2"/>
        <v>311.97311111111105</v>
      </c>
      <c r="K128" s="3">
        <f>SUM(Table3[[#This Row],[RN Hours (excl. Admin, DON)]], Table3[[#This Row],[LPN Hours (excl. Admin)]], Table3[[#This Row],[CNA Hours]], Table3[[#This Row],[NA TR Hours]], Table3[[#This Row],[Med Aide/Tech Hours]])</f>
        <v>292.19755555555554</v>
      </c>
      <c r="L128" s="3">
        <f>SUM(Table3[[#This Row],[RN Hours (excl. Admin, DON)]:[RN DON Hours]])</f>
        <v>81.779222222222216</v>
      </c>
      <c r="M128" s="3">
        <v>62.003666666666668</v>
      </c>
      <c r="N128" s="3">
        <v>10.797777777777778</v>
      </c>
      <c r="O128" s="3">
        <v>8.9777777777777779</v>
      </c>
      <c r="P128" s="3">
        <f>SUM(Table3[[#This Row],[LPN Hours (excl. Admin)]:[LPN Admin Hours]])</f>
        <v>43.199333333333335</v>
      </c>
      <c r="Q128" s="3">
        <v>43.199333333333335</v>
      </c>
      <c r="R128" s="3">
        <v>0</v>
      </c>
      <c r="S128" s="3">
        <f>SUM(Table3[[#This Row],[CNA Hours]], Table3[[#This Row],[NA TR Hours]], Table3[[#This Row],[Med Aide/Tech Hours]])</f>
        <v>186.99455555555554</v>
      </c>
      <c r="T128" s="3">
        <v>186.99455555555554</v>
      </c>
      <c r="U128" s="3">
        <v>0</v>
      </c>
      <c r="V128" s="3">
        <v>0</v>
      </c>
      <c r="W128" s="3">
        <f>SUM(Table3[[#This Row],[RN Hours Contract]:[Med Aide Hours Contract]])</f>
        <v>0</v>
      </c>
      <c r="X128" s="3">
        <v>0</v>
      </c>
      <c r="Y128" s="3">
        <v>0</v>
      </c>
      <c r="Z128" s="3">
        <v>0</v>
      </c>
      <c r="AA128" s="3">
        <v>0</v>
      </c>
      <c r="AB128" s="3">
        <v>0</v>
      </c>
      <c r="AC128" s="3">
        <v>0</v>
      </c>
      <c r="AD128" s="3">
        <v>0</v>
      </c>
      <c r="AE128" s="3">
        <v>0</v>
      </c>
      <c r="AF128" t="s">
        <v>126</v>
      </c>
      <c r="AG128" s="13">
        <v>5</v>
      </c>
      <c r="AQ128"/>
    </row>
    <row r="129" spans="1:43" x14ac:dyDescent="0.2">
      <c r="A129" t="s">
        <v>425</v>
      </c>
      <c r="B129" t="s">
        <v>556</v>
      </c>
      <c r="C129" t="s">
        <v>967</v>
      </c>
      <c r="D129" t="s">
        <v>1132</v>
      </c>
      <c r="E129" s="3">
        <v>61.733333333333334</v>
      </c>
      <c r="F129" s="3">
        <f>Table3[[#This Row],[Total Hours Nurse Staffing]]/Table3[[#This Row],[MDS Census]]</f>
        <v>4.1628095752339807</v>
      </c>
      <c r="G129" s="3">
        <f>Table3[[#This Row],[Total Direct Care Staff Hours]]/Table3[[#This Row],[MDS Census]]</f>
        <v>3.7985781137508994</v>
      </c>
      <c r="H129" s="3">
        <f>Table3[[#This Row],[Total RN Hours (w/ Admin, DON)]]/Table3[[#This Row],[MDS Census]]</f>
        <v>0.64204463642908582</v>
      </c>
      <c r="I129" s="3">
        <f>Table3[[#This Row],[RN Hours (excl. Admin, DON)]]/Table3[[#This Row],[MDS Census]]</f>
        <v>0.44618970482361414</v>
      </c>
      <c r="J129" s="3">
        <f t="shared" si="2"/>
        <v>256.98411111111108</v>
      </c>
      <c r="K129" s="3">
        <f>SUM(Table3[[#This Row],[RN Hours (excl. Admin, DON)]], Table3[[#This Row],[LPN Hours (excl. Admin)]], Table3[[#This Row],[CNA Hours]], Table3[[#This Row],[NA TR Hours]], Table3[[#This Row],[Med Aide/Tech Hours]])</f>
        <v>234.49888888888887</v>
      </c>
      <c r="L129" s="3">
        <f>SUM(Table3[[#This Row],[RN Hours (excl. Admin, DON)]:[RN DON Hours]])</f>
        <v>39.635555555555563</v>
      </c>
      <c r="M129" s="3">
        <v>27.544777777777782</v>
      </c>
      <c r="N129" s="3">
        <v>6.4018888888888883</v>
      </c>
      <c r="O129" s="3">
        <v>5.6888888888888891</v>
      </c>
      <c r="P129" s="3">
        <f>SUM(Table3[[#This Row],[LPN Hours (excl. Admin)]:[LPN Admin Hours]])</f>
        <v>55.124444444444443</v>
      </c>
      <c r="Q129" s="3">
        <v>44.73</v>
      </c>
      <c r="R129" s="3">
        <v>10.394444444444444</v>
      </c>
      <c r="S129" s="3">
        <f>SUM(Table3[[#This Row],[CNA Hours]], Table3[[#This Row],[NA TR Hours]], Table3[[#This Row],[Med Aide/Tech Hours]])</f>
        <v>162.22411111111109</v>
      </c>
      <c r="T129" s="3">
        <v>142.76544444444443</v>
      </c>
      <c r="U129" s="3">
        <v>19.458666666666666</v>
      </c>
      <c r="V129" s="3">
        <v>0</v>
      </c>
      <c r="W129" s="3">
        <f>SUM(Table3[[#This Row],[RN Hours Contract]:[Med Aide Hours Contract]])</f>
        <v>0</v>
      </c>
      <c r="X129" s="3">
        <v>0</v>
      </c>
      <c r="Y129" s="3">
        <v>0</v>
      </c>
      <c r="Z129" s="3">
        <v>0</v>
      </c>
      <c r="AA129" s="3">
        <v>0</v>
      </c>
      <c r="AB129" s="3">
        <v>0</v>
      </c>
      <c r="AC129" s="3">
        <v>0</v>
      </c>
      <c r="AD129" s="3">
        <v>0</v>
      </c>
      <c r="AE129" s="3">
        <v>0</v>
      </c>
      <c r="AF129" t="s">
        <v>127</v>
      </c>
      <c r="AG129" s="13">
        <v>5</v>
      </c>
      <c r="AQ129"/>
    </row>
    <row r="130" spans="1:43" x14ac:dyDescent="0.2">
      <c r="A130" t="s">
        <v>425</v>
      </c>
      <c r="B130" t="s">
        <v>557</v>
      </c>
      <c r="C130" t="s">
        <v>871</v>
      </c>
      <c r="D130" t="s">
        <v>1105</v>
      </c>
      <c r="E130" s="3">
        <v>62.87777777777778</v>
      </c>
      <c r="F130" s="3">
        <f>Table3[[#This Row],[Total Hours Nurse Staffing]]/Table3[[#This Row],[MDS Census]]</f>
        <v>4.0792348471461395</v>
      </c>
      <c r="G130" s="3">
        <f>Table3[[#This Row],[Total Direct Care Staff Hours]]/Table3[[#This Row],[MDS Census]]</f>
        <v>3.5728556282028623</v>
      </c>
      <c r="H130" s="3">
        <f>Table3[[#This Row],[Total RN Hours (w/ Admin, DON)]]/Table3[[#This Row],[MDS Census]]</f>
        <v>1.1100830535430288</v>
      </c>
      <c r="I130" s="3">
        <f>Table3[[#This Row],[RN Hours (excl. Admin, DON)]]/Table3[[#This Row],[MDS Census]]</f>
        <v>0.64611415444424813</v>
      </c>
      <c r="J130" s="3">
        <f t="shared" si="2"/>
        <v>256.49322222222224</v>
      </c>
      <c r="K130" s="3">
        <f>SUM(Table3[[#This Row],[RN Hours (excl. Admin, DON)]], Table3[[#This Row],[LPN Hours (excl. Admin)]], Table3[[#This Row],[CNA Hours]], Table3[[#This Row],[NA TR Hours]], Table3[[#This Row],[Med Aide/Tech Hours]])</f>
        <v>224.65322222222221</v>
      </c>
      <c r="L130" s="3">
        <f>SUM(Table3[[#This Row],[RN Hours (excl. Admin, DON)]:[RN DON Hours]])</f>
        <v>69.799555555555557</v>
      </c>
      <c r="M130" s="3">
        <v>40.626222222222225</v>
      </c>
      <c r="N130" s="3">
        <v>23.473333333333333</v>
      </c>
      <c r="O130" s="3">
        <v>5.7</v>
      </c>
      <c r="P130" s="3">
        <f>SUM(Table3[[#This Row],[LPN Hours (excl. Admin)]:[LPN Admin Hours]])</f>
        <v>82.953111111111113</v>
      </c>
      <c r="Q130" s="3">
        <v>80.286444444444442</v>
      </c>
      <c r="R130" s="3">
        <v>2.6666666666666665</v>
      </c>
      <c r="S130" s="3">
        <f>SUM(Table3[[#This Row],[CNA Hours]], Table3[[#This Row],[NA TR Hours]], Table3[[#This Row],[Med Aide/Tech Hours]])</f>
        <v>103.74055555555555</v>
      </c>
      <c r="T130" s="3">
        <v>103.74055555555555</v>
      </c>
      <c r="U130" s="3">
        <v>0</v>
      </c>
      <c r="V130" s="3">
        <v>0</v>
      </c>
      <c r="W130" s="3">
        <f>SUM(Table3[[#This Row],[RN Hours Contract]:[Med Aide Hours Contract]])</f>
        <v>7.2222222222222215E-2</v>
      </c>
      <c r="X130" s="3">
        <v>0</v>
      </c>
      <c r="Y130" s="3">
        <v>0</v>
      </c>
      <c r="Z130" s="3">
        <v>0</v>
      </c>
      <c r="AA130" s="3">
        <v>0</v>
      </c>
      <c r="AB130" s="3">
        <v>7.2222222222222215E-2</v>
      </c>
      <c r="AC130" s="3">
        <v>0</v>
      </c>
      <c r="AD130" s="3">
        <v>0</v>
      </c>
      <c r="AE130" s="3">
        <v>0</v>
      </c>
      <c r="AF130" t="s">
        <v>128</v>
      </c>
      <c r="AG130" s="13">
        <v>5</v>
      </c>
      <c r="AQ130"/>
    </row>
    <row r="131" spans="1:43" x14ac:dyDescent="0.2">
      <c r="A131" t="s">
        <v>425</v>
      </c>
      <c r="B131" t="s">
        <v>558</v>
      </c>
      <c r="C131" t="s">
        <v>968</v>
      </c>
      <c r="D131" t="s">
        <v>1075</v>
      </c>
      <c r="E131" s="3">
        <v>57.588888888888889</v>
      </c>
      <c r="F131" s="3">
        <f>Table3[[#This Row],[Total Hours Nurse Staffing]]/Table3[[#This Row],[MDS Census]]</f>
        <v>3.650281690140845</v>
      </c>
      <c r="G131" s="3">
        <f>Table3[[#This Row],[Total Direct Care Staff Hours]]/Table3[[#This Row],[MDS Census]]</f>
        <v>3.5037449353656185</v>
      </c>
      <c r="H131" s="3">
        <f>Table3[[#This Row],[Total RN Hours (w/ Admin, DON)]]/Table3[[#This Row],[MDS Census]]</f>
        <v>0.63825197761913943</v>
      </c>
      <c r="I131" s="3">
        <f>Table3[[#This Row],[RN Hours (excl. Admin, DON)]]/Table3[[#This Row],[MDS Census]]</f>
        <v>0.49171522284391278</v>
      </c>
      <c r="J131" s="3">
        <f t="shared" si="2"/>
        <v>210.21566666666666</v>
      </c>
      <c r="K131" s="3">
        <f>SUM(Table3[[#This Row],[RN Hours (excl. Admin, DON)]], Table3[[#This Row],[LPN Hours (excl. Admin)]], Table3[[#This Row],[CNA Hours]], Table3[[#This Row],[NA TR Hours]], Table3[[#This Row],[Med Aide/Tech Hours]])</f>
        <v>201.7767777777778</v>
      </c>
      <c r="L131" s="3">
        <f>SUM(Table3[[#This Row],[RN Hours (excl. Admin, DON)]:[RN DON Hours]])</f>
        <v>36.75622222222222</v>
      </c>
      <c r="M131" s="3">
        <v>28.317333333333334</v>
      </c>
      <c r="N131" s="3">
        <v>3.4166666666666665</v>
      </c>
      <c r="O131" s="3">
        <v>5.0222222222222221</v>
      </c>
      <c r="P131" s="3">
        <f>SUM(Table3[[#This Row],[LPN Hours (excl. Admin)]:[LPN Admin Hours]])</f>
        <v>53.430555555555557</v>
      </c>
      <c r="Q131" s="3">
        <v>53.430555555555557</v>
      </c>
      <c r="R131" s="3">
        <v>0</v>
      </c>
      <c r="S131" s="3">
        <f>SUM(Table3[[#This Row],[CNA Hours]], Table3[[#This Row],[NA TR Hours]], Table3[[#This Row],[Med Aide/Tech Hours]])</f>
        <v>120.02888888888889</v>
      </c>
      <c r="T131" s="3">
        <v>118.72922222222222</v>
      </c>
      <c r="U131" s="3">
        <v>1.2996666666666663</v>
      </c>
      <c r="V131" s="3">
        <v>0</v>
      </c>
      <c r="W131" s="3">
        <f>SUM(Table3[[#This Row],[RN Hours Contract]:[Med Aide Hours Contract]])</f>
        <v>0</v>
      </c>
      <c r="X131" s="3">
        <v>0</v>
      </c>
      <c r="Y131" s="3">
        <v>0</v>
      </c>
      <c r="Z131" s="3">
        <v>0</v>
      </c>
      <c r="AA131" s="3">
        <v>0</v>
      </c>
      <c r="AB131" s="3">
        <v>0</v>
      </c>
      <c r="AC131" s="3">
        <v>0</v>
      </c>
      <c r="AD131" s="3">
        <v>0</v>
      </c>
      <c r="AE131" s="3">
        <v>0</v>
      </c>
      <c r="AF131" t="s">
        <v>129</v>
      </c>
      <c r="AG131" s="13">
        <v>5</v>
      </c>
      <c r="AQ131"/>
    </row>
    <row r="132" spans="1:43" x14ac:dyDescent="0.2">
      <c r="A132" t="s">
        <v>425</v>
      </c>
      <c r="B132" t="s">
        <v>559</v>
      </c>
      <c r="C132" t="s">
        <v>969</v>
      </c>
      <c r="D132" t="s">
        <v>1102</v>
      </c>
      <c r="E132" s="3">
        <v>20.3</v>
      </c>
      <c r="F132" s="3">
        <f>Table3[[#This Row],[Total Hours Nurse Staffing]]/Table3[[#This Row],[MDS Census]]</f>
        <v>6.4074986316365621</v>
      </c>
      <c r="G132" s="3">
        <f>Table3[[#This Row],[Total Direct Care Staff Hours]]/Table3[[#This Row],[MDS Census]]</f>
        <v>6.3702791461412147</v>
      </c>
      <c r="H132" s="3">
        <f>Table3[[#This Row],[Total RN Hours (w/ Admin, DON)]]/Table3[[#This Row],[MDS Census]]</f>
        <v>1.0867542419266558</v>
      </c>
      <c r="I132" s="3">
        <f>Table3[[#This Row],[RN Hours (excl. Admin, DON)]]/Table3[[#This Row],[MDS Census]]</f>
        <v>1.0495347564313082</v>
      </c>
      <c r="J132" s="3">
        <f t="shared" si="2"/>
        <v>130.07222222222222</v>
      </c>
      <c r="K132" s="3">
        <f>SUM(Table3[[#This Row],[RN Hours (excl. Admin, DON)]], Table3[[#This Row],[LPN Hours (excl. Admin)]], Table3[[#This Row],[CNA Hours]], Table3[[#This Row],[NA TR Hours]], Table3[[#This Row],[Med Aide/Tech Hours]])</f>
        <v>129.31666666666666</v>
      </c>
      <c r="L132" s="3">
        <f>SUM(Table3[[#This Row],[RN Hours (excl. Admin, DON)]:[RN DON Hours]])</f>
        <v>22.061111111111114</v>
      </c>
      <c r="M132" s="3">
        <v>21.305555555555557</v>
      </c>
      <c r="N132" s="3">
        <v>0</v>
      </c>
      <c r="O132" s="3">
        <v>0.75555555555555554</v>
      </c>
      <c r="P132" s="3">
        <f>SUM(Table3[[#This Row],[LPN Hours (excl. Admin)]:[LPN Admin Hours]])</f>
        <v>19.911111111111111</v>
      </c>
      <c r="Q132" s="3">
        <v>19.911111111111111</v>
      </c>
      <c r="R132" s="3">
        <v>0</v>
      </c>
      <c r="S132" s="3">
        <f>SUM(Table3[[#This Row],[CNA Hours]], Table3[[#This Row],[NA TR Hours]], Table3[[#This Row],[Med Aide/Tech Hours]])</f>
        <v>88.1</v>
      </c>
      <c r="T132" s="3">
        <v>88.1</v>
      </c>
      <c r="U132" s="3">
        <v>0</v>
      </c>
      <c r="V132" s="3">
        <v>0</v>
      </c>
      <c r="W132" s="3">
        <f>SUM(Table3[[#This Row],[RN Hours Contract]:[Med Aide Hours Contract]])</f>
        <v>0</v>
      </c>
      <c r="X132" s="3">
        <v>0</v>
      </c>
      <c r="Y132" s="3">
        <v>0</v>
      </c>
      <c r="Z132" s="3">
        <v>0</v>
      </c>
      <c r="AA132" s="3">
        <v>0</v>
      </c>
      <c r="AB132" s="3">
        <v>0</v>
      </c>
      <c r="AC132" s="3">
        <v>0</v>
      </c>
      <c r="AD132" s="3">
        <v>0</v>
      </c>
      <c r="AE132" s="3">
        <v>0</v>
      </c>
      <c r="AF132" t="s">
        <v>130</v>
      </c>
      <c r="AG132" s="13">
        <v>5</v>
      </c>
      <c r="AQ132"/>
    </row>
    <row r="133" spans="1:43" x14ac:dyDescent="0.2">
      <c r="A133" t="s">
        <v>425</v>
      </c>
      <c r="B133" t="s">
        <v>560</v>
      </c>
      <c r="C133" t="s">
        <v>970</v>
      </c>
      <c r="D133" t="s">
        <v>1105</v>
      </c>
      <c r="E133" s="3">
        <v>119.58888888888889</v>
      </c>
      <c r="F133" s="3">
        <f>Table3[[#This Row],[Total Hours Nurse Staffing]]/Table3[[#This Row],[MDS Census]]</f>
        <v>3.7957260986713739</v>
      </c>
      <c r="G133" s="3">
        <f>Table3[[#This Row],[Total Direct Care Staff Hours]]/Table3[[#This Row],[MDS Census]]</f>
        <v>3.4191257084456002</v>
      </c>
      <c r="H133" s="3">
        <f>Table3[[#This Row],[Total RN Hours (w/ Admin, DON)]]/Table3[[#This Row],[MDS Census]]</f>
        <v>0.71072935055281972</v>
      </c>
      <c r="I133" s="3">
        <f>Table3[[#This Row],[RN Hours (excl. Admin, DON)]]/Table3[[#This Row],[MDS Census]]</f>
        <v>0.46176530707051933</v>
      </c>
      <c r="J133" s="3">
        <f t="shared" si="2"/>
        <v>453.92666666666662</v>
      </c>
      <c r="K133" s="3">
        <f>SUM(Table3[[#This Row],[RN Hours (excl. Admin, DON)]], Table3[[#This Row],[LPN Hours (excl. Admin)]], Table3[[#This Row],[CNA Hours]], Table3[[#This Row],[NA TR Hours]], Table3[[#This Row],[Med Aide/Tech Hours]])</f>
        <v>408.88944444444439</v>
      </c>
      <c r="L133" s="3">
        <f>SUM(Table3[[#This Row],[RN Hours (excl. Admin, DON)]:[RN DON Hours]])</f>
        <v>84.995333333333321</v>
      </c>
      <c r="M133" s="3">
        <v>55.221999999999994</v>
      </c>
      <c r="N133" s="3">
        <v>23.992777777777778</v>
      </c>
      <c r="O133" s="3">
        <v>5.7805555555555559</v>
      </c>
      <c r="P133" s="3">
        <f>SUM(Table3[[#This Row],[LPN Hours (excl. Admin)]:[LPN Admin Hours]])</f>
        <v>113.44233333333332</v>
      </c>
      <c r="Q133" s="3">
        <v>98.178444444444438</v>
      </c>
      <c r="R133" s="3">
        <v>15.263888888888889</v>
      </c>
      <c r="S133" s="3">
        <f>SUM(Table3[[#This Row],[CNA Hours]], Table3[[#This Row],[NA TR Hours]], Table3[[#This Row],[Med Aide/Tech Hours]])</f>
        <v>255.48899999999998</v>
      </c>
      <c r="T133" s="3">
        <v>245.91122222222219</v>
      </c>
      <c r="U133" s="3">
        <v>9.5777777777777793</v>
      </c>
      <c r="V133" s="3">
        <v>0</v>
      </c>
      <c r="W133" s="3">
        <f>SUM(Table3[[#This Row],[RN Hours Contract]:[Med Aide Hours Contract]])</f>
        <v>8.7607777777777773</v>
      </c>
      <c r="X133" s="3">
        <v>8.7080000000000002</v>
      </c>
      <c r="Y133" s="3">
        <v>0</v>
      </c>
      <c r="Z133" s="3">
        <v>0</v>
      </c>
      <c r="AA133" s="3">
        <v>0</v>
      </c>
      <c r="AB133" s="3">
        <v>5.2777777777777778E-2</v>
      </c>
      <c r="AC133" s="3">
        <v>0</v>
      </c>
      <c r="AD133" s="3">
        <v>0</v>
      </c>
      <c r="AE133" s="3">
        <v>0</v>
      </c>
      <c r="AF133" t="s">
        <v>131</v>
      </c>
      <c r="AG133" s="13">
        <v>5</v>
      </c>
      <c r="AQ133"/>
    </row>
    <row r="134" spans="1:43" x14ac:dyDescent="0.2">
      <c r="A134" t="s">
        <v>425</v>
      </c>
      <c r="B134" t="s">
        <v>561</v>
      </c>
      <c r="C134" t="s">
        <v>971</v>
      </c>
      <c r="D134" t="s">
        <v>1079</v>
      </c>
      <c r="E134" s="3">
        <v>148.03333333333333</v>
      </c>
      <c r="F134" s="3">
        <f>Table3[[#This Row],[Total Hours Nurse Staffing]]/Table3[[#This Row],[MDS Census]]</f>
        <v>3.0962425880057043</v>
      </c>
      <c r="G134" s="3">
        <f>Table3[[#This Row],[Total Direct Care Staff Hours]]/Table3[[#This Row],[MDS Census]]</f>
        <v>2.9493980334759438</v>
      </c>
      <c r="H134" s="3">
        <f>Table3[[#This Row],[Total RN Hours (w/ Admin, DON)]]/Table3[[#This Row],[MDS Census]]</f>
        <v>0.53837198829092536</v>
      </c>
      <c r="I134" s="3">
        <f>Table3[[#This Row],[RN Hours (excl. Admin, DON)]]/Table3[[#This Row],[MDS Census]]</f>
        <v>0.39152743376116489</v>
      </c>
      <c r="J134" s="3">
        <f t="shared" si="2"/>
        <v>458.34711111111108</v>
      </c>
      <c r="K134" s="3">
        <f>SUM(Table3[[#This Row],[RN Hours (excl. Admin, DON)]], Table3[[#This Row],[LPN Hours (excl. Admin)]], Table3[[#This Row],[CNA Hours]], Table3[[#This Row],[NA TR Hours]], Table3[[#This Row],[Med Aide/Tech Hours]])</f>
        <v>436.60922222222217</v>
      </c>
      <c r="L134" s="3">
        <f>SUM(Table3[[#This Row],[RN Hours (excl. Admin, DON)]:[RN DON Hours]])</f>
        <v>79.696999999999989</v>
      </c>
      <c r="M134" s="3">
        <v>57.959111111111106</v>
      </c>
      <c r="N134" s="3">
        <v>16.149000000000001</v>
      </c>
      <c r="O134" s="3">
        <v>5.5888888888888886</v>
      </c>
      <c r="P134" s="3">
        <f>SUM(Table3[[#This Row],[LPN Hours (excl. Admin)]:[LPN Admin Hours]])</f>
        <v>148.05777777777777</v>
      </c>
      <c r="Q134" s="3">
        <v>148.05777777777777</v>
      </c>
      <c r="R134" s="3">
        <v>0</v>
      </c>
      <c r="S134" s="3">
        <f>SUM(Table3[[#This Row],[CNA Hours]], Table3[[#This Row],[NA TR Hours]], Table3[[#This Row],[Med Aide/Tech Hours]])</f>
        <v>230.59233333333336</v>
      </c>
      <c r="T134" s="3">
        <v>204.85822222222225</v>
      </c>
      <c r="U134" s="3">
        <v>25.734111111111101</v>
      </c>
      <c r="V134" s="3">
        <v>0</v>
      </c>
      <c r="W134" s="3">
        <f>SUM(Table3[[#This Row],[RN Hours Contract]:[Med Aide Hours Contract]])</f>
        <v>1.0166666666666666</v>
      </c>
      <c r="X134" s="3">
        <v>0</v>
      </c>
      <c r="Y134" s="3">
        <v>0</v>
      </c>
      <c r="Z134" s="3">
        <v>0</v>
      </c>
      <c r="AA134" s="3">
        <v>0.84166666666666667</v>
      </c>
      <c r="AB134" s="3">
        <v>0</v>
      </c>
      <c r="AC134" s="3">
        <v>0.17499999999999999</v>
      </c>
      <c r="AD134" s="3">
        <v>0</v>
      </c>
      <c r="AE134" s="3">
        <v>0</v>
      </c>
      <c r="AF134" t="s">
        <v>132</v>
      </c>
      <c r="AG134" s="13">
        <v>5</v>
      </c>
      <c r="AQ134"/>
    </row>
    <row r="135" spans="1:43" x14ac:dyDescent="0.2">
      <c r="A135" t="s">
        <v>425</v>
      </c>
      <c r="B135" t="s">
        <v>562</v>
      </c>
      <c r="C135" t="s">
        <v>972</v>
      </c>
      <c r="D135" t="s">
        <v>1121</v>
      </c>
      <c r="E135" s="3">
        <v>191</v>
      </c>
      <c r="F135" s="3">
        <f>Table3[[#This Row],[Total Hours Nurse Staffing]]/Table3[[#This Row],[MDS Census]]</f>
        <v>3.1658086096567772</v>
      </c>
      <c r="G135" s="3">
        <f>Table3[[#This Row],[Total Direct Care Staff Hours]]/Table3[[#This Row],[MDS Census]]</f>
        <v>2.8361186736474693</v>
      </c>
      <c r="H135" s="3">
        <f>Table3[[#This Row],[Total RN Hours (w/ Admin, DON)]]/Table3[[#This Row],[MDS Census]]</f>
        <v>0.3397934845840605</v>
      </c>
      <c r="I135" s="3">
        <f>Table3[[#This Row],[RN Hours (excl. Admin, DON)]]/Table3[[#This Row],[MDS Census]]</f>
        <v>0.21187201861547411</v>
      </c>
      <c r="J135" s="3">
        <f t="shared" si="2"/>
        <v>604.66944444444448</v>
      </c>
      <c r="K135" s="3">
        <f>SUM(Table3[[#This Row],[RN Hours (excl. Admin, DON)]], Table3[[#This Row],[LPN Hours (excl. Admin)]], Table3[[#This Row],[CNA Hours]], Table3[[#This Row],[NA TR Hours]], Table3[[#This Row],[Med Aide/Tech Hours]])</f>
        <v>541.69866666666667</v>
      </c>
      <c r="L135" s="3">
        <f>SUM(Table3[[#This Row],[RN Hours (excl. Admin, DON)]:[RN DON Hours]])</f>
        <v>64.900555555555556</v>
      </c>
      <c r="M135" s="3">
        <v>40.467555555555556</v>
      </c>
      <c r="N135" s="3">
        <v>18.832999999999998</v>
      </c>
      <c r="O135" s="3">
        <v>5.6</v>
      </c>
      <c r="P135" s="3">
        <f>SUM(Table3[[#This Row],[LPN Hours (excl. Admin)]:[LPN Admin Hours]])</f>
        <v>227.05955555555556</v>
      </c>
      <c r="Q135" s="3">
        <v>188.52177777777777</v>
      </c>
      <c r="R135" s="3">
        <v>38.537777777777784</v>
      </c>
      <c r="S135" s="3">
        <f>SUM(Table3[[#This Row],[CNA Hours]], Table3[[#This Row],[NA TR Hours]], Table3[[#This Row],[Med Aide/Tech Hours]])</f>
        <v>312.70933333333335</v>
      </c>
      <c r="T135" s="3">
        <v>312.70933333333335</v>
      </c>
      <c r="U135" s="3">
        <v>0</v>
      </c>
      <c r="V135" s="3">
        <v>0</v>
      </c>
      <c r="W135" s="3">
        <f>SUM(Table3[[#This Row],[RN Hours Contract]:[Med Aide Hours Contract]])</f>
        <v>220.47244444444448</v>
      </c>
      <c r="X135" s="3">
        <v>1.7555555555555553</v>
      </c>
      <c r="Y135" s="3">
        <v>0</v>
      </c>
      <c r="Z135" s="3">
        <v>0</v>
      </c>
      <c r="AA135" s="3">
        <v>59.32522222222223</v>
      </c>
      <c r="AB135" s="3">
        <v>0</v>
      </c>
      <c r="AC135" s="3">
        <v>159.39166666666668</v>
      </c>
      <c r="AD135" s="3">
        <v>0</v>
      </c>
      <c r="AE135" s="3">
        <v>0</v>
      </c>
      <c r="AF135" t="s">
        <v>133</v>
      </c>
      <c r="AG135" s="13">
        <v>5</v>
      </c>
      <c r="AQ135"/>
    </row>
    <row r="136" spans="1:43" x14ac:dyDescent="0.2">
      <c r="A136" t="s">
        <v>425</v>
      </c>
      <c r="B136" t="s">
        <v>563</v>
      </c>
      <c r="C136" t="s">
        <v>892</v>
      </c>
      <c r="D136" t="s">
        <v>1068</v>
      </c>
      <c r="E136" s="3">
        <v>95.955555555555549</v>
      </c>
      <c r="F136" s="3">
        <f>Table3[[#This Row],[Total Hours Nurse Staffing]]/Table3[[#This Row],[MDS Census]]</f>
        <v>3.3828358036127839</v>
      </c>
      <c r="G136" s="3">
        <f>Table3[[#This Row],[Total Direct Care Staff Hours]]/Table3[[#This Row],[MDS Census]]</f>
        <v>3.2610734136174155</v>
      </c>
      <c r="H136" s="3">
        <f>Table3[[#This Row],[Total RN Hours (w/ Admin, DON)]]/Table3[[#This Row],[MDS Census]]</f>
        <v>0.64656901343214446</v>
      </c>
      <c r="I136" s="3">
        <f>Table3[[#This Row],[RN Hours (excl. Admin, DON)]]/Table3[[#This Row],[MDS Census]]</f>
        <v>0.52480662343677631</v>
      </c>
      <c r="J136" s="3">
        <f t="shared" si="2"/>
        <v>324.60188888888888</v>
      </c>
      <c r="K136" s="3">
        <f>SUM(Table3[[#This Row],[RN Hours (excl. Admin, DON)]], Table3[[#This Row],[LPN Hours (excl. Admin)]], Table3[[#This Row],[CNA Hours]], Table3[[#This Row],[NA TR Hours]], Table3[[#This Row],[Med Aide/Tech Hours]])</f>
        <v>312.9181111111111</v>
      </c>
      <c r="L136" s="3">
        <f>SUM(Table3[[#This Row],[RN Hours (excl. Admin, DON)]:[RN DON Hours]])</f>
        <v>62.041888888888884</v>
      </c>
      <c r="M136" s="3">
        <v>50.358111111111107</v>
      </c>
      <c r="N136" s="3">
        <v>6.2615555555555567</v>
      </c>
      <c r="O136" s="3">
        <v>5.4222222222222225</v>
      </c>
      <c r="P136" s="3">
        <f>SUM(Table3[[#This Row],[LPN Hours (excl. Admin)]:[LPN Admin Hours]])</f>
        <v>72.363888888888894</v>
      </c>
      <c r="Q136" s="3">
        <v>72.363888888888894</v>
      </c>
      <c r="R136" s="3">
        <v>0</v>
      </c>
      <c r="S136" s="3">
        <f>SUM(Table3[[#This Row],[CNA Hours]], Table3[[#This Row],[NA TR Hours]], Table3[[#This Row],[Med Aide/Tech Hours]])</f>
        <v>190.19611111111112</v>
      </c>
      <c r="T136" s="3">
        <v>190.19611111111112</v>
      </c>
      <c r="U136" s="3">
        <v>0</v>
      </c>
      <c r="V136" s="3">
        <v>0</v>
      </c>
      <c r="W136" s="3">
        <f>SUM(Table3[[#This Row],[RN Hours Contract]:[Med Aide Hours Contract]])</f>
        <v>0</v>
      </c>
      <c r="X136" s="3">
        <v>0</v>
      </c>
      <c r="Y136" s="3">
        <v>0</v>
      </c>
      <c r="Z136" s="3">
        <v>0</v>
      </c>
      <c r="AA136" s="3">
        <v>0</v>
      </c>
      <c r="AB136" s="3">
        <v>0</v>
      </c>
      <c r="AC136" s="3">
        <v>0</v>
      </c>
      <c r="AD136" s="3">
        <v>0</v>
      </c>
      <c r="AE136" s="3">
        <v>0</v>
      </c>
      <c r="AF136" t="s">
        <v>134</v>
      </c>
      <c r="AG136" s="13">
        <v>5</v>
      </c>
      <c r="AQ136"/>
    </row>
    <row r="137" spans="1:43" x14ac:dyDescent="0.2">
      <c r="A137" t="s">
        <v>425</v>
      </c>
      <c r="B137" t="s">
        <v>564</v>
      </c>
      <c r="C137" t="s">
        <v>861</v>
      </c>
      <c r="D137" t="s">
        <v>1079</v>
      </c>
      <c r="E137" s="3">
        <v>97.222222222222229</v>
      </c>
      <c r="F137" s="3">
        <f>Table3[[#This Row],[Total Hours Nurse Staffing]]/Table3[[#This Row],[MDS Census]]</f>
        <v>3.434694857142857</v>
      </c>
      <c r="G137" s="3">
        <f>Table3[[#This Row],[Total Direct Care Staff Hours]]/Table3[[#This Row],[MDS Census]]</f>
        <v>3.0464308571428571</v>
      </c>
      <c r="H137" s="3">
        <f>Table3[[#This Row],[Total RN Hours (w/ Admin, DON)]]/Table3[[#This Row],[MDS Census]]</f>
        <v>0.68364114285714284</v>
      </c>
      <c r="I137" s="3">
        <f>Table3[[#This Row],[RN Hours (excl. Admin, DON)]]/Table3[[#This Row],[MDS Census]]</f>
        <v>0.36740228571428574</v>
      </c>
      <c r="J137" s="3">
        <f t="shared" si="2"/>
        <v>333.92866666666669</v>
      </c>
      <c r="K137" s="3">
        <f>SUM(Table3[[#This Row],[RN Hours (excl. Admin, DON)]], Table3[[#This Row],[LPN Hours (excl. Admin)]], Table3[[#This Row],[CNA Hours]], Table3[[#This Row],[NA TR Hours]], Table3[[#This Row],[Med Aide/Tech Hours]])</f>
        <v>296.18077777777779</v>
      </c>
      <c r="L137" s="3">
        <f>SUM(Table3[[#This Row],[RN Hours (excl. Admin, DON)]:[RN DON Hours]])</f>
        <v>66.465111111111113</v>
      </c>
      <c r="M137" s="3">
        <v>35.719666666666669</v>
      </c>
      <c r="N137" s="3">
        <v>25.012111111111114</v>
      </c>
      <c r="O137" s="3">
        <v>5.7333333333333334</v>
      </c>
      <c r="P137" s="3">
        <f>SUM(Table3[[#This Row],[LPN Hours (excl. Admin)]:[LPN Admin Hours]])</f>
        <v>82.232222222222234</v>
      </c>
      <c r="Q137" s="3">
        <v>75.229777777777784</v>
      </c>
      <c r="R137" s="3">
        <v>7.0024444444444462</v>
      </c>
      <c r="S137" s="3">
        <f>SUM(Table3[[#This Row],[CNA Hours]], Table3[[#This Row],[NA TR Hours]], Table3[[#This Row],[Med Aide/Tech Hours]])</f>
        <v>185.23133333333334</v>
      </c>
      <c r="T137" s="3">
        <v>185.23133333333334</v>
      </c>
      <c r="U137" s="3">
        <v>0</v>
      </c>
      <c r="V137" s="3">
        <v>0</v>
      </c>
      <c r="W137" s="3">
        <f>SUM(Table3[[#This Row],[RN Hours Contract]:[Med Aide Hours Contract]])</f>
        <v>6.6666666666666666E-2</v>
      </c>
      <c r="X137" s="3">
        <v>0</v>
      </c>
      <c r="Y137" s="3">
        <v>0</v>
      </c>
      <c r="Z137" s="3">
        <v>0</v>
      </c>
      <c r="AA137" s="3">
        <v>0</v>
      </c>
      <c r="AB137" s="3">
        <v>6.6666666666666666E-2</v>
      </c>
      <c r="AC137" s="3">
        <v>0</v>
      </c>
      <c r="AD137" s="3">
        <v>0</v>
      </c>
      <c r="AE137" s="3">
        <v>0</v>
      </c>
      <c r="AF137" t="s">
        <v>135</v>
      </c>
      <c r="AG137" s="13">
        <v>5</v>
      </c>
      <c r="AQ137"/>
    </row>
    <row r="138" spans="1:43" x14ac:dyDescent="0.2">
      <c r="A138" t="s">
        <v>425</v>
      </c>
      <c r="B138" t="s">
        <v>565</v>
      </c>
      <c r="C138" t="s">
        <v>898</v>
      </c>
      <c r="D138" t="s">
        <v>1089</v>
      </c>
      <c r="E138" s="3">
        <v>64.86666666666666</v>
      </c>
      <c r="F138" s="3">
        <f>Table3[[#This Row],[Total Hours Nurse Staffing]]/Table3[[#This Row],[MDS Census]]</f>
        <v>4.0109472422062353</v>
      </c>
      <c r="G138" s="3">
        <f>Table3[[#This Row],[Total Direct Care Staff Hours]]/Table3[[#This Row],[MDS Census]]</f>
        <v>3.6598167180541288</v>
      </c>
      <c r="H138" s="3">
        <f>Table3[[#This Row],[Total RN Hours (w/ Admin, DON)]]/Table3[[#This Row],[MDS Census]]</f>
        <v>1.3231997259335391</v>
      </c>
      <c r="I138" s="3">
        <f>Table3[[#This Row],[RN Hours (excl. Admin, DON)]]/Table3[[#This Row],[MDS Census]]</f>
        <v>0.97206920178143197</v>
      </c>
      <c r="J138" s="3">
        <f t="shared" si="2"/>
        <v>260.17677777777777</v>
      </c>
      <c r="K138" s="3">
        <f>SUM(Table3[[#This Row],[RN Hours (excl. Admin, DON)]], Table3[[#This Row],[LPN Hours (excl. Admin)]], Table3[[#This Row],[CNA Hours]], Table3[[#This Row],[NA TR Hours]], Table3[[#This Row],[Med Aide/Tech Hours]])</f>
        <v>237.40011111111113</v>
      </c>
      <c r="L138" s="3">
        <f>SUM(Table3[[#This Row],[RN Hours (excl. Admin, DON)]:[RN DON Hours]])</f>
        <v>85.831555555555553</v>
      </c>
      <c r="M138" s="3">
        <v>63.054888888888883</v>
      </c>
      <c r="N138" s="3">
        <v>16.376666666666669</v>
      </c>
      <c r="O138" s="3">
        <v>6.4</v>
      </c>
      <c r="P138" s="3">
        <f>SUM(Table3[[#This Row],[LPN Hours (excl. Admin)]:[LPN Admin Hours]])</f>
        <v>32.897666666666666</v>
      </c>
      <c r="Q138" s="3">
        <v>32.897666666666666</v>
      </c>
      <c r="R138" s="3">
        <v>0</v>
      </c>
      <c r="S138" s="3">
        <f>SUM(Table3[[#This Row],[CNA Hours]], Table3[[#This Row],[NA TR Hours]], Table3[[#This Row],[Med Aide/Tech Hours]])</f>
        <v>141.44755555555557</v>
      </c>
      <c r="T138" s="3">
        <v>141.44755555555557</v>
      </c>
      <c r="U138" s="3">
        <v>0</v>
      </c>
      <c r="V138" s="3">
        <v>0</v>
      </c>
      <c r="W138" s="3">
        <f>SUM(Table3[[#This Row],[RN Hours Contract]:[Med Aide Hours Contract]])</f>
        <v>0</v>
      </c>
      <c r="X138" s="3">
        <v>0</v>
      </c>
      <c r="Y138" s="3">
        <v>0</v>
      </c>
      <c r="Z138" s="3">
        <v>0</v>
      </c>
      <c r="AA138" s="3">
        <v>0</v>
      </c>
      <c r="AB138" s="3">
        <v>0</v>
      </c>
      <c r="AC138" s="3">
        <v>0</v>
      </c>
      <c r="AD138" s="3">
        <v>0</v>
      </c>
      <c r="AE138" s="3">
        <v>0</v>
      </c>
      <c r="AF138" t="s">
        <v>136</v>
      </c>
      <c r="AG138" s="13">
        <v>5</v>
      </c>
      <c r="AQ138"/>
    </row>
    <row r="139" spans="1:43" x14ac:dyDescent="0.2">
      <c r="A139" t="s">
        <v>425</v>
      </c>
      <c r="B139" t="s">
        <v>566</v>
      </c>
      <c r="C139" t="s">
        <v>895</v>
      </c>
      <c r="D139" t="s">
        <v>1092</v>
      </c>
      <c r="E139" s="3">
        <v>115.55555555555556</v>
      </c>
      <c r="F139" s="3">
        <f>Table3[[#This Row],[Total Hours Nurse Staffing]]/Table3[[#This Row],[MDS Census]]</f>
        <v>3.2554865384615383</v>
      </c>
      <c r="G139" s="3">
        <f>Table3[[#This Row],[Total Direct Care Staff Hours]]/Table3[[#This Row],[MDS Census]]</f>
        <v>3.1613711538461535</v>
      </c>
      <c r="H139" s="3">
        <f>Table3[[#This Row],[Total RN Hours (w/ Admin, DON)]]/Table3[[#This Row],[MDS Census]]</f>
        <v>0.55401730769230761</v>
      </c>
      <c r="I139" s="3">
        <f>Table3[[#This Row],[RN Hours (excl. Admin, DON)]]/Table3[[#This Row],[MDS Census]]</f>
        <v>0.45990192307692301</v>
      </c>
      <c r="J139" s="3">
        <f t="shared" si="2"/>
        <v>376.18955555555556</v>
      </c>
      <c r="K139" s="3">
        <f>SUM(Table3[[#This Row],[RN Hours (excl. Admin, DON)]], Table3[[#This Row],[LPN Hours (excl. Admin)]], Table3[[#This Row],[CNA Hours]], Table3[[#This Row],[NA TR Hours]], Table3[[#This Row],[Med Aide/Tech Hours]])</f>
        <v>365.31399999999996</v>
      </c>
      <c r="L139" s="3">
        <f>SUM(Table3[[#This Row],[RN Hours (excl. Admin, DON)]:[RN DON Hours]])</f>
        <v>64.019777777777776</v>
      </c>
      <c r="M139" s="3">
        <v>53.144222222222218</v>
      </c>
      <c r="N139" s="3">
        <v>5.275555555555556</v>
      </c>
      <c r="O139" s="3">
        <v>5.6</v>
      </c>
      <c r="P139" s="3">
        <f>SUM(Table3[[#This Row],[LPN Hours (excl. Admin)]:[LPN Admin Hours]])</f>
        <v>88.207888888888888</v>
      </c>
      <c r="Q139" s="3">
        <v>88.207888888888888</v>
      </c>
      <c r="R139" s="3">
        <v>0</v>
      </c>
      <c r="S139" s="3">
        <f>SUM(Table3[[#This Row],[CNA Hours]], Table3[[#This Row],[NA TR Hours]], Table3[[#This Row],[Med Aide/Tech Hours]])</f>
        <v>223.96188888888889</v>
      </c>
      <c r="T139" s="3">
        <v>223.96188888888889</v>
      </c>
      <c r="U139" s="3">
        <v>0</v>
      </c>
      <c r="V139" s="3">
        <v>0</v>
      </c>
      <c r="W139" s="3">
        <f>SUM(Table3[[#This Row],[RN Hours Contract]:[Med Aide Hours Contract]])</f>
        <v>0</v>
      </c>
      <c r="X139" s="3">
        <v>0</v>
      </c>
      <c r="Y139" s="3">
        <v>0</v>
      </c>
      <c r="Z139" s="3">
        <v>0</v>
      </c>
      <c r="AA139" s="3">
        <v>0</v>
      </c>
      <c r="AB139" s="3">
        <v>0</v>
      </c>
      <c r="AC139" s="3">
        <v>0</v>
      </c>
      <c r="AD139" s="3">
        <v>0</v>
      </c>
      <c r="AE139" s="3">
        <v>0</v>
      </c>
      <c r="AF139" t="s">
        <v>137</v>
      </c>
      <c r="AG139" s="13">
        <v>5</v>
      </c>
      <c r="AQ139"/>
    </row>
    <row r="140" spans="1:43" x14ac:dyDescent="0.2">
      <c r="A140" t="s">
        <v>425</v>
      </c>
      <c r="B140" t="s">
        <v>567</v>
      </c>
      <c r="C140" t="s">
        <v>911</v>
      </c>
      <c r="D140" t="s">
        <v>1075</v>
      </c>
      <c r="E140" s="3">
        <v>51.588888888888889</v>
      </c>
      <c r="F140" s="3">
        <f>Table3[[#This Row],[Total Hours Nurse Staffing]]/Table3[[#This Row],[MDS Census]]</f>
        <v>5.8457462847297013</v>
      </c>
      <c r="G140" s="3">
        <f>Table3[[#This Row],[Total Direct Care Staff Hours]]/Table3[[#This Row],[MDS Census]]</f>
        <v>5.6064721085505065</v>
      </c>
      <c r="H140" s="3">
        <f>Table3[[#This Row],[Total RN Hours (w/ Admin, DON)]]/Table3[[#This Row],[MDS Census]]</f>
        <v>1.0408895110919665</v>
      </c>
      <c r="I140" s="3">
        <f>Table3[[#This Row],[RN Hours (excl. Admin, DON)]]/Table3[[#This Row],[MDS Census]]</f>
        <v>0.80161533491277193</v>
      </c>
      <c r="J140" s="3">
        <f t="shared" si="2"/>
        <v>301.57555555555558</v>
      </c>
      <c r="K140" s="3">
        <f>SUM(Table3[[#This Row],[RN Hours (excl. Admin, DON)]], Table3[[#This Row],[LPN Hours (excl. Admin)]], Table3[[#This Row],[CNA Hours]], Table3[[#This Row],[NA TR Hours]], Table3[[#This Row],[Med Aide/Tech Hours]])</f>
        <v>289.23166666666668</v>
      </c>
      <c r="L140" s="3">
        <f>SUM(Table3[[#This Row],[RN Hours (excl. Admin, DON)]:[RN DON Hours]])</f>
        <v>53.698333333333338</v>
      </c>
      <c r="M140" s="3">
        <v>41.354444444444447</v>
      </c>
      <c r="N140" s="3">
        <v>12.343888888888889</v>
      </c>
      <c r="O140" s="3">
        <v>0</v>
      </c>
      <c r="P140" s="3">
        <f>SUM(Table3[[#This Row],[LPN Hours (excl. Admin)]:[LPN Admin Hours]])</f>
        <v>60.94777777777778</v>
      </c>
      <c r="Q140" s="3">
        <v>60.94777777777778</v>
      </c>
      <c r="R140" s="3">
        <v>0</v>
      </c>
      <c r="S140" s="3">
        <f>SUM(Table3[[#This Row],[CNA Hours]], Table3[[#This Row],[NA TR Hours]], Table3[[#This Row],[Med Aide/Tech Hours]])</f>
        <v>186.92944444444447</v>
      </c>
      <c r="T140" s="3">
        <v>186.92944444444447</v>
      </c>
      <c r="U140" s="3">
        <v>0</v>
      </c>
      <c r="V140" s="3">
        <v>0</v>
      </c>
      <c r="W140" s="3">
        <f>SUM(Table3[[#This Row],[RN Hours Contract]:[Med Aide Hours Contract]])</f>
        <v>3.0291111111111113</v>
      </c>
      <c r="X140" s="3">
        <v>0</v>
      </c>
      <c r="Y140" s="3">
        <v>0</v>
      </c>
      <c r="Z140" s="3">
        <v>0</v>
      </c>
      <c r="AA140" s="3">
        <v>0</v>
      </c>
      <c r="AB140" s="3">
        <v>0</v>
      </c>
      <c r="AC140" s="3">
        <v>3.0291111111111113</v>
      </c>
      <c r="AD140" s="3">
        <v>0</v>
      </c>
      <c r="AE140" s="3">
        <v>0</v>
      </c>
      <c r="AF140" t="s">
        <v>138</v>
      </c>
      <c r="AG140" s="13">
        <v>5</v>
      </c>
      <c r="AQ140"/>
    </row>
    <row r="141" spans="1:43" x14ac:dyDescent="0.2">
      <c r="A141" t="s">
        <v>425</v>
      </c>
      <c r="B141" t="s">
        <v>568</v>
      </c>
      <c r="C141" t="s">
        <v>956</v>
      </c>
      <c r="D141" t="s">
        <v>1129</v>
      </c>
      <c r="E141" s="3">
        <v>63.31111111111111</v>
      </c>
      <c r="F141" s="3">
        <f>Table3[[#This Row],[Total Hours Nurse Staffing]]/Table3[[#This Row],[MDS Census]]</f>
        <v>4.8479238329238337</v>
      </c>
      <c r="G141" s="3">
        <f>Table3[[#This Row],[Total Direct Care Staff Hours]]/Table3[[#This Row],[MDS Census]]</f>
        <v>4.4671375921375924</v>
      </c>
      <c r="H141" s="3">
        <f>Table3[[#This Row],[Total RN Hours (w/ Admin, DON)]]/Table3[[#This Row],[MDS Census]]</f>
        <v>1.0108757458757458</v>
      </c>
      <c r="I141" s="3">
        <f>Table3[[#This Row],[RN Hours (excl. Admin, DON)]]/Table3[[#This Row],[MDS Census]]</f>
        <v>0.63008950508950512</v>
      </c>
      <c r="J141" s="3">
        <f t="shared" si="2"/>
        <v>306.92744444444446</v>
      </c>
      <c r="K141" s="3">
        <f>SUM(Table3[[#This Row],[RN Hours (excl. Admin, DON)]], Table3[[#This Row],[LPN Hours (excl. Admin)]], Table3[[#This Row],[CNA Hours]], Table3[[#This Row],[NA TR Hours]], Table3[[#This Row],[Med Aide/Tech Hours]])</f>
        <v>282.81944444444446</v>
      </c>
      <c r="L141" s="3">
        <f>SUM(Table3[[#This Row],[RN Hours (excl. Admin, DON)]:[RN DON Hours]])</f>
        <v>63.999666666666663</v>
      </c>
      <c r="M141" s="3">
        <v>39.891666666666666</v>
      </c>
      <c r="N141" s="3">
        <v>17.808</v>
      </c>
      <c r="O141" s="3">
        <v>6.3</v>
      </c>
      <c r="P141" s="3">
        <f>SUM(Table3[[#This Row],[LPN Hours (excl. Admin)]:[LPN Admin Hours]])</f>
        <v>62.805555555555557</v>
      </c>
      <c r="Q141" s="3">
        <v>62.805555555555557</v>
      </c>
      <c r="R141" s="3">
        <v>0</v>
      </c>
      <c r="S141" s="3">
        <f>SUM(Table3[[#This Row],[CNA Hours]], Table3[[#This Row],[NA TR Hours]], Table3[[#This Row],[Med Aide/Tech Hours]])</f>
        <v>180.12222222222223</v>
      </c>
      <c r="T141" s="3">
        <v>180.12222222222223</v>
      </c>
      <c r="U141" s="3">
        <v>0</v>
      </c>
      <c r="V141" s="3">
        <v>0</v>
      </c>
      <c r="W141" s="3">
        <f>SUM(Table3[[#This Row],[RN Hours Contract]:[Med Aide Hours Contract]])</f>
        <v>73.150000000000006</v>
      </c>
      <c r="X141" s="3">
        <v>9.3333333333333339</v>
      </c>
      <c r="Y141" s="3">
        <v>0</v>
      </c>
      <c r="Z141" s="3">
        <v>0</v>
      </c>
      <c r="AA141" s="3">
        <v>11.688888888888888</v>
      </c>
      <c r="AB141" s="3">
        <v>0</v>
      </c>
      <c r="AC141" s="3">
        <v>52.12777777777778</v>
      </c>
      <c r="AD141" s="3">
        <v>0</v>
      </c>
      <c r="AE141" s="3">
        <v>0</v>
      </c>
      <c r="AF141" t="s">
        <v>139</v>
      </c>
      <c r="AG141" s="13">
        <v>5</v>
      </c>
      <c r="AQ141"/>
    </row>
    <row r="142" spans="1:43" x14ac:dyDescent="0.2">
      <c r="A142" t="s">
        <v>425</v>
      </c>
      <c r="B142" t="s">
        <v>569</v>
      </c>
      <c r="C142" t="s">
        <v>973</v>
      </c>
      <c r="D142" t="s">
        <v>1133</v>
      </c>
      <c r="E142" s="3">
        <v>59.12222222222222</v>
      </c>
      <c r="F142" s="3">
        <f>Table3[[#This Row],[Total Hours Nurse Staffing]]/Table3[[#This Row],[MDS Census]]</f>
        <v>2.9672655515880475</v>
      </c>
      <c r="G142" s="3">
        <f>Table3[[#This Row],[Total Direct Care Staff Hours]]/Table3[[#This Row],[MDS Census]]</f>
        <v>2.7493177974065026</v>
      </c>
      <c r="H142" s="3">
        <f>Table3[[#This Row],[Total RN Hours (w/ Admin, DON)]]/Table3[[#This Row],[MDS Census]]</f>
        <v>0.81550084570569437</v>
      </c>
      <c r="I142" s="3">
        <f>Table3[[#This Row],[RN Hours (excl. Admin, DON)]]/Table3[[#This Row],[MDS Census]]</f>
        <v>0.59755309152414959</v>
      </c>
      <c r="J142" s="3">
        <f t="shared" si="2"/>
        <v>175.43133333333333</v>
      </c>
      <c r="K142" s="3">
        <f>SUM(Table3[[#This Row],[RN Hours (excl. Admin, DON)]], Table3[[#This Row],[LPN Hours (excl. Admin)]], Table3[[#This Row],[CNA Hours]], Table3[[#This Row],[NA TR Hours]], Table3[[#This Row],[Med Aide/Tech Hours]])</f>
        <v>162.54577777777777</v>
      </c>
      <c r="L142" s="3">
        <f>SUM(Table3[[#This Row],[RN Hours (excl. Admin, DON)]:[RN DON Hours]])</f>
        <v>48.214222222222219</v>
      </c>
      <c r="M142" s="3">
        <v>35.328666666666663</v>
      </c>
      <c r="N142" s="3">
        <v>7.5522222222222224</v>
      </c>
      <c r="O142" s="3">
        <v>5.333333333333333</v>
      </c>
      <c r="P142" s="3">
        <f>SUM(Table3[[#This Row],[LPN Hours (excl. Admin)]:[LPN Admin Hours]])</f>
        <v>19.292999999999999</v>
      </c>
      <c r="Q142" s="3">
        <v>19.292999999999999</v>
      </c>
      <c r="R142" s="3">
        <v>0</v>
      </c>
      <c r="S142" s="3">
        <f>SUM(Table3[[#This Row],[CNA Hours]], Table3[[#This Row],[NA TR Hours]], Table3[[#This Row],[Med Aide/Tech Hours]])</f>
        <v>107.92411111111112</v>
      </c>
      <c r="T142" s="3">
        <v>90.416666666666671</v>
      </c>
      <c r="U142" s="3">
        <v>17.507444444444449</v>
      </c>
      <c r="V142" s="3">
        <v>0</v>
      </c>
      <c r="W142" s="3">
        <f>SUM(Table3[[#This Row],[RN Hours Contract]:[Med Aide Hours Contract]])</f>
        <v>0</v>
      </c>
      <c r="X142" s="3">
        <v>0</v>
      </c>
      <c r="Y142" s="3">
        <v>0</v>
      </c>
      <c r="Z142" s="3">
        <v>0</v>
      </c>
      <c r="AA142" s="3">
        <v>0</v>
      </c>
      <c r="AB142" s="3">
        <v>0</v>
      </c>
      <c r="AC142" s="3">
        <v>0</v>
      </c>
      <c r="AD142" s="3">
        <v>0</v>
      </c>
      <c r="AE142" s="3">
        <v>0</v>
      </c>
      <c r="AF142" t="s">
        <v>140</v>
      </c>
      <c r="AG142" s="13">
        <v>5</v>
      </c>
      <c r="AQ142"/>
    </row>
    <row r="143" spans="1:43" x14ac:dyDescent="0.2">
      <c r="A143" t="s">
        <v>425</v>
      </c>
      <c r="B143" t="s">
        <v>570</v>
      </c>
      <c r="C143" t="s">
        <v>893</v>
      </c>
      <c r="D143" t="s">
        <v>1127</v>
      </c>
      <c r="E143" s="3">
        <v>60.033333333333331</v>
      </c>
      <c r="F143" s="3">
        <f>Table3[[#This Row],[Total Hours Nurse Staffing]]/Table3[[#This Row],[MDS Census]]</f>
        <v>3.4304293910790298</v>
      </c>
      <c r="G143" s="3">
        <f>Table3[[#This Row],[Total Direct Care Staff Hours]]/Table3[[#This Row],[MDS Census]]</f>
        <v>3.3296057745696839</v>
      </c>
      <c r="H143" s="3">
        <f>Table3[[#This Row],[Total RN Hours (w/ Admin, DON)]]/Table3[[#This Row],[MDS Census]]</f>
        <v>0.45093096427910417</v>
      </c>
      <c r="I143" s="3">
        <f>Table3[[#This Row],[RN Hours (excl. Admin, DON)]]/Table3[[#This Row],[MDS Census]]</f>
        <v>0.35010734776975755</v>
      </c>
      <c r="J143" s="3">
        <f t="shared" si="2"/>
        <v>205.94011111111109</v>
      </c>
      <c r="K143" s="3">
        <f>SUM(Table3[[#This Row],[RN Hours (excl. Admin, DON)]], Table3[[#This Row],[LPN Hours (excl. Admin)]], Table3[[#This Row],[CNA Hours]], Table3[[#This Row],[NA TR Hours]], Table3[[#This Row],[Med Aide/Tech Hours]])</f>
        <v>199.88733333333334</v>
      </c>
      <c r="L143" s="3">
        <f>SUM(Table3[[#This Row],[RN Hours (excl. Admin, DON)]:[RN DON Hours]])</f>
        <v>27.070888888888888</v>
      </c>
      <c r="M143" s="3">
        <v>21.018111111111111</v>
      </c>
      <c r="N143" s="3">
        <v>0.80833333333333335</v>
      </c>
      <c r="O143" s="3">
        <v>5.2444444444444445</v>
      </c>
      <c r="P143" s="3">
        <f>SUM(Table3[[#This Row],[LPN Hours (excl. Admin)]:[LPN Admin Hours]])</f>
        <v>47.598111111111109</v>
      </c>
      <c r="Q143" s="3">
        <v>47.598111111111109</v>
      </c>
      <c r="R143" s="3">
        <v>0</v>
      </c>
      <c r="S143" s="3">
        <f>SUM(Table3[[#This Row],[CNA Hours]], Table3[[#This Row],[NA TR Hours]], Table3[[#This Row],[Med Aide/Tech Hours]])</f>
        <v>131.27111111111111</v>
      </c>
      <c r="T143" s="3">
        <v>104.32988888888889</v>
      </c>
      <c r="U143" s="3">
        <v>26.941222222222212</v>
      </c>
      <c r="V143" s="3">
        <v>0</v>
      </c>
      <c r="W143" s="3">
        <f>SUM(Table3[[#This Row],[RN Hours Contract]:[Med Aide Hours Contract]])</f>
        <v>4.2361111111111107</v>
      </c>
      <c r="X143" s="3">
        <v>2.5333333333333332</v>
      </c>
      <c r="Y143" s="3">
        <v>0</v>
      </c>
      <c r="Z143" s="3">
        <v>0</v>
      </c>
      <c r="AA143" s="3">
        <v>1.7027777777777777</v>
      </c>
      <c r="AB143" s="3">
        <v>0</v>
      </c>
      <c r="AC143" s="3">
        <v>0</v>
      </c>
      <c r="AD143" s="3">
        <v>0</v>
      </c>
      <c r="AE143" s="3">
        <v>0</v>
      </c>
      <c r="AF143" t="s">
        <v>141</v>
      </c>
      <c r="AG143" s="13">
        <v>5</v>
      </c>
      <c r="AQ143"/>
    </row>
    <row r="144" spans="1:43" x14ac:dyDescent="0.2">
      <c r="A144" t="s">
        <v>425</v>
      </c>
      <c r="B144" t="s">
        <v>571</v>
      </c>
      <c r="C144" t="s">
        <v>974</v>
      </c>
      <c r="D144" t="s">
        <v>1121</v>
      </c>
      <c r="E144" s="3">
        <v>109.12222222222222</v>
      </c>
      <c r="F144" s="3">
        <f>Table3[[#This Row],[Total Hours Nurse Staffing]]/Table3[[#This Row],[MDS Census]]</f>
        <v>4.0214031157723245</v>
      </c>
      <c r="G144" s="3">
        <f>Table3[[#This Row],[Total Direct Care Staff Hours]]/Table3[[#This Row],[MDS Census]]</f>
        <v>3.7908013440586497</v>
      </c>
      <c r="H144" s="3">
        <f>Table3[[#This Row],[Total RN Hours (w/ Admin, DON)]]/Table3[[#This Row],[MDS Census]]</f>
        <v>0.67115670501985536</v>
      </c>
      <c r="I144" s="3">
        <f>Table3[[#This Row],[RN Hours (excl. Admin, DON)]]/Table3[[#This Row],[MDS Census]]</f>
        <v>0.47590469402301189</v>
      </c>
      <c r="J144" s="3">
        <f t="shared" si="2"/>
        <v>438.82444444444445</v>
      </c>
      <c r="K144" s="3">
        <f>SUM(Table3[[#This Row],[RN Hours (excl. Admin, DON)]], Table3[[#This Row],[LPN Hours (excl. Admin)]], Table3[[#This Row],[CNA Hours]], Table3[[#This Row],[NA TR Hours]], Table3[[#This Row],[Med Aide/Tech Hours]])</f>
        <v>413.66066666666666</v>
      </c>
      <c r="L144" s="3">
        <f>SUM(Table3[[#This Row],[RN Hours (excl. Admin, DON)]:[RN DON Hours]])</f>
        <v>73.23811111111111</v>
      </c>
      <c r="M144" s="3">
        <v>51.931777777777775</v>
      </c>
      <c r="N144" s="3">
        <v>15.895222222222229</v>
      </c>
      <c r="O144" s="3">
        <v>5.4111111111111114</v>
      </c>
      <c r="P144" s="3">
        <f>SUM(Table3[[#This Row],[LPN Hours (excl. Admin)]:[LPN Admin Hours]])</f>
        <v>127.85677777777778</v>
      </c>
      <c r="Q144" s="3">
        <v>123.99933333333334</v>
      </c>
      <c r="R144" s="3">
        <v>3.8574444444444436</v>
      </c>
      <c r="S144" s="3">
        <f>SUM(Table3[[#This Row],[CNA Hours]], Table3[[#This Row],[NA TR Hours]], Table3[[#This Row],[Med Aide/Tech Hours]])</f>
        <v>237.72955555555555</v>
      </c>
      <c r="T144" s="3">
        <v>237.72955555555555</v>
      </c>
      <c r="U144" s="3">
        <v>0</v>
      </c>
      <c r="V144" s="3">
        <v>0</v>
      </c>
      <c r="W144" s="3">
        <f>SUM(Table3[[#This Row],[RN Hours Contract]:[Med Aide Hours Contract]])</f>
        <v>9.9432222222222215</v>
      </c>
      <c r="X144" s="3">
        <v>2.7081111111111111</v>
      </c>
      <c r="Y144" s="3">
        <v>0</v>
      </c>
      <c r="Z144" s="3">
        <v>0</v>
      </c>
      <c r="AA144" s="3">
        <v>7.2351111111111104</v>
      </c>
      <c r="AB144" s="3">
        <v>0</v>
      </c>
      <c r="AC144" s="3">
        <v>0</v>
      </c>
      <c r="AD144" s="3">
        <v>0</v>
      </c>
      <c r="AE144" s="3">
        <v>0</v>
      </c>
      <c r="AF144" t="s">
        <v>142</v>
      </c>
      <c r="AG144" s="13">
        <v>5</v>
      </c>
      <c r="AQ144"/>
    </row>
    <row r="145" spans="1:43" x14ac:dyDescent="0.2">
      <c r="A145" t="s">
        <v>425</v>
      </c>
      <c r="B145" t="s">
        <v>572</v>
      </c>
      <c r="C145" t="s">
        <v>970</v>
      </c>
      <c r="D145" t="s">
        <v>1105</v>
      </c>
      <c r="E145" s="3">
        <v>101.77777777777777</v>
      </c>
      <c r="F145" s="3">
        <f>Table3[[#This Row],[Total Hours Nurse Staffing]]/Table3[[#This Row],[MDS Census]]</f>
        <v>3.2225687772925768</v>
      </c>
      <c r="G145" s="3">
        <f>Table3[[#This Row],[Total Direct Care Staff Hours]]/Table3[[#This Row],[MDS Census]]</f>
        <v>3.0429312227074239</v>
      </c>
      <c r="H145" s="3">
        <f>Table3[[#This Row],[Total RN Hours (w/ Admin, DON)]]/Table3[[#This Row],[MDS Census]]</f>
        <v>0.68135698689956348</v>
      </c>
      <c r="I145" s="3">
        <f>Table3[[#This Row],[RN Hours (excl. Admin, DON)]]/Table3[[#This Row],[MDS Census]]</f>
        <v>0.50695960698689957</v>
      </c>
      <c r="J145" s="3">
        <f t="shared" si="2"/>
        <v>327.98588888888889</v>
      </c>
      <c r="K145" s="3">
        <f>SUM(Table3[[#This Row],[RN Hours (excl. Admin, DON)]], Table3[[#This Row],[LPN Hours (excl. Admin)]], Table3[[#This Row],[CNA Hours]], Table3[[#This Row],[NA TR Hours]], Table3[[#This Row],[Med Aide/Tech Hours]])</f>
        <v>309.70277777777778</v>
      </c>
      <c r="L145" s="3">
        <f>SUM(Table3[[#This Row],[RN Hours (excl. Admin, DON)]:[RN DON Hours]])</f>
        <v>69.347000000000008</v>
      </c>
      <c r="M145" s="3">
        <v>51.597222222222221</v>
      </c>
      <c r="N145" s="3">
        <v>8.3386666666666667</v>
      </c>
      <c r="O145" s="3">
        <v>9.4111111111111114</v>
      </c>
      <c r="P145" s="3">
        <f>SUM(Table3[[#This Row],[LPN Hours (excl. Admin)]:[LPN Admin Hours]])</f>
        <v>127.74444444444444</v>
      </c>
      <c r="Q145" s="3">
        <v>127.21111111111111</v>
      </c>
      <c r="R145" s="3">
        <v>0.53333333333333333</v>
      </c>
      <c r="S145" s="3">
        <f>SUM(Table3[[#This Row],[CNA Hours]], Table3[[#This Row],[NA TR Hours]], Table3[[#This Row],[Med Aide/Tech Hours]])</f>
        <v>130.89444444444445</v>
      </c>
      <c r="T145" s="3">
        <v>104.68611111111112</v>
      </c>
      <c r="U145" s="3">
        <v>26.208333333333332</v>
      </c>
      <c r="V145" s="3">
        <v>0</v>
      </c>
      <c r="W145" s="3">
        <f>SUM(Table3[[#This Row],[RN Hours Contract]:[Med Aide Hours Contract]])</f>
        <v>9.3333333333333321</v>
      </c>
      <c r="X145" s="3">
        <v>0</v>
      </c>
      <c r="Y145" s="3">
        <v>0</v>
      </c>
      <c r="Z145" s="3">
        <v>0</v>
      </c>
      <c r="AA145" s="3">
        <v>1.5111111111111111</v>
      </c>
      <c r="AB145" s="3">
        <v>0</v>
      </c>
      <c r="AC145" s="3">
        <v>7.822222222222222</v>
      </c>
      <c r="AD145" s="3">
        <v>0</v>
      </c>
      <c r="AE145" s="3">
        <v>0</v>
      </c>
      <c r="AF145" t="s">
        <v>143</v>
      </c>
      <c r="AG145" s="13">
        <v>5</v>
      </c>
      <c r="AQ145"/>
    </row>
    <row r="146" spans="1:43" x14ac:dyDescent="0.2">
      <c r="A146" t="s">
        <v>425</v>
      </c>
      <c r="B146" t="s">
        <v>573</v>
      </c>
      <c r="C146" t="s">
        <v>975</v>
      </c>
      <c r="D146" t="s">
        <v>1134</v>
      </c>
      <c r="E146" s="3">
        <v>105.18888888888888</v>
      </c>
      <c r="F146" s="3">
        <f>Table3[[#This Row],[Total Hours Nurse Staffing]]/Table3[[#This Row],[MDS Census]]</f>
        <v>6.3215823386500478</v>
      </c>
      <c r="G146" s="3">
        <f>Table3[[#This Row],[Total Direct Care Staff Hours]]/Table3[[#This Row],[MDS Census]]</f>
        <v>5.8212760114080497</v>
      </c>
      <c r="H146" s="3">
        <f>Table3[[#This Row],[Total RN Hours (w/ Admin, DON)]]/Table3[[#This Row],[MDS Census]]</f>
        <v>1.1853807964508294</v>
      </c>
      <c r="I146" s="3">
        <f>Table3[[#This Row],[RN Hours (excl. Admin, DON)]]/Table3[[#This Row],[MDS Census]]</f>
        <v>0.68507446920883086</v>
      </c>
      <c r="J146" s="3">
        <f t="shared" si="2"/>
        <v>664.96022222222223</v>
      </c>
      <c r="K146" s="3">
        <f>SUM(Table3[[#This Row],[RN Hours (excl. Admin, DON)]], Table3[[#This Row],[LPN Hours (excl. Admin)]], Table3[[#This Row],[CNA Hours]], Table3[[#This Row],[NA TR Hours]], Table3[[#This Row],[Med Aide/Tech Hours]])</f>
        <v>612.33355555555556</v>
      </c>
      <c r="L146" s="3">
        <f>SUM(Table3[[#This Row],[RN Hours (excl. Admin, DON)]:[RN DON Hours]])</f>
        <v>124.68888888888891</v>
      </c>
      <c r="M146" s="3">
        <v>72.062222222222232</v>
      </c>
      <c r="N146" s="3">
        <v>48.362777777777794</v>
      </c>
      <c r="O146" s="3">
        <v>4.2638888888888893</v>
      </c>
      <c r="P146" s="3">
        <f>SUM(Table3[[#This Row],[LPN Hours (excl. Admin)]:[LPN Admin Hours]])</f>
        <v>102.288</v>
      </c>
      <c r="Q146" s="3">
        <v>102.288</v>
      </c>
      <c r="R146" s="3">
        <v>0</v>
      </c>
      <c r="S146" s="3">
        <f>SUM(Table3[[#This Row],[CNA Hours]], Table3[[#This Row],[NA TR Hours]], Table3[[#This Row],[Med Aide/Tech Hours]])</f>
        <v>437.98333333333335</v>
      </c>
      <c r="T146" s="3">
        <v>437.98333333333335</v>
      </c>
      <c r="U146" s="3">
        <v>0</v>
      </c>
      <c r="V146" s="3">
        <v>0</v>
      </c>
      <c r="W146" s="3">
        <f>SUM(Table3[[#This Row],[RN Hours Contract]:[Med Aide Hours Contract]])</f>
        <v>19.544444444444444</v>
      </c>
      <c r="X146" s="3">
        <v>0</v>
      </c>
      <c r="Y146" s="3">
        <v>0</v>
      </c>
      <c r="Z146" s="3">
        <v>0</v>
      </c>
      <c r="AA146" s="3">
        <v>0.8666666666666667</v>
      </c>
      <c r="AB146" s="3">
        <v>0</v>
      </c>
      <c r="AC146" s="3">
        <v>18.677777777777777</v>
      </c>
      <c r="AD146" s="3">
        <v>0</v>
      </c>
      <c r="AE146" s="3">
        <v>0</v>
      </c>
      <c r="AF146" t="s">
        <v>144</v>
      </c>
      <c r="AG146" s="13">
        <v>5</v>
      </c>
      <c r="AQ146"/>
    </row>
    <row r="147" spans="1:43" x14ac:dyDescent="0.2">
      <c r="A147" t="s">
        <v>425</v>
      </c>
      <c r="B147" t="s">
        <v>574</v>
      </c>
      <c r="C147" t="s">
        <v>976</v>
      </c>
      <c r="D147" t="s">
        <v>1105</v>
      </c>
      <c r="E147" s="3">
        <v>26.377777777777776</v>
      </c>
      <c r="F147" s="3">
        <f>Table3[[#This Row],[Total Hours Nurse Staffing]]/Table3[[#This Row],[MDS Census]]</f>
        <v>3.8209772535804554</v>
      </c>
      <c r="G147" s="3">
        <f>Table3[[#This Row],[Total Direct Care Staff Hours]]/Table3[[#This Row],[MDS Census]]</f>
        <v>3.3056444818871107</v>
      </c>
      <c r="H147" s="3">
        <f>Table3[[#This Row],[Total RN Hours (w/ Admin, DON)]]/Table3[[#This Row],[MDS Census]]</f>
        <v>0.49949452401010952</v>
      </c>
      <c r="I147" s="3">
        <f>Table3[[#This Row],[RN Hours (excl. Admin, DON)]]/Table3[[#This Row],[MDS Census]]</f>
        <v>0.28382476832350462</v>
      </c>
      <c r="J147" s="3">
        <f t="shared" si="2"/>
        <v>100.78888888888889</v>
      </c>
      <c r="K147" s="3">
        <f>SUM(Table3[[#This Row],[RN Hours (excl. Admin, DON)]], Table3[[#This Row],[LPN Hours (excl. Admin)]], Table3[[#This Row],[CNA Hours]], Table3[[#This Row],[NA TR Hours]], Table3[[#This Row],[Med Aide/Tech Hours]])</f>
        <v>87.195555555555558</v>
      </c>
      <c r="L147" s="3">
        <f>SUM(Table3[[#This Row],[RN Hours (excl. Admin, DON)]:[RN DON Hours]])</f>
        <v>13.175555555555555</v>
      </c>
      <c r="M147" s="3">
        <v>7.4866666666666664</v>
      </c>
      <c r="N147" s="3">
        <v>0</v>
      </c>
      <c r="O147" s="3">
        <v>5.6888888888888891</v>
      </c>
      <c r="P147" s="3">
        <f>SUM(Table3[[#This Row],[LPN Hours (excl. Admin)]:[LPN Admin Hours]])</f>
        <v>46.281111111111109</v>
      </c>
      <c r="Q147" s="3">
        <v>38.376666666666665</v>
      </c>
      <c r="R147" s="3">
        <v>7.9044444444444428</v>
      </c>
      <c r="S147" s="3">
        <f>SUM(Table3[[#This Row],[CNA Hours]], Table3[[#This Row],[NA TR Hours]], Table3[[#This Row],[Med Aide/Tech Hours]])</f>
        <v>41.332222222222221</v>
      </c>
      <c r="T147" s="3">
        <v>41.332222222222221</v>
      </c>
      <c r="U147" s="3">
        <v>0</v>
      </c>
      <c r="V147" s="3">
        <v>0</v>
      </c>
      <c r="W147" s="3">
        <f>SUM(Table3[[#This Row],[RN Hours Contract]:[Med Aide Hours Contract]])</f>
        <v>0</v>
      </c>
      <c r="X147" s="3">
        <v>0</v>
      </c>
      <c r="Y147" s="3">
        <v>0</v>
      </c>
      <c r="Z147" s="3">
        <v>0</v>
      </c>
      <c r="AA147" s="3">
        <v>0</v>
      </c>
      <c r="AB147" s="3">
        <v>0</v>
      </c>
      <c r="AC147" s="3">
        <v>0</v>
      </c>
      <c r="AD147" s="3">
        <v>0</v>
      </c>
      <c r="AE147" s="3">
        <v>0</v>
      </c>
      <c r="AF147" t="s">
        <v>145</v>
      </c>
      <c r="AG147" s="13">
        <v>5</v>
      </c>
      <c r="AQ147"/>
    </row>
    <row r="148" spans="1:43" x14ac:dyDescent="0.2">
      <c r="A148" t="s">
        <v>425</v>
      </c>
      <c r="B148" t="s">
        <v>575</v>
      </c>
      <c r="C148" t="s">
        <v>977</v>
      </c>
      <c r="D148" t="s">
        <v>1096</v>
      </c>
      <c r="E148" s="3">
        <v>37.200000000000003</v>
      </c>
      <c r="F148" s="3">
        <f>Table3[[#This Row],[Total Hours Nurse Staffing]]/Table3[[#This Row],[MDS Census]]</f>
        <v>1.7200716845878135</v>
      </c>
      <c r="G148" s="3">
        <f>Table3[[#This Row],[Total Direct Care Staff Hours]]/Table3[[#This Row],[MDS Census]]</f>
        <v>1.417084826762246</v>
      </c>
      <c r="H148" s="3">
        <f>Table3[[#This Row],[Total RN Hours (w/ Admin, DON)]]/Table3[[#This Row],[MDS Census]]</f>
        <v>0.77783751493428899</v>
      </c>
      <c r="I148" s="3">
        <f>Table3[[#This Row],[RN Hours (excl. Admin, DON)]]/Table3[[#This Row],[MDS Census]]</f>
        <v>0.60224014336917553</v>
      </c>
      <c r="J148" s="3">
        <f t="shared" si="2"/>
        <v>63.986666666666665</v>
      </c>
      <c r="K148" s="3">
        <f>SUM(Table3[[#This Row],[RN Hours (excl. Admin, DON)]], Table3[[#This Row],[LPN Hours (excl. Admin)]], Table3[[#This Row],[CNA Hours]], Table3[[#This Row],[NA TR Hours]], Table3[[#This Row],[Med Aide/Tech Hours]])</f>
        <v>52.715555555555554</v>
      </c>
      <c r="L148" s="3">
        <f>SUM(Table3[[#This Row],[RN Hours (excl. Admin, DON)]:[RN DON Hours]])</f>
        <v>28.935555555555553</v>
      </c>
      <c r="M148" s="3">
        <v>22.403333333333332</v>
      </c>
      <c r="N148" s="3">
        <v>0.9933333333333334</v>
      </c>
      <c r="O148" s="3">
        <v>5.5388888888888888</v>
      </c>
      <c r="P148" s="3">
        <f>SUM(Table3[[#This Row],[LPN Hours (excl. Admin)]:[LPN Admin Hours]])</f>
        <v>16.522222222222222</v>
      </c>
      <c r="Q148" s="3">
        <v>11.783333333333333</v>
      </c>
      <c r="R148" s="3">
        <v>4.738888888888888</v>
      </c>
      <c r="S148" s="3">
        <f>SUM(Table3[[#This Row],[CNA Hours]], Table3[[#This Row],[NA TR Hours]], Table3[[#This Row],[Med Aide/Tech Hours]])</f>
        <v>18.528888888888886</v>
      </c>
      <c r="T148" s="3">
        <v>18.528888888888886</v>
      </c>
      <c r="U148" s="3">
        <v>0</v>
      </c>
      <c r="V148" s="3">
        <v>0</v>
      </c>
      <c r="W148" s="3">
        <f>SUM(Table3[[#This Row],[RN Hours Contract]:[Med Aide Hours Contract]])</f>
        <v>0</v>
      </c>
      <c r="X148" s="3">
        <v>0</v>
      </c>
      <c r="Y148" s="3">
        <v>0</v>
      </c>
      <c r="Z148" s="3">
        <v>0</v>
      </c>
      <c r="AA148" s="3">
        <v>0</v>
      </c>
      <c r="AB148" s="3">
        <v>0</v>
      </c>
      <c r="AC148" s="3">
        <v>0</v>
      </c>
      <c r="AD148" s="3">
        <v>0</v>
      </c>
      <c r="AE148" s="3">
        <v>0</v>
      </c>
      <c r="AF148" t="s">
        <v>146</v>
      </c>
      <c r="AG148" s="13">
        <v>5</v>
      </c>
      <c r="AQ148"/>
    </row>
    <row r="149" spans="1:43" x14ac:dyDescent="0.2">
      <c r="A149" t="s">
        <v>425</v>
      </c>
      <c r="B149" t="s">
        <v>576</v>
      </c>
      <c r="C149" t="s">
        <v>858</v>
      </c>
      <c r="D149" t="s">
        <v>1121</v>
      </c>
      <c r="E149" s="3">
        <v>144.05555555555554</v>
      </c>
      <c r="F149" s="3">
        <f>Table3[[#This Row],[Total Hours Nurse Staffing]]/Table3[[#This Row],[MDS Census]]</f>
        <v>3.1449841881989982</v>
      </c>
      <c r="G149" s="3">
        <f>Table3[[#This Row],[Total Direct Care Staff Hours]]/Table3[[#This Row],[MDS Census]]</f>
        <v>2.8359984573852683</v>
      </c>
      <c r="H149" s="3">
        <f>Table3[[#This Row],[Total RN Hours (w/ Admin, DON)]]/Table3[[#This Row],[MDS Census]]</f>
        <v>0.25022213652140379</v>
      </c>
      <c r="I149" s="3">
        <f>Table3[[#This Row],[RN Hours (excl. Admin, DON)]]/Table3[[#This Row],[MDS Census]]</f>
        <v>0.141159274971076</v>
      </c>
      <c r="J149" s="3">
        <f t="shared" si="2"/>
        <v>453.05244444444452</v>
      </c>
      <c r="K149" s="3">
        <f>SUM(Table3[[#This Row],[RN Hours (excl. Admin, DON)]], Table3[[#This Row],[LPN Hours (excl. Admin)]], Table3[[#This Row],[CNA Hours]], Table3[[#This Row],[NA TR Hours]], Table3[[#This Row],[Med Aide/Tech Hours]])</f>
        <v>408.54133333333334</v>
      </c>
      <c r="L149" s="3">
        <f>SUM(Table3[[#This Row],[RN Hours (excl. Admin, DON)]:[RN DON Hours]])</f>
        <v>36.045888888888889</v>
      </c>
      <c r="M149" s="3">
        <v>20.334777777777781</v>
      </c>
      <c r="N149" s="3">
        <v>10.111111111111111</v>
      </c>
      <c r="O149" s="3">
        <v>5.6</v>
      </c>
      <c r="P149" s="3">
        <f>SUM(Table3[[#This Row],[LPN Hours (excl. Admin)]:[LPN Admin Hours]])</f>
        <v>149.67366666666666</v>
      </c>
      <c r="Q149" s="3">
        <v>120.87366666666665</v>
      </c>
      <c r="R149" s="3">
        <v>28.8</v>
      </c>
      <c r="S149" s="3">
        <f>SUM(Table3[[#This Row],[CNA Hours]], Table3[[#This Row],[NA TR Hours]], Table3[[#This Row],[Med Aide/Tech Hours]])</f>
        <v>267.33288888888893</v>
      </c>
      <c r="T149" s="3">
        <v>237.94711111111113</v>
      </c>
      <c r="U149" s="3">
        <v>29.385777777777786</v>
      </c>
      <c r="V149" s="3">
        <v>0</v>
      </c>
      <c r="W149" s="3">
        <f>SUM(Table3[[#This Row],[RN Hours Contract]:[Med Aide Hours Contract]])</f>
        <v>121.02933333333331</v>
      </c>
      <c r="X149" s="3">
        <v>0</v>
      </c>
      <c r="Y149" s="3">
        <v>0</v>
      </c>
      <c r="Z149" s="3">
        <v>0</v>
      </c>
      <c r="AA149" s="3">
        <v>37.510777777777761</v>
      </c>
      <c r="AB149" s="3">
        <v>0</v>
      </c>
      <c r="AC149" s="3">
        <v>83.518555555555551</v>
      </c>
      <c r="AD149" s="3">
        <v>0</v>
      </c>
      <c r="AE149" s="3">
        <v>0</v>
      </c>
      <c r="AF149" t="s">
        <v>147</v>
      </c>
      <c r="AG149" s="13">
        <v>5</v>
      </c>
      <c r="AQ149"/>
    </row>
    <row r="150" spans="1:43" x14ac:dyDescent="0.2">
      <c r="A150" t="s">
        <v>425</v>
      </c>
      <c r="B150" t="s">
        <v>577</v>
      </c>
      <c r="C150" t="s">
        <v>978</v>
      </c>
      <c r="D150" t="s">
        <v>1087</v>
      </c>
      <c r="E150" s="3">
        <v>77.566666666666663</v>
      </c>
      <c r="F150" s="3">
        <f>Table3[[#This Row],[Total Hours Nurse Staffing]]/Table3[[#This Row],[MDS Census]]</f>
        <v>3.1010600200544336</v>
      </c>
      <c r="G150" s="3">
        <f>Table3[[#This Row],[Total Direct Care Staff Hours]]/Table3[[#This Row],[MDS Census]]</f>
        <v>2.9278527431600061</v>
      </c>
      <c r="H150" s="3">
        <f>Table3[[#This Row],[Total RN Hours (w/ Admin, DON)]]/Table3[[#This Row],[MDS Census]]</f>
        <v>0.46855178341211873</v>
      </c>
      <c r="I150" s="3">
        <f>Table3[[#This Row],[RN Hours (excl. Admin, DON)]]/Table3[[#This Row],[MDS Census]]</f>
        <v>0.29534450651769095</v>
      </c>
      <c r="J150" s="3">
        <f t="shared" si="2"/>
        <v>240.53888888888889</v>
      </c>
      <c r="K150" s="3">
        <f>SUM(Table3[[#This Row],[RN Hours (excl. Admin, DON)]], Table3[[#This Row],[LPN Hours (excl. Admin)]], Table3[[#This Row],[CNA Hours]], Table3[[#This Row],[NA TR Hours]], Table3[[#This Row],[Med Aide/Tech Hours]])</f>
        <v>227.10377777777779</v>
      </c>
      <c r="L150" s="3">
        <f>SUM(Table3[[#This Row],[RN Hours (excl. Admin, DON)]:[RN DON Hours]])</f>
        <v>36.344000000000008</v>
      </c>
      <c r="M150" s="3">
        <v>22.908888888888892</v>
      </c>
      <c r="N150" s="3">
        <v>8.0128888888888916</v>
      </c>
      <c r="O150" s="3">
        <v>5.4222222222222225</v>
      </c>
      <c r="P150" s="3">
        <f>SUM(Table3[[#This Row],[LPN Hours (excl. Admin)]:[LPN Admin Hours]])</f>
        <v>75.539000000000001</v>
      </c>
      <c r="Q150" s="3">
        <v>75.539000000000001</v>
      </c>
      <c r="R150" s="3">
        <v>0</v>
      </c>
      <c r="S150" s="3">
        <f>SUM(Table3[[#This Row],[CNA Hours]], Table3[[#This Row],[NA TR Hours]], Table3[[#This Row],[Med Aide/Tech Hours]])</f>
        <v>128.65588888888888</v>
      </c>
      <c r="T150" s="3">
        <v>125.90711111111111</v>
      </c>
      <c r="U150" s="3">
        <v>2.7487777777777778</v>
      </c>
      <c r="V150" s="3">
        <v>0</v>
      </c>
      <c r="W150" s="3">
        <f>SUM(Table3[[#This Row],[RN Hours Contract]:[Med Aide Hours Contract]])</f>
        <v>7.2469999999999999</v>
      </c>
      <c r="X150" s="3">
        <v>7.2469999999999999</v>
      </c>
      <c r="Y150" s="3">
        <v>0</v>
      </c>
      <c r="Z150" s="3">
        <v>0</v>
      </c>
      <c r="AA150" s="3">
        <v>0</v>
      </c>
      <c r="AB150" s="3">
        <v>0</v>
      </c>
      <c r="AC150" s="3">
        <v>0</v>
      </c>
      <c r="AD150" s="3">
        <v>0</v>
      </c>
      <c r="AE150" s="3">
        <v>0</v>
      </c>
      <c r="AF150" t="s">
        <v>148</v>
      </c>
      <c r="AG150" s="13">
        <v>5</v>
      </c>
      <c r="AQ150"/>
    </row>
    <row r="151" spans="1:43" x14ac:dyDescent="0.2">
      <c r="A151" t="s">
        <v>425</v>
      </c>
      <c r="B151" t="s">
        <v>578</v>
      </c>
      <c r="C151" t="s">
        <v>979</v>
      </c>
      <c r="D151" t="s">
        <v>1081</v>
      </c>
      <c r="E151" s="3">
        <v>75.777777777777771</v>
      </c>
      <c r="F151" s="3">
        <f>Table3[[#This Row],[Total Hours Nurse Staffing]]/Table3[[#This Row],[MDS Census]]</f>
        <v>4.2614706744868034</v>
      </c>
      <c r="G151" s="3">
        <f>Table3[[#This Row],[Total Direct Care Staff Hours]]/Table3[[#This Row],[MDS Census]]</f>
        <v>4.0096217008797659</v>
      </c>
      <c r="H151" s="3">
        <f>Table3[[#This Row],[Total RN Hours (w/ Admin, DON)]]/Table3[[#This Row],[MDS Census]]</f>
        <v>0.95621260997067448</v>
      </c>
      <c r="I151" s="3">
        <f>Table3[[#This Row],[RN Hours (excl. Admin, DON)]]/Table3[[#This Row],[MDS Census]]</f>
        <v>0.70643255131964811</v>
      </c>
      <c r="J151" s="3">
        <f t="shared" si="2"/>
        <v>322.92477777777776</v>
      </c>
      <c r="K151" s="3">
        <f>SUM(Table3[[#This Row],[RN Hours (excl. Admin, DON)]], Table3[[#This Row],[LPN Hours (excl. Admin)]], Table3[[#This Row],[CNA Hours]], Table3[[#This Row],[NA TR Hours]], Table3[[#This Row],[Med Aide/Tech Hours]])</f>
        <v>303.84022222222222</v>
      </c>
      <c r="L151" s="3">
        <f>SUM(Table3[[#This Row],[RN Hours (excl. Admin, DON)]:[RN DON Hours]])</f>
        <v>72.459666666666664</v>
      </c>
      <c r="M151" s="3">
        <v>53.531888888888886</v>
      </c>
      <c r="N151" s="3">
        <v>15.55</v>
      </c>
      <c r="O151" s="3">
        <v>3.3777777777777778</v>
      </c>
      <c r="P151" s="3">
        <f>SUM(Table3[[#This Row],[LPN Hours (excl. Admin)]:[LPN Admin Hours]])</f>
        <v>70.470666666666659</v>
      </c>
      <c r="Q151" s="3">
        <v>70.313888888888883</v>
      </c>
      <c r="R151" s="3">
        <v>0.15677777777777777</v>
      </c>
      <c r="S151" s="3">
        <f>SUM(Table3[[#This Row],[CNA Hours]], Table3[[#This Row],[NA TR Hours]], Table3[[#This Row],[Med Aide/Tech Hours]])</f>
        <v>179.99444444444444</v>
      </c>
      <c r="T151" s="3">
        <v>179.99444444444444</v>
      </c>
      <c r="U151" s="3">
        <v>0</v>
      </c>
      <c r="V151" s="3">
        <v>0</v>
      </c>
      <c r="W151" s="3">
        <f>SUM(Table3[[#This Row],[RN Hours Contract]:[Med Aide Hours Contract]])</f>
        <v>4.0140000000000002</v>
      </c>
      <c r="X151" s="3">
        <v>4.0140000000000002</v>
      </c>
      <c r="Y151" s="3">
        <v>0</v>
      </c>
      <c r="Z151" s="3">
        <v>0</v>
      </c>
      <c r="AA151" s="3">
        <v>0</v>
      </c>
      <c r="AB151" s="3">
        <v>0</v>
      </c>
      <c r="AC151" s="3">
        <v>0</v>
      </c>
      <c r="AD151" s="3">
        <v>0</v>
      </c>
      <c r="AE151" s="3">
        <v>0</v>
      </c>
      <c r="AF151" t="s">
        <v>149</v>
      </c>
      <c r="AG151" s="13">
        <v>5</v>
      </c>
      <c r="AQ151"/>
    </row>
    <row r="152" spans="1:43" x14ac:dyDescent="0.2">
      <c r="A152" t="s">
        <v>425</v>
      </c>
      <c r="B152" t="s">
        <v>579</v>
      </c>
      <c r="C152" t="s">
        <v>979</v>
      </c>
      <c r="D152" t="s">
        <v>1081</v>
      </c>
      <c r="E152" s="3">
        <v>136.94444444444446</v>
      </c>
      <c r="F152" s="3">
        <f>Table3[[#This Row],[Total Hours Nurse Staffing]]/Table3[[#This Row],[MDS Census]]</f>
        <v>2.910139553752535</v>
      </c>
      <c r="G152" s="3">
        <f>Table3[[#This Row],[Total Direct Care Staff Hours]]/Table3[[#This Row],[MDS Census]]</f>
        <v>2.6141987829614606</v>
      </c>
      <c r="H152" s="3">
        <f>Table3[[#This Row],[Total RN Hours (w/ Admin, DON)]]/Table3[[#This Row],[MDS Census]]</f>
        <v>0.93069208924949287</v>
      </c>
      <c r="I152" s="3">
        <f>Table3[[#This Row],[RN Hours (excl. Admin, DON)]]/Table3[[#This Row],[MDS Census]]</f>
        <v>0.66703935091277888</v>
      </c>
      <c r="J152" s="3">
        <f t="shared" si="2"/>
        <v>398.52744444444443</v>
      </c>
      <c r="K152" s="3">
        <f>SUM(Table3[[#This Row],[RN Hours (excl. Admin, DON)]], Table3[[#This Row],[LPN Hours (excl. Admin)]], Table3[[#This Row],[CNA Hours]], Table3[[#This Row],[NA TR Hours]], Table3[[#This Row],[Med Aide/Tech Hours]])</f>
        <v>358.00000000000006</v>
      </c>
      <c r="L152" s="3">
        <f>SUM(Table3[[#This Row],[RN Hours (excl. Admin, DON)]:[RN DON Hours]])</f>
        <v>127.45311111111111</v>
      </c>
      <c r="M152" s="3">
        <v>91.347333333333339</v>
      </c>
      <c r="N152" s="3">
        <v>28.205777777777772</v>
      </c>
      <c r="O152" s="3">
        <v>7.9</v>
      </c>
      <c r="P152" s="3">
        <f>SUM(Table3[[#This Row],[LPN Hours (excl. Admin)]:[LPN Admin Hours]])</f>
        <v>30.051222222222222</v>
      </c>
      <c r="Q152" s="3">
        <v>25.629555555555555</v>
      </c>
      <c r="R152" s="3">
        <v>4.4216666666666669</v>
      </c>
      <c r="S152" s="3">
        <f>SUM(Table3[[#This Row],[CNA Hours]], Table3[[#This Row],[NA TR Hours]], Table3[[#This Row],[Med Aide/Tech Hours]])</f>
        <v>241.02311111111112</v>
      </c>
      <c r="T152" s="3">
        <v>230.00088888888891</v>
      </c>
      <c r="U152" s="3">
        <v>11.022222222222222</v>
      </c>
      <c r="V152" s="3">
        <v>0</v>
      </c>
      <c r="W152" s="3">
        <f>SUM(Table3[[#This Row],[RN Hours Contract]:[Med Aide Hours Contract]])</f>
        <v>4.1666666666666664E-2</v>
      </c>
      <c r="X152" s="3">
        <v>0</v>
      </c>
      <c r="Y152" s="3">
        <v>0</v>
      </c>
      <c r="Z152" s="3">
        <v>0</v>
      </c>
      <c r="AA152" s="3">
        <v>0</v>
      </c>
      <c r="AB152" s="3">
        <v>4.1666666666666664E-2</v>
      </c>
      <c r="AC152" s="3">
        <v>0</v>
      </c>
      <c r="AD152" s="3">
        <v>0</v>
      </c>
      <c r="AE152" s="3">
        <v>0</v>
      </c>
      <c r="AF152" t="s">
        <v>150</v>
      </c>
      <c r="AG152" s="13">
        <v>5</v>
      </c>
      <c r="AQ152"/>
    </row>
    <row r="153" spans="1:43" x14ac:dyDescent="0.2">
      <c r="A153" t="s">
        <v>425</v>
      </c>
      <c r="B153" t="s">
        <v>580</v>
      </c>
      <c r="C153" t="s">
        <v>952</v>
      </c>
      <c r="D153" t="s">
        <v>1079</v>
      </c>
      <c r="E153" s="3">
        <v>181.42222222222222</v>
      </c>
      <c r="F153" s="3">
        <f>Table3[[#This Row],[Total Hours Nurse Staffing]]/Table3[[#This Row],[MDS Census]]</f>
        <v>3.5043704066634009</v>
      </c>
      <c r="G153" s="3">
        <f>Table3[[#This Row],[Total Direct Care Staff Hours]]/Table3[[#This Row],[MDS Census]]</f>
        <v>3.1791474767270946</v>
      </c>
      <c r="H153" s="3">
        <f>Table3[[#This Row],[Total RN Hours (w/ Admin, DON)]]/Table3[[#This Row],[MDS Census]]</f>
        <v>0.48418851053405193</v>
      </c>
      <c r="I153" s="3">
        <f>Table3[[#This Row],[RN Hours (excl. Admin, DON)]]/Table3[[#This Row],[MDS Census]]</f>
        <v>0.35826984321411076</v>
      </c>
      <c r="J153" s="3">
        <f t="shared" si="2"/>
        <v>635.77066666666678</v>
      </c>
      <c r="K153" s="3">
        <f>SUM(Table3[[#This Row],[RN Hours (excl. Admin, DON)]], Table3[[#This Row],[LPN Hours (excl. Admin)]], Table3[[#This Row],[CNA Hours]], Table3[[#This Row],[NA TR Hours]], Table3[[#This Row],[Med Aide/Tech Hours]])</f>
        <v>576.76800000000003</v>
      </c>
      <c r="L153" s="3">
        <f>SUM(Table3[[#This Row],[RN Hours (excl. Admin, DON)]:[RN DON Hours]])</f>
        <v>87.842555555555549</v>
      </c>
      <c r="M153" s="3">
        <v>64.998111111111115</v>
      </c>
      <c r="N153" s="3">
        <v>17.244444444444444</v>
      </c>
      <c r="O153" s="3">
        <v>5.6</v>
      </c>
      <c r="P153" s="3">
        <f>SUM(Table3[[#This Row],[LPN Hours (excl. Admin)]:[LPN Admin Hours]])</f>
        <v>209.58922222222225</v>
      </c>
      <c r="Q153" s="3">
        <v>173.43100000000001</v>
      </c>
      <c r="R153" s="3">
        <v>36.158222222222221</v>
      </c>
      <c r="S153" s="3">
        <f>SUM(Table3[[#This Row],[CNA Hours]], Table3[[#This Row],[NA TR Hours]], Table3[[#This Row],[Med Aide/Tech Hours]])</f>
        <v>338.3388888888889</v>
      </c>
      <c r="T153" s="3">
        <v>330.49166666666667</v>
      </c>
      <c r="U153" s="3">
        <v>7.8472222222222223</v>
      </c>
      <c r="V153" s="3">
        <v>0</v>
      </c>
      <c r="W153" s="3">
        <f>SUM(Table3[[#This Row],[RN Hours Contract]:[Med Aide Hours Contract]])</f>
        <v>168.86477777777773</v>
      </c>
      <c r="X153" s="3">
        <v>0</v>
      </c>
      <c r="Y153" s="3">
        <v>0</v>
      </c>
      <c r="Z153" s="3">
        <v>0</v>
      </c>
      <c r="AA153" s="3">
        <v>24.785555555555554</v>
      </c>
      <c r="AB153" s="3">
        <v>0</v>
      </c>
      <c r="AC153" s="3">
        <v>144.07922222222217</v>
      </c>
      <c r="AD153" s="3">
        <v>0</v>
      </c>
      <c r="AE153" s="3">
        <v>0</v>
      </c>
      <c r="AF153" t="s">
        <v>151</v>
      </c>
      <c r="AG153" s="13">
        <v>5</v>
      </c>
      <c r="AQ153"/>
    </row>
    <row r="154" spans="1:43" x14ac:dyDescent="0.2">
      <c r="A154" t="s">
        <v>425</v>
      </c>
      <c r="B154" t="s">
        <v>581</v>
      </c>
      <c r="C154" t="s">
        <v>861</v>
      </c>
      <c r="D154" t="s">
        <v>1079</v>
      </c>
      <c r="E154" s="3">
        <v>190.5</v>
      </c>
      <c r="F154" s="3">
        <f>Table3[[#This Row],[Total Hours Nurse Staffing]]/Table3[[#This Row],[MDS Census]]</f>
        <v>3.06849343832021</v>
      </c>
      <c r="G154" s="3">
        <f>Table3[[#This Row],[Total Direct Care Staff Hours]]/Table3[[#This Row],[MDS Census]]</f>
        <v>2.7439393409157189</v>
      </c>
      <c r="H154" s="3">
        <f>Table3[[#This Row],[Total RN Hours (w/ Admin, DON)]]/Table3[[#This Row],[MDS Census]]</f>
        <v>0.36168503937007873</v>
      </c>
      <c r="I154" s="3">
        <f>Table3[[#This Row],[RN Hours (excl. Admin, DON)]]/Table3[[#This Row],[MDS Census]]</f>
        <v>0.23783202099737533</v>
      </c>
      <c r="J154" s="3">
        <f t="shared" si="2"/>
        <v>584.548</v>
      </c>
      <c r="K154" s="3">
        <f>SUM(Table3[[#This Row],[RN Hours (excl. Admin, DON)]], Table3[[#This Row],[LPN Hours (excl. Admin)]], Table3[[#This Row],[CNA Hours]], Table3[[#This Row],[NA TR Hours]], Table3[[#This Row],[Med Aide/Tech Hours]])</f>
        <v>522.72044444444441</v>
      </c>
      <c r="L154" s="3">
        <f>SUM(Table3[[#This Row],[RN Hours (excl. Admin, DON)]:[RN DON Hours]])</f>
        <v>68.900999999999996</v>
      </c>
      <c r="M154" s="3">
        <v>45.307000000000002</v>
      </c>
      <c r="N154" s="3">
        <v>18.794</v>
      </c>
      <c r="O154" s="3">
        <v>4.8</v>
      </c>
      <c r="P154" s="3">
        <f>SUM(Table3[[#This Row],[LPN Hours (excl. Admin)]:[LPN Admin Hours]])</f>
        <v>190.48333333333332</v>
      </c>
      <c r="Q154" s="3">
        <v>152.24977777777778</v>
      </c>
      <c r="R154" s="3">
        <v>38.233555555555533</v>
      </c>
      <c r="S154" s="3">
        <f>SUM(Table3[[#This Row],[CNA Hours]], Table3[[#This Row],[NA TR Hours]], Table3[[#This Row],[Med Aide/Tech Hours]])</f>
        <v>325.16366666666664</v>
      </c>
      <c r="T154" s="3">
        <v>318.14944444444444</v>
      </c>
      <c r="U154" s="3">
        <v>7.0142222222222221</v>
      </c>
      <c r="V154" s="3">
        <v>0</v>
      </c>
      <c r="W154" s="3">
        <f>SUM(Table3[[#This Row],[RN Hours Contract]:[Med Aide Hours Contract]])</f>
        <v>161.0378888888888</v>
      </c>
      <c r="X154" s="3">
        <v>0</v>
      </c>
      <c r="Y154" s="3">
        <v>0</v>
      </c>
      <c r="Z154" s="3">
        <v>0</v>
      </c>
      <c r="AA154" s="3">
        <v>18.930444444444444</v>
      </c>
      <c r="AB154" s="3">
        <v>0</v>
      </c>
      <c r="AC154" s="3">
        <v>142.10744444444435</v>
      </c>
      <c r="AD154" s="3">
        <v>0</v>
      </c>
      <c r="AE154" s="3">
        <v>0</v>
      </c>
      <c r="AF154" t="s">
        <v>152</v>
      </c>
      <c r="AG154" s="13">
        <v>5</v>
      </c>
      <c r="AQ154"/>
    </row>
    <row r="155" spans="1:43" x14ac:dyDescent="0.2">
      <c r="A155" t="s">
        <v>425</v>
      </c>
      <c r="B155" t="s">
        <v>582</v>
      </c>
      <c r="C155" t="s">
        <v>980</v>
      </c>
      <c r="D155" t="s">
        <v>1135</v>
      </c>
      <c r="E155" s="3">
        <v>31.366666666666667</v>
      </c>
      <c r="F155" s="3">
        <f>Table3[[#This Row],[Total Hours Nurse Staffing]]/Table3[[#This Row],[MDS Census]]</f>
        <v>4.0230570315267444</v>
      </c>
      <c r="G155" s="3">
        <f>Table3[[#This Row],[Total Direct Care Staff Hours]]/Table3[[#This Row],[MDS Census]]</f>
        <v>3.676617074034715</v>
      </c>
      <c r="H155" s="3">
        <f>Table3[[#This Row],[Total RN Hours (w/ Admin, DON)]]/Table3[[#This Row],[MDS Census]]</f>
        <v>0.89992561105207214</v>
      </c>
      <c r="I155" s="3">
        <f>Table3[[#This Row],[RN Hours (excl. Admin, DON)]]/Table3[[#This Row],[MDS Census]]</f>
        <v>0.55348565356004253</v>
      </c>
      <c r="J155" s="3">
        <f t="shared" si="2"/>
        <v>126.18988888888889</v>
      </c>
      <c r="K155" s="3">
        <f>SUM(Table3[[#This Row],[RN Hours (excl. Admin, DON)]], Table3[[#This Row],[LPN Hours (excl. Admin)]], Table3[[#This Row],[CNA Hours]], Table3[[#This Row],[NA TR Hours]], Table3[[#This Row],[Med Aide/Tech Hours]])</f>
        <v>115.32322222222223</v>
      </c>
      <c r="L155" s="3">
        <f>SUM(Table3[[#This Row],[RN Hours (excl. Admin, DON)]:[RN DON Hours]])</f>
        <v>28.227666666666664</v>
      </c>
      <c r="M155" s="3">
        <v>17.361000000000001</v>
      </c>
      <c r="N155" s="3">
        <v>8.3777777777777782</v>
      </c>
      <c r="O155" s="3">
        <v>2.4888888888888889</v>
      </c>
      <c r="P155" s="3">
        <f>SUM(Table3[[#This Row],[LPN Hours (excl. Admin)]:[LPN Admin Hours]])</f>
        <v>26.585555555555555</v>
      </c>
      <c r="Q155" s="3">
        <v>26.585555555555555</v>
      </c>
      <c r="R155" s="3">
        <v>0</v>
      </c>
      <c r="S155" s="3">
        <f>SUM(Table3[[#This Row],[CNA Hours]], Table3[[#This Row],[NA TR Hours]], Table3[[#This Row],[Med Aide/Tech Hours]])</f>
        <v>71.376666666666665</v>
      </c>
      <c r="T155" s="3">
        <v>67.831333333333333</v>
      </c>
      <c r="U155" s="3">
        <v>3.5453333333333332</v>
      </c>
      <c r="V155" s="3">
        <v>0</v>
      </c>
      <c r="W155" s="3">
        <f>SUM(Table3[[#This Row],[RN Hours Contract]:[Med Aide Hours Contract]])</f>
        <v>17.991666666666671</v>
      </c>
      <c r="X155" s="3">
        <v>3.7722222222222221</v>
      </c>
      <c r="Y155" s="3">
        <v>0</v>
      </c>
      <c r="Z155" s="3">
        <v>0</v>
      </c>
      <c r="AA155" s="3">
        <v>13.686111111111112</v>
      </c>
      <c r="AB155" s="3">
        <v>0</v>
      </c>
      <c r="AC155" s="3">
        <v>0.53333333333333333</v>
      </c>
      <c r="AD155" s="3">
        <v>0</v>
      </c>
      <c r="AE155" s="3">
        <v>0</v>
      </c>
      <c r="AF155" t="s">
        <v>153</v>
      </c>
      <c r="AG155" s="13">
        <v>5</v>
      </c>
      <c r="AQ155"/>
    </row>
    <row r="156" spans="1:43" x14ac:dyDescent="0.2">
      <c r="A156" t="s">
        <v>425</v>
      </c>
      <c r="B156" t="s">
        <v>583</v>
      </c>
      <c r="C156" t="s">
        <v>925</v>
      </c>
      <c r="D156" t="s">
        <v>1115</v>
      </c>
      <c r="E156" s="3">
        <v>59.4</v>
      </c>
      <c r="F156" s="3">
        <f>Table3[[#This Row],[Total Hours Nurse Staffing]]/Table3[[#This Row],[MDS Census]]</f>
        <v>3.9326318742985404</v>
      </c>
      <c r="G156" s="3">
        <f>Table3[[#This Row],[Total Direct Care Staff Hours]]/Table3[[#This Row],[MDS Census]]</f>
        <v>3.4509745604190041</v>
      </c>
      <c r="H156" s="3">
        <f>Table3[[#This Row],[Total RN Hours (w/ Admin, DON)]]/Table3[[#This Row],[MDS Census]]</f>
        <v>0.93773662551440329</v>
      </c>
      <c r="I156" s="3">
        <f>Table3[[#This Row],[RN Hours (excl. Admin, DON)]]/Table3[[#This Row],[MDS Census]]</f>
        <v>0.55506734006734004</v>
      </c>
      <c r="J156" s="3">
        <f t="shared" si="2"/>
        <v>233.5983333333333</v>
      </c>
      <c r="K156" s="3">
        <f>SUM(Table3[[#This Row],[RN Hours (excl. Admin, DON)]], Table3[[#This Row],[LPN Hours (excl. Admin)]], Table3[[#This Row],[CNA Hours]], Table3[[#This Row],[NA TR Hours]], Table3[[#This Row],[Med Aide/Tech Hours]])</f>
        <v>204.98788888888885</v>
      </c>
      <c r="L156" s="3">
        <f>SUM(Table3[[#This Row],[RN Hours (excl. Admin, DON)]:[RN DON Hours]])</f>
        <v>55.701555555555551</v>
      </c>
      <c r="M156" s="3">
        <v>32.970999999999997</v>
      </c>
      <c r="N156" s="3">
        <v>17.219444444444445</v>
      </c>
      <c r="O156" s="3">
        <v>5.5111111111111111</v>
      </c>
      <c r="P156" s="3">
        <f>SUM(Table3[[#This Row],[LPN Hours (excl. Admin)]:[LPN Admin Hours]])</f>
        <v>36.608333333333334</v>
      </c>
      <c r="Q156" s="3">
        <v>30.728444444444445</v>
      </c>
      <c r="R156" s="3">
        <v>5.8798888888888898</v>
      </c>
      <c r="S156" s="3">
        <f>SUM(Table3[[#This Row],[CNA Hours]], Table3[[#This Row],[NA TR Hours]], Table3[[#This Row],[Med Aide/Tech Hours]])</f>
        <v>141.28844444444442</v>
      </c>
      <c r="T156" s="3">
        <v>141.28844444444442</v>
      </c>
      <c r="U156" s="3">
        <v>0</v>
      </c>
      <c r="V156" s="3">
        <v>0</v>
      </c>
      <c r="W156" s="3">
        <f>SUM(Table3[[#This Row],[RN Hours Contract]:[Med Aide Hours Contract]])</f>
        <v>0</v>
      </c>
      <c r="X156" s="3">
        <v>0</v>
      </c>
      <c r="Y156" s="3">
        <v>0</v>
      </c>
      <c r="Z156" s="3">
        <v>0</v>
      </c>
      <c r="AA156" s="3">
        <v>0</v>
      </c>
      <c r="AB156" s="3">
        <v>0</v>
      </c>
      <c r="AC156" s="3">
        <v>0</v>
      </c>
      <c r="AD156" s="3">
        <v>0</v>
      </c>
      <c r="AE156" s="3">
        <v>0</v>
      </c>
      <c r="AF156" t="s">
        <v>154</v>
      </c>
      <c r="AG156" s="13">
        <v>5</v>
      </c>
      <c r="AQ156"/>
    </row>
    <row r="157" spans="1:43" x14ac:dyDescent="0.2">
      <c r="A157" t="s">
        <v>425</v>
      </c>
      <c r="B157" t="s">
        <v>584</v>
      </c>
      <c r="C157" t="s">
        <v>911</v>
      </c>
      <c r="D157" t="s">
        <v>1075</v>
      </c>
      <c r="E157" s="3">
        <v>85.7</v>
      </c>
      <c r="F157" s="3">
        <f>Table3[[#This Row],[Total Hours Nurse Staffing]]/Table3[[#This Row],[MDS Census]]</f>
        <v>5.6407117852975492</v>
      </c>
      <c r="G157" s="3">
        <f>Table3[[#This Row],[Total Direct Care Staff Hours]]/Table3[[#This Row],[MDS Census]]</f>
        <v>5.3914248671074807</v>
      </c>
      <c r="H157" s="3">
        <f>Table3[[#This Row],[Total RN Hours (w/ Admin, DON)]]/Table3[[#This Row],[MDS Census]]</f>
        <v>1.1991443018280825</v>
      </c>
      <c r="I157" s="3">
        <f>Table3[[#This Row],[RN Hours (excl. Admin, DON)]]/Table3[[#This Row],[MDS Census]]</f>
        <v>0.94985738363801364</v>
      </c>
      <c r="J157" s="3">
        <f t="shared" si="2"/>
        <v>483.40899999999999</v>
      </c>
      <c r="K157" s="3">
        <f>SUM(Table3[[#This Row],[RN Hours (excl. Admin, DON)]], Table3[[#This Row],[LPN Hours (excl. Admin)]], Table3[[#This Row],[CNA Hours]], Table3[[#This Row],[NA TR Hours]], Table3[[#This Row],[Med Aide/Tech Hours]])</f>
        <v>462.04511111111111</v>
      </c>
      <c r="L157" s="3">
        <f>SUM(Table3[[#This Row],[RN Hours (excl. Admin, DON)]:[RN DON Hours]])</f>
        <v>102.76666666666667</v>
      </c>
      <c r="M157" s="3">
        <v>81.402777777777771</v>
      </c>
      <c r="N157" s="3">
        <v>15.963888888888889</v>
      </c>
      <c r="O157" s="3">
        <v>5.4</v>
      </c>
      <c r="P157" s="3">
        <f>SUM(Table3[[#This Row],[LPN Hours (excl. Admin)]:[LPN Admin Hours]])</f>
        <v>81.875</v>
      </c>
      <c r="Q157" s="3">
        <v>81.875</v>
      </c>
      <c r="R157" s="3">
        <v>0</v>
      </c>
      <c r="S157" s="3">
        <f>SUM(Table3[[#This Row],[CNA Hours]], Table3[[#This Row],[NA TR Hours]], Table3[[#This Row],[Med Aide/Tech Hours]])</f>
        <v>298.76733333333334</v>
      </c>
      <c r="T157" s="3">
        <v>267.86177777777777</v>
      </c>
      <c r="U157" s="3">
        <v>30.905555555555555</v>
      </c>
      <c r="V157" s="3">
        <v>0</v>
      </c>
      <c r="W157" s="3">
        <f>SUM(Table3[[#This Row],[RN Hours Contract]:[Med Aide Hours Contract]])</f>
        <v>21.52011111111111</v>
      </c>
      <c r="X157" s="3">
        <v>0</v>
      </c>
      <c r="Y157" s="3">
        <v>0</v>
      </c>
      <c r="Z157" s="3">
        <v>0</v>
      </c>
      <c r="AA157" s="3">
        <v>0</v>
      </c>
      <c r="AB157" s="3">
        <v>0</v>
      </c>
      <c r="AC157" s="3">
        <v>21.52011111111111</v>
      </c>
      <c r="AD157" s="3">
        <v>0</v>
      </c>
      <c r="AE157" s="3">
        <v>0</v>
      </c>
      <c r="AF157" t="s">
        <v>155</v>
      </c>
      <c r="AG157" s="13">
        <v>5</v>
      </c>
      <c r="AQ157"/>
    </row>
    <row r="158" spans="1:43" x14ac:dyDescent="0.2">
      <c r="A158" t="s">
        <v>425</v>
      </c>
      <c r="B158" t="s">
        <v>585</v>
      </c>
      <c r="C158" t="s">
        <v>940</v>
      </c>
      <c r="D158" t="s">
        <v>1118</v>
      </c>
      <c r="E158" s="3">
        <v>98.788888888888891</v>
      </c>
      <c r="F158" s="3">
        <f>Table3[[#This Row],[Total Hours Nurse Staffing]]/Table3[[#This Row],[MDS Census]]</f>
        <v>4.5169733438308404</v>
      </c>
      <c r="G158" s="3">
        <f>Table3[[#This Row],[Total Direct Care Staff Hours]]/Table3[[#This Row],[MDS Census]]</f>
        <v>4.443147002586886</v>
      </c>
      <c r="H158" s="3">
        <f>Table3[[#This Row],[Total RN Hours (w/ Admin, DON)]]/Table3[[#This Row],[MDS Census]]</f>
        <v>0.82999775053424807</v>
      </c>
      <c r="I158" s="3">
        <f>Table3[[#This Row],[RN Hours (excl. Admin, DON)]]/Table3[[#This Row],[MDS Census]]</f>
        <v>0.75617140929029358</v>
      </c>
      <c r="J158" s="3">
        <f t="shared" si="2"/>
        <v>446.22677777777778</v>
      </c>
      <c r="K158" s="3">
        <f>SUM(Table3[[#This Row],[RN Hours (excl. Admin, DON)]], Table3[[#This Row],[LPN Hours (excl. Admin)]], Table3[[#This Row],[CNA Hours]], Table3[[#This Row],[NA TR Hours]], Table3[[#This Row],[Med Aide/Tech Hours]])</f>
        <v>438.93355555555559</v>
      </c>
      <c r="L158" s="3">
        <f>SUM(Table3[[#This Row],[RN Hours (excl. Admin, DON)]:[RN DON Hours]])</f>
        <v>81.99455555555555</v>
      </c>
      <c r="M158" s="3">
        <v>74.701333333333338</v>
      </c>
      <c r="N158" s="3">
        <v>1.782111111111111</v>
      </c>
      <c r="O158" s="3">
        <v>5.5111111111111111</v>
      </c>
      <c r="P158" s="3">
        <f>SUM(Table3[[#This Row],[LPN Hours (excl. Admin)]:[LPN Admin Hours]])</f>
        <v>84.87255555555555</v>
      </c>
      <c r="Q158" s="3">
        <v>84.87255555555555</v>
      </c>
      <c r="R158" s="3">
        <v>0</v>
      </c>
      <c r="S158" s="3">
        <f>SUM(Table3[[#This Row],[CNA Hours]], Table3[[#This Row],[NA TR Hours]], Table3[[#This Row],[Med Aide/Tech Hours]])</f>
        <v>279.35966666666667</v>
      </c>
      <c r="T158" s="3">
        <v>279.35966666666667</v>
      </c>
      <c r="U158" s="3">
        <v>0</v>
      </c>
      <c r="V158" s="3">
        <v>0</v>
      </c>
      <c r="W158" s="3">
        <f>SUM(Table3[[#This Row],[RN Hours Contract]:[Med Aide Hours Contract]])</f>
        <v>162.36111111111111</v>
      </c>
      <c r="X158" s="3">
        <v>40.689777777777778</v>
      </c>
      <c r="Y158" s="3">
        <v>0</v>
      </c>
      <c r="Z158" s="3">
        <v>0</v>
      </c>
      <c r="AA158" s="3">
        <v>14.041222222222222</v>
      </c>
      <c r="AB158" s="3">
        <v>0</v>
      </c>
      <c r="AC158" s="3">
        <v>107.63011111111111</v>
      </c>
      <c r="AD158" s="3">
        <v>0</v>
      </c>
      <c r="AE158" s="3">
        <v>0</v>
      </c>
      <c r="AF158" t="s">
        <v>156</v>
      </c>
      <c r="AG158" s="13">
        <v>5</v>
      </c>
      <c r="AQ158"/>
    </row>
    <row r="159" spans="1:43" x14ac:dyDescent="0.2">
      <c r="A159" t="s">
        <v>425</v>
      </c>
      <c r="B159" t="s">
        <v>586</v>
      </c>
      <c r="C159" t="s">
        <v>981</v>
      </c>
      <c r="D159" t="s">
        <v>1084</v>
      </c>
      <c r="E159" s="3">
        <v>59.644444444444446</v>
      </c>
      <c r="F159" s="3">
        <f>Table3[[#This Row],[Total Hours Nurse Staffing]]/Table3[[#This Row],[MDS Census]]</f>
        <v>4.7089232488822645</v>
      </c>
      <c r="G159" s="3">
        <f>Table3[[#This Row],[Total Direct Care Staff Hours]]/Table3[[#This Row],[MDS Census]]</f>
        <v>4.3443554396423245</v>
      </c>
      <c r="H159" s="3">
        <f>Table3[[#This Row],[Total RN Hours (w/ Admin, DON)]]/Table3[[#This Row],[MDS Census]]</f>
        <v>0.74878912071535031</v>
      </c>
      <c r="I159" s="3">
        <f>Table3[[#This Row],[RN Hours (excl. Admin, DON)]]/Table3[[#This Row],[MDS Census]]</f>
        <v>0.38422131147540983</v>
      </c>
      <c r="J159" s="3">
        <f t="shared" si="2"/>
        <v>280.86111111111109</v>
      </c>
      <c r="K159" s="3">
        <f>SUM(Table3[[#This Row],[RN Hours (excl. Admin, DON)]], Table3[[#This Row],[LPN Hours (excl. Admin)]], Table3[[#This Row],[CNA Hours]], Table3[[#This Row],[NA TR Hours]], Table3[[#This Row],[Med Aide/Tech Hours]])</f>
        <v>259.11666666666667</v>
      </c>
      <c r="L159" s="3">
        <f>SUM(Table3[[#This Row],[RN Hours (excl. Admin, DON)]:[RN DON Hours]])</f>
        <v>44.661111111111119</v>
      </c>
      <c r="M159" s="3">
        <v>22.916666666666668</v>
      </c>
      <c r="N159" s="3">
        <v>16.144444444444446</v>
      </c>
      <c r="O159" s="3">
        <v>5.6</v>
      </c>
      <c r="P159" s="3">
        <f>SUM(Table3[[#This Row],[LPN Hours (excl. Admin)]:[LPN Admin Hours]])</f>
        <v>63.075000000000003</v>
      </c>
      <c r="Q159" s="3">
        <v>63.075000000000003</v>
      </c>
      <c r="R159" s="3">
        <v>0</v>
      </c>
      <c r="S159" s="3">
        <f>SUM(Table3[[#This Row],[CNA Hours]], Table3[[#This Row],[NA TR Hours]], Table3[[#This Row],[Med Aide/Tech Hours]])</f>
        <v>173.125</v>
      </c>
      <c r="T159" s="3">
        <v>173.125</v>
      </c>
      <c r="U159" s="3">
        <v>0</v>
      </c>
      <c r="V159" s="3">
        <v>0</v>
      </c>
      <c r="W159" s="3">
        <f>SUM(Table3[[#This Row],[RN Hours Contract]:[Med Aide Hours Contract]])</f>
        <v>0</v>
      </c>
      <c r="X159" s="3">
        <v>0</v>
      </c>
      <c r="Y159" s="3">
        <v>0</v>
      </c>
      <c r="Z159" s="3">
        <v>0</v>
      </c>
      <c r="AA159" s="3">
        <v>0</v>
      </c>
      <c r="AB159" s="3">
        <v>0</v>
      </c>
      <c r="AC159" s="3">
        <v>0</v>
      </c>
      <c r="AD159" s="3">
        <v>0</v>
      </c>
      <c r="AE159" s="3">
        <v>0</v>
      </c>
      <c r="AF159" t="s">
        <v>157</v>
      </c>
      <c r="AG159" s="13">
        <v>5</v>
      </c>
      <c r="AQ159"/>
    </row>
    <row r="160" spans="1:43" x14ac:dyDescent="0.2">
      <c r="A160" t="s">
        <v>425</v>
      </c>
      <c r="B160" t="s">
        <v>587</v>
      </c>
      <c r="C160" t="s">
        <v>982</v>
      </c>
      <c r="D160" t="s">
        <v>1087</v>
      </c>
      <c r="E160" s="3">
        <v>116.95555555555555</v>
      </c>
      <c r="F160" s="3">
        <f>Table3[[#This Row],[Total Hours Nurse Staffing]]/Table3[[#This Row],[MDS Census]]</f>
        <v>2.6252831084932549</v>
      </c>
      <c r="G160" s="3">
        <f>Table3[[#This Row],[Total Direct Care Staff Hours]]/Table3[[#This Row],[MDS Census]]</f>
        <v>2.3944024320729627</v>
      </c>
      <c r="H160" s="3">
        <f>Table3[[#This Row],[Total RN Hours (w/ Admin, DON)]]/Table3[[#This Row],[MDS Census]]</f>
        <v>0.34437583127493832</v>
      </c>
      <c r="I160" s="3">
        <f>Table3[[#This Row],[RN Hours (excl. Admin, DON)]]/Table3[[#This Row],[MDS Census]]</f>
        <v>0.13558331749952501</v>
      </c>
      <c r="J160" s="3">
        <f t="shared" si="2"/>
        <v>307.04144444444444</v>
      </c>
      <c r="K160" s="3">
        <f>SUM(Table3[[#This Row],[RN Hours (excl. Admin, DON)]], Table3[[#This Row],[LPN Hours (excl. Admin)]], Table3[[#This Row],[CNA Hours]], Table3[[#This Row],[NA TR Hours]], Table3[[#This Row],[Med Aide/Tech Hours]])</f>
        <v>280.0386666666667</v>
      </c>
      <c r="L160" s="3">
        <f>SUM(Table3[[#This Row],[RN Hours (excl. Admin, DON)]:[RN DON Hours]])</f>
        <v>40.276666666666671</v>
      </c>
      <c r="M160" s="3">
        <v>15.857222222222223</v>
      </c>
      <c r="N160" s="3">
        <v>16.152777777777779</v>
      </c>
      <c r="O160" s="3">
        <v>8.2666666666666675</v>
      </c>
      <c r="P160" s="3">
        <f>SUM(Table3[[#This Row],[LPN Hours (excl. Admin)]:[LPN Admin Hours]])</f>
        <v>85.8551111111111</v>
      </c>
      <c r="Q160" s="3">
        <v>83.271777777777771</v>
      </c>
      <c r="R160" s="3">
        <v>2.5833333333333335</v>
      </c>
      <c r="S160" s="3">
        <f>SUM(Table3[[#This Row],[CNA Hours]], Table3[[#This Row],[NA TR Hours]], Table3[[#This Row],[Med Aide/Tech Hours]])</f>
        <v>180.90966666666668</v>
      </c>
      <c r="T160" s="3">
        <v>180.90966666666668</v>
      </c>
      <c r="U160" s="3">
        <v>0</v>
      </c>
      <c r="V160" s="3">
        <v>0</v>
      </c>
      <c r="W160" s="3">
        <f>SUM(Table3[[#This Row],[RN Hours Contract]:[Med Aide Hours Contract]])</f>
        <v>35.120666666666665</v>
      </c>
      <c r="X160" s="3">
        <v>1.9434444444444441</v>
      </c>
      <c r="Y160" s="3">
        <v>2.5694444444444446</v>
      </c>
      <c r="Z160" s="3">
        <v>0</v>
      </c>
      <c r="AA160" s="3">
        <v>5.5033333333333339</v>
      </c>
      <c r="AB160" s="3">
        <v>0</v>
      </c>
      <c r="AC160" s="3">
        <v>25.104444444444447</v>
      </c>
      <c r="AD160" s="3">
        <v>0</v>
      </c>
      <c r="AE160" s="3">
        <v>0</v>
      </c>
      <c r="AF160" t="s">
        <v>158</v>
      </c>
      <c r="AG160" s="13">
        <v>5</v>
      </c>
      <c r="AQ160"/>
    </row>
    <row r="161" spans="1:43" x14ac:dyDescent="0.2">
      <c r="A161" t="s">
        <v>425</v>
      </c>
      <c r="B161" t="s">
        <v>588</v>
      </c>
      <c r="C161" t="s">
        <v>975</v>
      </c>
      <c r="D161" t="s">
        <v>1134</v>
      </c>
      <c r="E161" s="3">
        <v>45.111111111111114</v>
      </c>
      <c r="F161" s="3">
        <f>Table3[[#This Row],[Total Hours Nurse Staffing]]/Table3[[#This Row],[MDS Census]]</f>
        <v>3.2716896551724131</v>
      </c>
      <c r="G161" s="3">
        <f>Table3[[#This Row],[Total Direct Care Staff Hours]]/Table3[[#This Row],[MDS Census]]</f>
        <v>2.9504261083743843</v>
      </c>
      <c r="H161" s="3">
        <f>Table3[[#This Row],[Total RN Hours (w/ Admin, DON)]]/Table3[[#This Row],[MDS Census]]</f>
        <v>0.50894827586206892</v>
      </c>
      <c r="I161" s="3">
        <f>Table3[[#This Row],[RN Hours (excl. Admin, DON)]]/Table3[[#This Row],[MDS Census]]</f>
        <v>0.18768472906403941</v>
      </c>
      <c r="J161" s="3">
        <f t="shared" si="2"/>
        <v>147.58955555555553</v>
      </c>
      <c r="K161" s="3">
        <f>SUM(Table3[[#This Row],[RN Hours (excl. Admin, DON)]], Table3[[#This Row],[LPN Hours (excl. Admin)]], Table3[[#This Row],[CNA Hours]], Table3[[#This Row],[NA TR Hours]], Table3[[#This Row],[Med Aide/Tech Hours]])</f>
        <v>133.09700000000001</v>
      </c>
      <c r="L161" s="3">
        <f>SUM(Table3[[#This Row],[RN Hours (excl. Admin, DON)]:[RN DON Hours]])</f>
        <v>22.95922222222222</v>
      </c>
      <c r="M161" s="3">
        <v>8.4666666666666668</v>
      </c>
      <c r="N161" s="3">
        <v>11.619444444444444</v>
      </c>
      <c r="O161" s="3">
        <v>2.8731111111111107</v>
      </c>
      <c r="P161" s="3">
        <f>SUM(Table3[[#This Row],[LPN Hours (excl. Admin)]:[LPN Admin Hours]])</f>
        <v>50.467888888888886</v>
      </c>
      <c r="Q161" s="3">
        <v>50.467888888888886</v>
      </c>
      <c r="R161" s="3">
        <v>0</v>
      </c>
      <c r="S161" s="3">
        <f>SUM(Table3[[#This Row],[CNA Hours]], Table3[[#This Row],[NA TR Hours]], Table3[[#This Row],[Med Aide/Tech Hours]])</f>
        <v>74.162444444444446</v>
      </c>
      <c r="T161" s="3">
        <v>74.162444444444446</v>
      </c>
      <c r="U161" s="3">
        <v>0</v>
      </c>
      <c r="V161" s="3">
        <v>0</v>
      </c>
      <c r="W161" s="3">
        <f>SUM(Table3[[#This Row],[RN Hours Contract]:[Med Aide Hours Contract]])</f>
        <v>0</v>
      </c>
      <c r="X161" s="3">
        <v>0</v>
      </c>
      <c r="Y161" s="3">
        <v>0</v>
      </c>
      <c r="Z161" s="3">
        <v>0</v>
      </c>
      <c r="AA161" s="3">
        <v>0</v>
      </c>
      <c r="AB161" s="3">
        <v>0</v>
      </c>
      <c r="AC161" s="3">
        <v>0</v>
      </c>
      <c r="AD161" s="3">
        <v>0</v>
      </c>
      <c r="AE161" s="3">
        <v>0</v>
      </c>
      <c r="AF161" t="s">
        <v>159</v>
      </c>
      <c r="AG161" s="13">
        <v>5</v>
      </c>
      <c r="AQ161"/>
    </row>
    <row r="162" spans="1:43" x14ac:dyDescent="0.2">
      <c r="A162" t="s">
        <v>425</v>
      </c>
      <c r="B162" t="s">
        <v>589</v>
      </c>
      <c r="C162" t="s">
        <v>899</v>
      </c>
      <c r="D162" t="s">
        <v>1091</v>
      </c>
      <c r="E162" s="3">
        <v>69.3</v>
      </c>
      <c r="F162" s="3">
        <f>Table3[[#This Row],[Total Hours Nurse Staffing]]/Table3[[#This Row],[MDS Census]]</f>
        <v>4.5895478595478592</v>
      </c>
      <c r="G162" s="3">
        <f>Table3[[#This Row],[Total Direct Care Staff Hours]]/Table3[[#This Row],[MDS Census]]</f>
        <v>4.129704986371654</v>
      </c>
      <c r="H162" s="3">
        <f>Table3[[#This Row],[Total RN Hours (w/ Admin, DON)]]/Table3[[#This Row],[MDS Census]]</f>
        <v>1.0942905242905243</v>
      </c>
      <c r="I162" s="3">
        <f>Table3[[#This Row],[RN Hours (excl. Admin, DON)]]/Table3[[#This Row],[MDS Census]]</f>
        <v>0.71132756132756136</v>
      </c>
      <c r="J162" s="3">
        <f t="shared" si="2"/>
        <v>318.05566666666664</v>
      </c>
      <c r="K162" s="3">
        <f>SUM(Table3[[#This Row],[RN Hours (excl. Admin, DON)]], Table3[[#This Row],[LPN Hours (excl. Admin)]], Table3[[#This Row],[CNA Hours]], Table3[[#This Row],[NA TR Hours]], Table3[[#This Row],[Med Aide/Tech Hours]])</f>
        <v>286.18855555555558</v>
      </c>
      <c r="L162" s="3">
        <f>SUM(Table3[[#This Row],[RN Hours (excl. Admin, DON)]:[RN DON Hours]])</f>
        <v>75.834333333333333</v>
      </c>
      <c r="M162" s="3">
        <v>49.295000000000002</v>
      </c>
      <c r="N162" s="3">
        <v>21.150444444444442</v>
      </c>
      <c r="O162" s="3">
        <v>5.3888888888888893</v>
      </c>
      <c r="P162" s="3">
        <f>SUM(Table3[[#This Row],[LPN Hours (excl. Admin)]:[LPN Admin Hours]])</f>
        <v>69.807666666666663</v>
      </c>
      <c r="Q162" s="3">
        <v>64.47988888888888</v>
      </c>
      <c r="R162" s="3">
        <v>5.3277777777777775</v>
      </c>
      <c r="S162" s="3">
        <f>SUM(Table3[[#This Row],[CNA Hours]], Table3[[#This Row],[NA TR Hours]], Table3[[#This Row],[Med Aide/Tech Hours]])</f>
        <v>172.41366666666667</v>
      </c>
      <c r="T162" s="3">
        <v>172.41366666666667</v>
      </c>
      <c r="U162" s="3">
        <v>0</v>
      </c>
      <c r="V162" s="3">
        <v>0</v>
      </c>
      <c r="W162" s="3">
        <f>SUM(Table3[[#This Row],[RN Hours Contract]:[Med Aide Hours Contract]])</f>
        <v>0</v>
      </c>
      <c r="X162" s="3">
        <v>0</v>
      </c>
      <c r="Y162" s="3">
        <v>0</v>
      </c>
      <c r="Z162" s="3">
        <v>0</v>
      </c>
      <c r="AA162" s="3">
        <v>0</v>
      </c>
      <c r="AB162" s="3">
        <v>0</v>
      </c>
      <c r="AC162" s="3">
        <v>0</v>
      </c>
      <c r="AD162" s="3">
        <v>0</v>
      </c>
      <c r="AE162" s="3">
        <v>0</v>
      </c>
      <c r="AF162" t="s">
        <v>160</v>
      </c>
      <c r="AG162" s="13">
        <v>5</v>
      </c>
      <c r="AQ162"/>
    </row>
    <row r="163" spans="1:43" x14ac:dyDescent="0.2">
      <c r="A163" t="s">
        <v>425</v>
      </c>
      <c r="B163" t="s">
        <v>590</v>
      </c>
      <c r="C163" t="s">
        <v>872</v>
      </c>
      <c r="D163" t="s">
        <v>1079</v>
      </c>
      <c r="E163" s="3">
        <v>74.444444444444443</v>
      </c>
      <c r="F163" s="3">
        <f>Table3[[#This Row],[Total Hours Nurse Staffing]]/Table3[[#This Row],[MDS Census]]</f>
        <v>3.839555223880597</v>
      </c>
      <c r="G163" s="3">
        <f>Table3[[#This Row],[Total Direct Care Staff Hours]]/Table3[[#This Row],[MDS Census]]</f>
        <v>3.6969611940298508</v>
      </c>
      <c r="H163" s="3">
        <f>Table3[[#This Row],[Total RN Hours (w/ Admin, DON)]]/Table3[[#This Row],[MDS Census]]</f>
        <v>0.39113432835820894</v>
      </c>
      <c r="I163" s="3">
        <f>Table3[[#This Row],[RN Hours (excl. Admin, DON)]]/Table3[[#This Row],[MDS Census]]</f>
        <v>0.27092835820895522</v>
      </c>
      <c r="J163" s="3">
        <f t="shared" si="2"/>
        <v>285.83355555555556</v>
      </c>
      <c r="K163" s="3">
        <f>SUM(Table3[[#This Row],[RN Hours (excl. Admin, DON)]], Table3[[#This Row],[LPN Hours (excl. Admin)]], Table3[[#This Row],[CNA Hours]], Table3[[#This Row],[NA TR Hours]], Table3[[#This Row],[Med Aide/Tech Hours]])</f>
        <v>275.21822222222221</v>
      </c>
      <c r="L163" s="3">
        <f>SUM(Table3[[#This Row],[RN Hours (excl. Admin, DON)]:[RN DON Hours]])</f>
        <v>29.117777777777775</v>
      </c>
      <c r="M163" s="3">
        <v>20.169111111111111</v>
      </c>
      <c r="N163" s="3">
        <v>3.8653333333333331</v>
      </c>
      <c r="O163" s="3">
        <v>5.083333333333333</v>
      </c>
      <c r="P163" s="3">
        <f>SUM(Table3[[#This Row],[LPN Hours (excl. Admin)]:[LPN Admin Hours]])</f>
        <v>94.503111111111124</v>
      </c>
      <c r="Q163" s="3">
        <v>92.836444444444453</v>
      </c>
      <c r="R163" s="3">
        <v>1.6666666666666667</v>
      </c>
      <c r="S163" s="3">
        <f>SUM(Table3[[#This Row],[CNA Hours]], Table3[[#This Row],[NA TR Hours]], Table3[[#This Row],[Med Aide/Tech Hours]])</f>
        <v>162.21266666666665</v>
      </c>
      <c r="T163" s="3">
        <v>162.21266666666665</v>
      </c>
      <c r="U163" s="3">
        <v>0</v>
      </c>
      <c r="V163" s="3">
        <v>0</v>
      </c>
      <c r="W163" s="3">
        <f>SUM(Table3[[#This Row],[RN Hours Contract]:[Med Aide Hours Contract]])</f>
        <v>4.3601111111111113</v>
      </c>
      <c r="X163" s="3">
        <v>0</v>
      </c>
      <c r="Y163" s="3">
        <v>0.73888888888888893</v>
      </c>
      <c r="Z163" s="3">
        <v>0</v>
      </c>
      <c r="AA163" s="3">
        <v>2.1751111111111112</v>
      </c>
      <c r="AB163" s="3">
        <v>0</v>
      </c>
      <c r="AC163" s="3">
        <v>1.4461111111111111</v>
      </c>
      <c r="AD163" s="3">
        <v>0</v>
      </c>
      <c r="AE163" s="3">
        <v>0</v>
      </c>
      <c r="AF163" t="s">
        <v>161</v>
      </c>
      <c r="AG163" s="13">
        <v>5</v>
      </c>
      <c r="AQ163"/>
    </row>
    <row r="164" spans="1:43" x14ac:dyDescent="0.2">
      <c r="A164" t="s">
        <v>425</v>
      </c>
      <c r="B164" t="s">
        <v>591</v>
      </c>
      <c r="C164" t="s">
        <v>983</v>
      </c>
      <c r="D164" t="s">
        <v>1083</v>
      </c>
      <c r="E164" s="3">
        <v>59.6</v>
      </c>
      <c r="F164" s="3">
        <f>Table3[[#This Row],[Total Hours Nurse Staffing]]/Table3[[#This Row],[MDS Census]]</f>
        <v>5.2322091722595081</v>
      </c>
      <c r="G164" s="3">
        <f>Table3[[#This Row],[Total Direct Care Staff Hours]]/Table3[[#This Row],[MDS Census]]</f>
        <v>5.0672483221476519</v>
      </c>
      <c r="H164" s="3">
        <f>Table3[[#This Row],[Total RN Hours (w/ Admin, DON)]]/Table3[[#This Row],[MDS Census]]</f>
        <v>0.92332587621178219</v>
      </c>
      <c r="I164" s="3">
        <f>Table3[[#This Row],[RN Hours (excl. Admin, DON)]]/Table3[[#This Row],[MDS Census]]</f>
        <v>0.77499440715883661</v>
      </c>
      <c r="J164" s="3">
        <f t="shared" si="2"/>
        <v>311.83966666666669</v>
      </c>
      <c r="K164" s="3">
        <f>SUM(Table3[[#This Row],[RN Hours (excl. Admin, DON)]], Table3[[#This Row],[LPN Hours (excl. Admin)]], Table3[[#This Row],[CNA Hours]], Table3[[#This Row],[NA TR Hours]], Table3[[#This Row],[Med Aide/Tech Hours]])</f>
        <v>302.00800000000004</v>
      </c>
      <c r="L164" s="3">
        <f>SUM(Table3[[#This Row],[RN Hours (excl. Admin, DON)]:[RN DON Hours]])</f>
        <v>55.030222222222221</v>
      </c>
      <c r="M164" s="3">
        <v>46.18966666666666</v>
      </c>
      <c r="N164" s="3">
        <v>3.7016666666666662</v>
      </c>
      <c r="O164" s="3">
        <v>5.1388888888888893</v>
      </c>
      <c r="P164" s="3">
        <f>SUM(Table3[[#This Row],[LPN Hours (excl. Admin)]:[LPN Admin Hours]])</f>
        <v>45.101444444444439</v>
      </c>
      <c r="Q164" s="3">
        <v>44.11033333333333</v>
      </c>
      <c r="R164" s="3">
        <v>0.99111111111111128</v>
      </c>
      <c r="S164" s="3">
        <f>SUM(Table3[[#This Row],[CNA Hours]], Table3[[#This Row],[NA TR Hours]], Table3[[#This Row],[Med Aide/Tech Hours]])</f>
        <v>211.70800000000003</v>
      </c>
      <c r="T164" s="3">
        <v>211.70800000000003</v>
      </c>
      <c r="U164" s="3">
        <v>0</v>
      </c>
      <c r="V164" s="3">
        <v>0</v>
      </c>
      <c r="W164" s="3">
        <f>SUM(Table3[[#This Row],[RN Hours Contract]:[Med Aide Hours Contract]])</f>
        <v>0</v>
      </c>
      <c r="X164" s="3">
        <v>0</v>
      </c>
      <c r="Y164" s="3">
        <v>0</v>
      </c>
      <c r="Z164" s="3">
        <v>0</v>
      </c>
      <c r="AA164" s="3">
        <v>0</v>
      </c>
      <c r="AB164" s="3">
        <v>0</v>
      </c>
      <c r="AC164" s="3">
        <v>0</v>
      </c>
      <c r="AD164" s="3">
        <v>0</v>
      </c>
      <c r="AE164" s="3">
        <v>0</v>
      </c>
      <c r="AF164" t="s">
        <v>162</v>
      </c>
      <c r="AG164" s="13">
        <v>5</v>
      </c>
      <c r="AQ164"/>
    </row>
    <row r="165" spans="1:43" x14ac:dyDescent="0.2">
      <c r="A165" t="s">
        <v>425</v>
      </c>
      <c r="B165" t="s">
        <v>592</v>
      </c>
      <c r="C165" t="s">
        <v>984</v>
      </c>
      <c r="D165" t="s">
        <v>1084</v>
      </c>
      <c r="E165" s="3">
        <v>45.87777777777778</v>
      </c>
      <c r="F165" s="3">
        <f>Table3[[#This Row],[Total Hours Nurse Staffing]]/Table3[[#This Row],[MDS Census]]</f>
        <v>4.0954662145798011</v>
      </c>
      <c r="G165" s="3">
        <f>Table3[[#This Row],[Total Direct Care Staff Hours]]/Table3[[#This Row],[MDS Census]]</f>
        <v>3.7439283119399374</v>
      </c>
      <c r="H165" s="3">
        <f>Table3[[#This Row],[Total RN Hours (w/ Admin, DON)]]/Table3[[#This Row],[MDS Census]]</f>
        <v>0.87941147977718592</v>
      </c>
      <c r="I165" s="3">
        <f>Table3[[#This Row],[RN Hours (excl. Admin, DON)]]/Table3[[#This Row],[MDS Census]]</f>
        <v>0.52787357713732141</v>
      </c>
      <c r="J165" s="3">
        <f t="shared" si="2"/>
        <v>187.8908888888889</v>
      </c>
      <c r="K165" s="3">
        <f>SUM(Table3[[#This Row],[RN Hours (excl. Admin, DON)]], Table3[[#This Row],[LPN Hours (excl. Admin)]], Table3[[#This Row],[CNA Hours]], Table3[[#This Row],[NA TR Hours]], Table3[[#This Row],[Med Aide/Tech Hours]])</f>
        <v>171.76311111111113</v>
      </c>
      <c r="L165" s="3">
        <f>SUM(Table3[[#This Row],[RN Hours (excl. Admin, DON)]:[RN DON Hours]])</f>
        <v>40.345444444444453</v>
      </c>
      <c r="M165" s="3">
        <v>24.21766666666667</v>
      </c>
      <c r="N165" s="3">
        <v>10.569444444444446</v>
      </c>
      <c r="O165" s="3">
        <v>5.5583333333333336</v>
      </c>
      <c r="P165" s="3">
        <f>SUM(Table3[[#This Row],[LPN Hours (excl. Admin)]:[LPN Admin Hours]])</f>
        <v>35.037444444444446</v>
      </c>
      <c r="Q165" s="3">
        <v>35.037444444444446</v>
      </c>
      <c r="R165" s="3">
        <v>0</v>
      </c>
      <c r="S165" s="3">
        <f>SUM(Table3[[#This Row],[CNA Hours]], Table3[[#This Row],[NA TR Hours]], Table3[[#This Row],[Med Aide/Tech Hours]])</f>
        <v>112.508</v>
      </c>
      <c r="T165" s="3">
        <v>112.508</v>
      </c>
      <c r="U165" s="3">
        <v>0</v>
      </c>
      <c r="V165" s="3">
        <v>0</v>
      </c>
      <c r="W165" s="3">
        <f>SUM(Table3[[#This Row],[RN Hours Contract]:[Med Aide Hours Contract]])</f>
        <v>48.967555555555563</v>
      </c>
      <c r="X165" s="3">
        <v>2.6564444444444444</v>
      </c>
      <c r="Y165" s="3">
        <v>0</v>
      </c>
      <c r="Z165" s="3">
        <v>0</v>
      </c>
      <c r="AA165" s="3">
        <v>7.8356666666666657</v>
      </c>
      <c r="AB165" s="3">
        <v>0</v>
      </c>
      <c r="AC165" s="3">
        <v>38.475444444444456</v>
      </c>
      <c r="AD165" s="3">
        <v>0</v>
      </c>
      <c r="AE165" s="3">
        <v>0</v>
      </c>
      <c r="AF165" t="s">
        <v>163</v>
      </c>
      <c r="AG165" s="13">
        <v>5</v>
      </c>
      <c r="AQ165"/>
    </row>
    <row r="166" spans="1:43" x14ac:dyDescent="0.2">
      <c r="A166" t="s">
        <v>425</v>
      </c>
      <c r="B166" t="s">
        <v>593</v>
      </c>
      <c r="C166" t="s">
        <v>985</v>
      </c>
      <c r="D166" t="s">
        <v>1087</v>
      </c>
      <c r="E166" s="3">
        <v>26.022222222222222</v>
      </c>
      <c r="F166" s="3">
        <f>Table3[[#This Row],[Total Hours Nurse Staffing]]/Table3[[#This Row],[MDS Census]]</f>
        <v>3.886191289496157</v>
      </c>
      <c r="G166" s="3">
        <f>Table3[[#This Row],[Total Direct Care Staff Hours]]/Table3[[#This Row],[MDS Census]]</f>
        <v>3.6086934244235698</v>
      </c>
      <c r="H166" s="3">
        <f>Table3[[#This Row],[Total RN Hours (w/ Admin, DON)]]/Table3[[#This Row],[MDS Census]]</f>
        <v>0.66503415883859951</v>
      </c>
      <c r="I166" s="3">
        <f>Table3[[#This Row],[RN Hours (excl. Admin, DON)]]/Table3[[#This Row],[MDS Census]]</f>
        <v>0.38753629376601195</v>
      </c>
      <c r="J166" s="3">
        <f t="shared" si="2"/>
        <v>101.12733333333333</v>
      </c>
      <c r="K166" s="3">
        <f>SUM(Table3[[#This Row],[RN Hours (excl. Admin, DON)]], Table3[[#This Row],[LPN Hours (excl. Admin)]], Table3[[#This Row],[CNA Hours]], Table3[[#This Row],[NA TR Hours]], Table3[[#This Row],[Med Aide/Tech Hours]])</f>
        <v>93.906222222222226</v>
      </c>
      <c r="L166" s="3">
        <f>SUM(Table3[[#This Row],[RN Hours (excl. Admin, DON)]:[RN DON Hours]])</f>
        <v>17.305666666666667</v>
      </c>
      <c r="M166" s="3">
        <v>10.084555555555555</v>
      </c>
      <c r="N166" s="3">
        <v>4.1100000000000003</v>
      </c>
      <c r="O166" s="3">
        <v>3.1111111111111112</v>
      </c>
      <c r="P166" s="3">
        <f>SUM(Table3[[#This Row],[LPN Hours (excl. Admin)]:[LPN Admin Hours]])</f>
        <v>27.461333333333332</v>
      </c>
      <c r="Q166" s="3">
        <v>27.461333333333332</v>
      </c>
      <c r="R166" s="3">
        <v>0</v>
      </c>
      <c r="S166" s="3">
        <f>SUM(Table3[[#This Row],[CNA Hours]], Table3[[#This Row],[NA TR Hours]], Table3[[#This Row],[Med Aide/Tech Hours]])</f>
        <v>56.360333333333337</v>
      </c>
      <c r="T166" s="3">
        <v>56.360333333333337</v>
      </c>
      <c r="U166" s="3">
        <v>0</v>
      </c>
      <c r="V166" s="3">
        <v>0</v>
      </c>
      <c r="W166" s="3">
        <f>SUM(Table3[[#This Row],[RN Hours Contract]:[Med Aide Hours Contract]])</f>
        <v>0</v>
      </c>
      <c r="X166" s="3">
        <v>0</v>
      </c>
      <c r="Y166" s="3">
        <v>0</v>
      </c>
      <c r="Z166" s="3">
        <v>0</v>
      </c>
      <c r="AA166" s="3">
        <v>0</v>
      </c>
      <c r="AB166" s="3">
        <v>0</v>
      </c>
      <c r="AC166" s="3">
        <v>0</v>
      </c>
      <c r="AD166" s="3">
        <v>0</v>
      </c>
      <c r="AE166" s="3">
        <v>0</v>
      </c>
      <c r="AF166" t="s">
        <v>164</v>
      </c>
      <c r="AG166" s="13">
        <v>5</v>
      </c>
      <c r="AQ166"/>
    </row>
    <row r="167" spans="1:43" x14ac:dyDescent="0.2">
      <c r="A167" t="s">
        <v>425</v>
      </c>
      <c r="B167" t="s">
        <v>594</v>
      </c>
      <c r="C167" t="s">
        <v>986</v>
      </c>
      <c r="D167" t="s">
        <v>1087</v>
      </c>
      <c r="E167" s="3">
        <v>98.155555555555551</v>
      </c>
      <c r="F167" s="3">
        <f>Table3[[#This Row],[Total Hours Nurse Staffing]]/Table3[[#This Row],[MDS Census]]</f>
        <v>3.8380292053429934</v>
      </c>
      <c r="G167" s="3">
        <f>Table3[[#This Row],[Total Direct Care Staff Hours]]/Table3[[#This Row],[MDS Census]]</f>
        <v>3.3478378990264885</v>
      </c>
      <c r="H167" s="3">
        <f>Table3[[#This Row],[Total RN Hours (w/ Admin, DON)]]/Table3[[#This Row],[MDS Census]]</f>
        <v>0.86129726058410683</v>
      </c>
      <c r="I167" s="3">
        <f>Table3[[#This Row],[RN Hours (excl. Admin, DON)]]/Table3[[#This Row],[MDS Census]]</f>
        <v>0.42634706814580031</v>
      </c>
      <c r="J167" s="3">
        <f t="shared" si="2"/>
        <v>376.72388888888889</v>
      </c>
      <c r="K167" s="3">
        <f>SUM(Table3[[#This Row],[RN Hours (excl. Admin, DON)]], Table3[[#This Row],[LPN Hours (excl. Admin)]], Table3[[#This Row],[CNA Hours]], Table3[[#This Row],[NA TR Hours]], Table3[[#This Row],[Med Aide/Tech Hours]])</f>
        <v>328.60888888888888</v>
      </c>
      <c r="L167" s="3">
        <f>SUM(Table3[[#This Row],[RN Hours (excl. Admin, DON)]:[RN DON Hours]])</f>
        <v>84.541111111111107</v>
      </c>
      <c r="M167" s="3">
        <v>41.848333333333329</v>
      </c>
      <c r="N167" s="3">
        <v>37.092777777777783</v>
      </c>
      <c r="O167" s="3">
        <v>5.6</v>
      </c>
      <c r="P167" s="3">
        <f>SUM(Table3[[#This Row],[LPN Hours (excl. Admin)]:[LPN Admin Hours]])</f>
        <v>77.079333333333338</v>
      </c>
      <c r="Q167" s="3">
        <v>71.657111111111121</v>
      </c>
      <c r="R167" s="3">
        <v>5.4222222222222225</v>
      </c>
      <c r="S167" s="3">
        <f>SUM(Table3[[#This Row],[CNA Hours]], Table3[[#This Row],[NA TR Hours]], Table3[[#This Row],[Med Aide/Tech Hours]])</f>
        <v>215.10344444444445</v>
      </c>
      <c r="T167" s="3">
        <v>215.10344444444445</v>
      </c>
      <c r="U167" s="3">
        <v>0</v>
      </c>
      <c r="V167" s="3">
        <v>0</v>
      </c>
      <c r="W167" s="3">
        <f>SUM(Table3[[#This Row],[RN Hours Contract]:[Med Aide Hours Contract]])</f>
        <v>0</v>
      </c>
      <c r="X167" s="3">
        <v>0</v>
      </c>
      <c r="Y167" s="3">
        <v>0</v>
      </c>
      <c r="Z167" s="3">
        <v>0</v>
      </c>
      <c r="AA167" s="3">
        <v>0</v>
      </c>
      <c r="AB167" s="3">
        <v>0</v>
      </c>
      <c r="AC167" s="3">
        <v>0</v>
      </c>
      <c r="AD167" s="3">
        <v>0</v>
      </c>
      <c r="AE167" s="3">
        <v>0</v>
      </c>
      <c r="AF167" t="s">
        <v>165</v>
      </c>
      <c r="AG167" s="13">
        <v>5</v>
      </c>
      <c r="AQ167"/>
    </row>
    <row r="168" spans="1:43" x14ac:dyDescent="0.2">
      <c r="A168" t="s">
        <v>425</v>
      </c>
      <c r="B168" t="s">
        <v>595</v>
      </c>
      <c r="C168" t="s">
        <v>987</v>
      </c>
      <c r="D168" t="s">
        <v>1104</v>
      </c>
      <c r="E168" s="3">
        <v>70.488888888888894</v>
      </c>
      <c r="F168" s="3">
        <f>Table3[[#This Row],[Total Hours Nurse Staffing]]/Table3[[#This Row],[MDS Census]]</f>
        <v>4.0042591424968474</v>
      </c>
      <c r="G168" s="3">
        <f>Table3[[#This Row],[Total Direct Care Staff Hours]]/Table3[[#This Row],[MDS Census]]</f>
        <v>3.8288965952080698</v>
      </c>
      <c r="H168" s="3">
        <f>Table3[[#This Row],[Total RN Hours (w/ Admin, DON)]]/Table3[[#This Row],[MDS Census]]</f>
        <v>1.2505390920554853</v>
      </c>
      <c r="I168" s="3">
        <f>Table3[[#This Row],[RN Hours (excl. Admin, DON)]]/Table3[[#This Row],[MDS Census]]</f>
        <v>1.0751765447667085</v>
      </c>
      <c r="J168" s="3">
        <f t="shared" si="2"/>
        <v>282.25577777777778</v>
      </c>
      <c r="K168" s="3">
        <f>SUM(Table3[[#This Row],[RN Hours (excl. Admin, DON)]], Table3[[#This Row],[LPN Hours (excl. Admin)]], Table3[[#This Row],[CNA Hours]], Table3[[#This Row],[NA TR Hours]], Table3[[#This Row],[Med Aide/Tech Hours]])</f>
        <v>269.89466666666664</v>
      </c>
      <c r="L168" s="3">
        <f>SUM(Table3[[#This Row],[RN Hours (excl. Admin, DON)]:[RN DON Hours]])</f>
        <v>88.149111111111097</v>
      </c>
      <c r="M168" s="3">
        <v>75.787999999999997</v>
      </c>
      <c r="N168" s="3">
        <v>6.7611111111111111</v>
      </c>
      <c r="O168" s="3">
        <v>5.6</v>
      </c>
      <c r="P168" s="3">
        <f>SUM(Table3[[#This Row],[LPN Hours (excl. Admin)]:[LPN Admin Hours]])</f>
        <v>30.376222222222225</v>
      </c>
      <c r="Q168" s="3">
        <v>30.376222222222225</v>
      </c>
      <c r="R168" s="3">
        <v>0</v>
      </c>
      <c r="S168" s="3">
        <f>SUM(Table3[[#This Row],[CNA Hours]], Table3[[#This Row],[NA TR Hours]], Table3[[#This Row],[Med Aide/Tech Hours]])</f>
        <v>163.73044444444443</v>
      </c>
      <c r="T168" s="3">
        <v>157.44766666666666</v>
      </c>
      <c r="U168" s="3">
        <v>6.2827777777777767</v>
      </c>
      <c r="V168" s="3">
        <v>0</v>
      </c>
      <c r="W168" s="3">
        <f>SUM(Table3[[#This Row],[RN Hours Contract]:[Med Aide Hours Contract]])</f>
        <v>0</v>
      </c>
      <c r="X168" s="3">
        <v>0</v>
      </c>
      <c r="Y168" s="3">
        <v>0</v>
      </c>
      <c r="Z168" s="3">
        <v>0</v>
      </c>
      <c r="AA168" s="3">
        <v>0</v>
      </c>
      <c r="AB168" s="3">
        <v>0</v>
      </c>
      <c r="AC168" s="3">
        <v>0</v>
      </c>
      <c r="AD168" s="3">
        <v>0</v>
      </c>
      <c r="AE168" s="3">
        <v>0</v>
      </c>
      <c r="AF168" t="s">
        <v>166</v>
      </c>
      <c r="AG168" s="13">
        <v>5</v>
      </c>
      <c r="AQ168"/>
    </row>
    <row r="169" spans="1:43" x14ac:dyDescent="0.2">
      <c r="A169" t="s">
        <v>425</v>
      </c>
      <c r="B169" t="s">
        <v>596</v>
      </c>
      <c r="C169" t="s">
        <v>923</v>
      </c>
      <c r="D169" t="s">
        <v>1082</v>
      </c>
      <c r="E169" s="3">
        <v>63.777777777777779</v>
      </c>
      <c r="F169" s="3">
        <f>Table3[[#This Row],[Total Hours Nurse Staffing]]/Table3[[#This Row],[MDS Census]]</f>
        <v>4.4509494773519167</v>
      </c>
      <c r="G169" s="3">
        <f>Table3[[#This Row],[Total Direct Care Staff Hours]]/Table3[[#This Row],[MDS Census]]</f>
        <v>4.0314982578397212</v>
      </c>
      <c r="H169" s="3">
        <f>Table3[[#This Row],[Total RN Hours (w/ Admin, DON)]]/Table3[[#This Row],[MDS Census]]</f>
        <v>1.2084285714285714</v>
      </c>
      <c r="I169" s="3">
        <f>Table3[[#This Row],[RN Hours (excl. Admin, DON)]]/Table3[[#This Row],[MDS Census]]</f>
        <v>0.78897735191637619</v>
      </c>
      <c r="J169" s="3">
        <f t="shared" si="2"/>
        <v>283.87166666666667</v>
      </c>
      <c r="K169" s="3">
        <f>SUM(Table3[[#This Row],[RN Hours (excl. Admin, DON)]], Table3[[#This Row],[LPN Hours (excl. Admin)]], Table3[[#This Row],[CNA Hours]], Table3[[#This Row],[NA TR Hours]], Table3[[#This Row],[Med Aide/Tech Hours]])</f>
        <v>257.12</v>
      </c>
      <c r="L169" s="3">
        <f>SUM(Table3[[#This Row],[RN Hours (excl. Admin, DON)]:[RN DON Hours]])</f>
        <v>77.070888888888888</v>
      </c>
      <c r="M169" s="3">
        <v>50.319222222222216</v>
      </c>
      <c r="N169" s="3">
        <v>15.640555555555556</v>
      </c>
      <c r="O169" s="3">
        <v>11.111111111111111</v>
      </c>
      <c r="P169" s="3">
        <f>SUM(Table3[[#This Row],[LPN Hours (excl. Admin)]:[LPN Admin Hours]])</f>
        <v>23.053666666666665</v>
      </c>
      <c r="Q169" s="3">
        <v>23.053666666666665</v>
      </c>
      <c r="R169" s="3">
        <v>0</v>
      </c>
      <c r="S169" s="3">
        <f>SUM(Table3[[#This Row],[CNA Hours]], Table3[[#This Row],[NA TR Hours]], Table3[[#This Row],[Med Aide/Tech Hours]])</f>
        <v>183.74711111111111</v>
      </c>
      <c r="T169" s="3">
        <v>171.4448888888889</v>
      </c>
      <c r="U169" s="3">
        <v>12.30222222222222</v>
      </c>
      <c r="V169" s="3">
        <v>0</v>
      </c>
      <c r="W169" s="3">
        <f>SUM(Table3[[#This Row],[RN Hours Contract]:[Med Aide Hours Contract]])</f>
        <v>0</v>
      </c>
      <c r="X169" s="3">
        <v>0</v>
      </c>
      <c r="Y169" s="3">
        <v>0</v>
      </c>
      <c r="Z169" s="3">
        <v>0</v>
      </c>
      <c r="AA169" s="3">
        <v>0</v>
      </c>
      <c r="AB169" s="3">
        <v>0</v>
      </c>
      <c r="AC169" s="3">
        <v>0</v>
      </c>
      <c r="AD169" s="3">
        <v>0</v>
      </c>
      <c r="AE169" s="3">
        <v>0</v>
      </c>
      <c r="AF169" t="s">
        <v>167</v>
      </c>
      <c r="AG169" s="13">
        <v>5</v>
      </c>
      <c r="AQ169"/>
    </row>
    <row r="170" spans="1:43" x14ac:dyDescent="0.2">
      <c r="A170" t="s">
        <v>425</v>
      </c>
      <c r="B170" t="s">
        <v>597</v>
      </c>
      <c r="C170" t="s">
        <v>852</v>
      </c>
      <c r="D170" t="s">
        <v>1067</v>
      </c>
      <c r="E170" s="3">
        <v>56.255555555555553</v>
      </c>
      <c r="F170" s="3">
        <f>Table3[[#This Row],[Total Hours Nurse Staffing]]/Table3[[#This Row],[MDS Census]]</f>
        <v>2.9921528737902432</v>
      </c>
      <c r="G170" s="3">
        <f>Table3[[#This Row],[Total Direct Care Staff Hours]]/Table3[[#This Row],[MDS Census]]</f>
        <v>2.7968141418131545</v>
      </c>
      <c r="H170" s="3">
        <f>Table3[[#This Row],[Total RN Hours (w/ Admin, DON)]]/Table3[[#This Row],[MDS Census]]</f>
        <v>0.79636579103298444</v>
      </c>
      <c r="I170" s="3">
        <f>Table3[[#This Row],[RN Hours (excl. Admin, DON)]]/Table3[[#This Row],[MDS Census]]</f>
        <v>0.60102705905589571</v>
      </c>
      <c r="J170" s="3">
        <f t="shared" si="2"/>
        <v>168.32522222222224</v>
      </c>
      <c r="K170" s="3">
        <f>SUM(Table3[[#This Row],[RN Hours (excl. Admin, DON)]], Table3[[#This Row],[LPN Hours (excl. Admin)]], Table3[[#This Row],[CNA Hours]], Table3[[#This Row],[NA TR Hours]], Table3[[#This Row],[Med Aide/Tech Hours]])</f>
        <v>157.33633333333333</v>
      </c>
      <c r="L170" s="3">
        <f>SUM(Table3[[#This Row],[RN Hours (excl. Admin, DON)]:[RN DON Hours]])</f>
        <v>44.8</v>
      </c>
      <c r="M170" s="3">
        <v>33.81111111111111</v>
      </c>
      <c r="N170" s="3">
        <v>6.1444444444444448</v>
      </c>
      <c r="O170" s="3">
        <v>4.8444444444444441</v>
      </c>
      <c r="P170" s="3">
        <f>SUM(Table3[[#This Row],[LPN Hours (excl. Admin)]:[LPN Admin Hours]])</f>
        <v>41.977777777777774</v>
      </c>
      <c r="Q170" s="3">
        <v>41.977777777777774</v>
      </c>
      <c r="R170" s="3">
        <v>0</v>
      </c>
      <c r="S170" s="3">
        <f>SUM(Table3[[#This Row],[CNA Hours]], Table3[[#This Row],[NA TR Hours]], Table3[[#This Row],[Med Aide/Tech Hours]])</f>
        <v>81.547444444444452</v>
      </c>
      <c r="T170" s="3">
        <v>80.272444444444446</v>
      </c>
      <c r="U170" s="3">
        <v>1.2749999999999999</v>
      </c>
      <c r="V170" s="3">
        <v>0</v>
      </c>
      <c r="W170" s="3">
        <f>SUM(Table3[[#This Row],[RN Hours Contract]:[Med Aide Hours Contract]])</f>
        <v>0</v>
      </c>
      <c r="X170" s="3">
        <v>0</v>
      </c>
      <c r="Y170" s="3">
        <v>0</v>
      </c>
      <c r="Z170" s="3">
        <v>0</v>
      </c>
      <c r="AA170" s="3">
        <v>0</v>
      </c>
      <c r="AB170" s="3">
        <v>0</v>
      </c>
      <c r="AC170" s="3">
        <v>0</v>
      </c>
      <c r="AD170" s="3">
        <v>0</v>
      </c>
      <c r="AE170" s="3">
        <v>0</v>
      </c>
      <c r="AF170" t="s">
        <v>168</v>
      </c>
      <c r="AG170" s="13">
        <v>5</v>
      </c>
      <c r="AQ170"/>
    </row>
    <row r="171" spans="1:43" x14ac:dyDescent="0.2">
      <c r="A171" t="s">
        <v>425</v>
      </c>
      <c r="B171" t="s">
        <v>598</v>
      </c>
      <c r="C171" t="s">
        <v>988</v>
      </c>
      <c r="D171" t="s">
        <v>1067</v>
      </c>
      <c r="E171" s="3">
        <v>48.844444444444441</v>
      </c>
      <c r="F171" s="3">
        <f>Table3[[#This Row],[Total Hours Nurse Staffing]]/Table3[[#This Row],[MDS Census]]</f>
        <v>4.763917197452229</v>
      </c>
      <c r="G171" s="3">
        <f>Table3[[#This Row],[Total Direct Care Staff Hours]]/Table3[[#This Row],[MDS Census]]</f>
        <v>4.2144244767970891</v>
      </c>
      <c r="H171" s="3">
        <f>Table3[[#This Row],[Total RN Hours (w/ Admin, DON)]]/Table3[[#This Row],[MDS Census]]</f>
        <v>0.6890514103730665</v>
      </c>
      <c r="I171" s="3">
        <f>Table3[[#This Row],[RN Hours (excl. Admin, DON)]]/Table3[[#This Row],[MDS Census]]</f>
        <v>0.39744540491355779</v>
      </c>
      <c r="J171" s="3">
        <f t="shared" si="2"/>
        <v>232.69088888888888</v>
      </c>
      <c r="K171" s="3">
        <f>SUM(Table3[[#This Row],[RN Hours (excl. Admin, DON)]], Table3[[#This Row],[LPN Hours (excl. Admin)]], Table3[[#This Row],[CNA Hours]], Table3[[#This Row],[NA TR Hours]], Table3[[#This Row],[Med Aide/Tech Hours]])</f>
        <v>205.85122222222225</v>
      </c>
      <c r="L171" s="3">
        <f>SUM(Table3[[#This Row],[RN Hours (excl. Admin, DON)]:[RN DON Hours]])</f>
        <v>33.656333333333336</v>
      </c>
      <c r="M171" s="3">
        <v>19.413</v>
      </c>
      <c r="N171" s="3">
        <v>9.887777777777778</v>
      </c>
      <c r="O171" s="3">
        <v>4.3555555555555552</v>
      </c>
      <c r="P171" s="3">
        <f>SUM(Table3[[#This Row],[LPN Hours (excl. Admin)]:[LPN Admin Hours]])</f>
        <v>68.277777777777771</v>
      </c>
      <c r="Q171" s="3">
        <v>55.681444444444445</v>
      </c>
      <c r="R171" s="3">
        <v>12.596333333333332</v>
      </c>
      <c r="S171" s="3">
        <f>SUM(Table3[[#This Row],[CNA Hours]], Table3[[#This Row],[NA TR Hours]], Table3[[#This Row],[Med Aide/Tech Hours]])</f>
        <v>130.75677777777778</v>
      </c>
      <c r="T171" s="3">
        <v>106.06566666666666</v>
      </c>
      <c r="U171" s="3">
        <v>24.691111111111123</v>
      </c>
      <c r="V171" s="3">
        <v>0</v>
      </c>
      <c r="W171" s="3">
        <f>SUM(Table3[[#This Row],[RN Hours Contract]:[Med Aide Hours Contract]])</f>
        <v>0</v>
      </c>
      <c r="X171" s="3">
        <v>0</v>
      </c>
      <c r="Y171" s="3">
        <v>0</v>
      </c>
      <c r="Z171" s="3">
        <v>0</v>
      </c>
      <c r="AA171" s="3">
        <v>0</v>
      </c>
      <c r="AB171" s="3">
        <v>0</v>
      </c>
      <c r="AC171" s="3">
        <v>0</v>
      </c>
      <c r="AD171" s="3">
        <v>0</v>
      </c>
      <c r="AE171" s="3">
        <v>0</v>
      </c>
      <c r="AF171" t="s">
        <v>169</v>
      </c>
      <c r="AG171" s="13">
        <v>5</v>
      </c>
      <c r="AQ171"/>
    </row>
    <row r="172" spans="1:43" x14ac:dyDescent="0.2">
      <c r="A172" t="s">
        <v>425</v>
      </c>
      <c r="B172" t="s">
        <v>599</v>
      </c>
      <c r="C172" t="s">
        <v>880</v>
      </c>
      <c r="D172" t="s">
        <v>1078</v>
      </c>
      <c r="E172" s="3">
        <v>51.988888888888887</v>
      </c>
      <c r="F172" s="3">
        <f>Table3[[#This Row],[Total Hours Nurse Staffing]]/Table3[[#This Row],[MDS Census]]</f>
        <v>3.1517952553964519</v>
      </c>
      <c r="G172" s="3">
        <f>Table3[[#This Row],[Total Direct Care Staff Hours]]/Table3[[#This Row],[MDS Census]]</f>
        <v>2.8937272921564436</v>
      </c>
      <c r="H172" s="3">
        <f>Table3[[#This Row],[Total RN Hours (w/ Admin, DON)]]/Table3[[#This Row],[MDS Census]]</f>
        <v>0.45111134857875612</v>
      </c>
      <c r="I172" s="3">
        <f>Table3[[#This Row],[RN Hours (excl. Admin, DON)]]/Table3[[#This Row],[MDS Census]]</f>
        <v>0.21762128659970079</v>
      </c>
      <c r="J172" s="3">
        <f t="shared" si="2"/>
        <v>163.85833333333332</v>
      </c>
      <c r="K172" s="3">
        <f>SUM(Table3[[#This Row],[RN Hours (excl. Admin, DON)]], Table3[[#This Row],[LPN Hours (excl. Admin)]], Table3[[#This Row],[CNA Hours]], Table3[[#This Row],[NA TR Hours]], Table3[[#This Row],[Med Aide/Tech Hours]])</f>
        <v>150.44166666666666</v>
      </c>
      <c r="L172" s="3">
        <f>SUM(Table3[[#This Row],[RN Hours (excl. Admin, DON)]:[RN DON Hours]])</f>
        <v>23.452777777777776</v>
      </c>
      <c r="M172" s="3">
        <v>11.313888888888888</v>
      </c>
      <c r="N172" s="3">
        <v>7.6833333333333336</v>
      </c>
      <c r="O172" s="3">
        <v>4.4555555555555557</v>
      </c>
      <c r="P172" s="3">
        <f>SUM(Table3[[#This Row],[LPN Hours (excl. Admin)]:[LPN Admin Hours]])</f>
        <v>39.444444444444443</v>
      </c>
      <c r="Q172" s="3">
        <v>38.166666666666664</v>
      </c>
      <c r="R172" s="3">
        <v>1.2777777777777777</v>
      </c>
      <c r="S172" s="3">
        <f>SUM(Table3[[#This Row],[CNA Hours]], Table3[[#This Row],[NA TR Hours]], Table3[[#This Row],[Med Aide/Tech Hours]])</f>
        <v>100.96111111111111</v>
      </c>
      <c r="T172" s="3">
        <v>100.96111111111111</v>
      </c>
      <c r="U172" s="3">
        <v>0</v>
      </c>
      <c r="V172" s="3">
        <v>0</v>
      </c>
      <c r="W172" s="3">
        <f>SUM(Table3[[#This Row],[RN Hours Contract]:[Med Aide Hours Contract]])</f>
        <v>6.2916666666666661</v>
      </c>
      <c r="X172" s="3">
        <v>0</v>
      </c>
      <c r="Y172" s="3">
        <v>0</v>
      </c>
      <c r="Z172" s="3">
        <v>0</v>
      </c>
      <c r="AA172" s="3">
        <v>4.2722222222222221</v>
      </c>
      <c r="AB172" s="3">
        <v>0</v>
      </c>
      <c r="AC172" s="3">
        <v>2.0194444444444444</v>
      </c>
      <c r="AD172" s="3">
        <v>0</v>
      </c>
      <c r="AE172" s="3">
        <v>0</v>
      </c>
      <c r="AF172" t="s">
        <v>170</v>
      </c>
      <c r="AG172" s="13">
        <v>5</v>
      </c>
      <c r="AQ172"/>
    </row>
    <row r="173" spans="1:43" x14ac:dyDescent="0.2">
      <c r="A173" t="s">
        <v>425</v>
      </c>
      <c r="B173" t="s">
        <v>600</v>
      </c>
      <c r="C173" t="s">
        <v>940</v>
      </c>
      <c r="D173" t="s">
        <v>1118</v>
      </c>
      <c r="E173" s="3">
        <v>109.84444444444445</v>
      </c>
      <c r="F173" s="3">
        <f>Table3[[#This Row],[Total Hours Nurse Staffing]]/Table3[[#This Row],[MDS Census]]</f>
        <v>3.7169148290511833</v>
      </c>
      <c r="G173" s="3">
        <f>Table3[[#This Row],[Total Direct Care Staff Hours]]/Table3[[#This Row],[MDS Census]]</f>
        <v>3.4166670038438194</v>
      </c>
      <c r="H173" s="3">
        <f>Table3[[#This Row],[Total RN Hours (w/ Admin, DON)]]/Table3[[#This Row],[MDS Census]]</f>
        <v>0.55533077078697146</v>
      </c>
      <c r="I173" s="3">
        <f>Table3[[#This Row],[RN Hours (excl. Admin, DON)]]/Table3[[#This Row],[MDS Census]]</f>
        <v>0.38438195427877803</v>
      </c>
      <c r="J173" s="3">
        <f t="shared" si="2"/>
        <v>408.28244444444442</v>
      </c>
      <c r="K173" s="3">
        <f>SUM(Table3[[#This Row],[RN Hours (excl. Admin, DON)]], Table3[[#This Row],[LPN Hours (excl. Admin)]], Table3[[#This Row],[CNA Hours]], Table3[[#This Row],[NA TR Hours]], Table3[[#This Row],[Med Aide/Tech Hours]])</f>
        <v>375.30188888888887</v>
      </c>
      <c r="L173" s="3">
        <f>SUM(Table3[[#This Row],[RN Hours (excl. Admin, DON)]:[RN DON Hours]])</f>
        <v>61</v>
      </c>
      <c r="M173" s="3">
        <v>42.222222222222221</v>
      </c>
      <c r="N173" s="3">
        <v>13.533333333333333</v>
      </c>
      <c r="O173" s="3">
        <v>5.2444444444444445</v>
      </c>
      <c r="P173" s="3">
        <f>SUM(Table3[[#This Row],[LPN Hours (excl. Admin)]:[LPN Admin Hours]])</f>
        <v>96.88388888888889</v>
      </c>
      <c r="Q173" s="3">
        <v>82.681111111111107</v>
      </c>
      <c r="R173" s="3">
        <v>14.202777777777778</v>
      </c>
      <c r="S173" s="3">
        <f>SUM(Table3[[#This Row],[CNA Hours]], Table3[[#This Row],[NA TR Hours]], Table3[[#This Row],[Med Aide/Tech Hours]])</f>
        <v>250.39855555555553</v>
      </c>
      <c r="T173" s="3">
        <v>250.39855555555553</v>
      </c>
      <c r="U173" s="3">
        <v>0</v>
      </c>
      <c r="V173" s="3">
        <v>0</v>
      </c>
      <c r="W173" s="3">
        <f>SUM(Table3[[#This Row],[RN Hours Contract]:[Med Aide Hours Contract]])</f>
        <v>3.4792222222222224</v>
      </c>
      <c r="X173" s="3">
        <v>0</v>
      </c>
      <c r="Y173" s="3">
        <v>0</v>
      </c>
      <c r="Z173" s="3">
        <v>3.1111111111111112</v>
      </c>
      <c r="AA173" s="3">
        <v>0.27922222222222221</v>
      </c>
      <c r="AB173" s="3">
        <v>0</v>
      </c>
      <c r="AC173" s="3">
        <v>8.8888888888888892E-2</v>
      </c>
      <c r="AD173" s="3">
        <v>0</v>
      </c>
      <c r="AE173" s="3">
        <v>0</v>
      </c>
      <c r="AF173" t="s">
        <v>171</v>
      </c>
      <c r="AG173" s="13">
        <v>5</v>
      </c>
      <c r="AQ173"/>
    </row>
    <row r="174" spans="1:43" x14ac:dyDescent="0.2">
      <c r="A174" t="s">
        <v>425</v>
      </c>
      <c r="B174" t="s">
        <v>601</v>
      </c>
      <c r="C174" t="s">
        <v>918</v>
      </c>
      <c r="D174" t="s">
        <v>1079</v>
      </c>
      <c r="E174" s="3">
        <v>87.911111111111111</v>
      </c>
      <c r="F174" s="3">
        <f>Table3[[#This Row],[Total Hours Nurse Staffing]]/Table3[[#This Row],[MDS Census]]</f>
        <v>3.6097901921132456</v>
      </c>
      <c r="G174" s="3">
        <f>Table3[[#This Row],[Total Direct Care Staff Hours]]/Table3[[#This Row],[MDS Census]]</f>
        <v>3.3141696157735083</v>
      </c>
      <c r="H174" s="3">
        <f>Table3[[#This Row],[Total RN Hours (w/ Admin, DON)]]/Table3[[#This Row],[MDS Census]]</f>
        <v>0.44908872598584426</v>
      </c>
      <c r="I174" s="3">
        <f>Table3[[#This Row],[RN Hours (excl. Admin, DON)]]/Table3[[#This Row],[MDS Census]]</f>
        <v>0.22089105156723962</v>
      </c>
      <c r="J174" s="3">
        <f t="shared" si="2"/>
        <v>317.34066666666666</v>
      </c>
      <c r="K174" s="3">
        <f>SUM(Table3[[#This Row],[RN Hours (excl. Admin, DON)]], Table3[[#This Row],[LPN Hours (excl. Admin)]], Table3[[#This Row],[CNA Hours]], Table3[[#This Row],[NA TR Hours]], Table3[[#This Row],[Med Aide/Tech Hours]])</f>
        <v>291.35233333333332</v>
      </c>
      <c r="L174" s="3">
        <f>SUM(Table3[[#This Row],[RN Hours (excl. Admin, DON)]:[RN DON Hours]])</f>
        <v>39.479888888888887</v>
      </c>
      <c r="M174" s="3">
        <v>19.418777777777777</v>
      </c>
      <c r="N174" s="3">
        <v>14.644444444444444</v>
      </c>
      <c r="O174" s="3">
        <v>5.416666666666667</v>
      </c>
      <c r="P174" s="3">
        <f>SUM(Table3[[#This Row],[LPN Hours (excl. Admin)]:[LPN Admin Hours]])</f>
        <v>100.58855555555556</v>
      </c>
      <c r="Q174" s="3">
        <v>94.661333333333332</v>
      </c>
      <c r="R174" s="3">
        <v>5.9272222222222215</v>
      </c>
      <c r="S174" s="3">
        <f>SUM(Table3[[#This Row],[CNA Hours]], Table3[[#This Row],[NA TR Hours]], Table3[[#This Row],[Med Aide/Tech Hours]])</f>
        <v>177.27222222222221</v>
      </c>
      <c r="T174" s="3">
        <v>177.27222222222221</v>
      </c>
      <c r="U174" s="3">
        <v>0</v>
      </c>
      <c r="V174" s="3">
        <v>0</v>
      </c>
      <c r="W174" s="3">
        <f>SUM(Table3[[#This Row],[RN Hours Contract]:[Med Aide Hours Contract]])</f>
        <v>2.161111111111111</v>
      </c>
      <c r="X174" s="3">
        <v>0</v>
      </c>
      <c r="Y174" s="3">
        <v>2.161111111111111</v>
      </c>
      <c r="Z174" s="3">
        <v>0</v>
      </c>
      <c r="AA174" s="3">
        <v>0</v>
      </c>
      <c r="AB174" s="3">
        <v>0</v>
      </c>
      <c r="AC174" s="3">
        <v>0</v>
      </c>
      <c r="AD174" s="3">
        <v>0</v>
      </c>
      <c r="AE174" s="3">
        <v>0</v>
      </c>
      <c r="AF174" t="s">
        <v>172</v>
      </c>
      <c r="AG174" s="13">
        <v>5</v>
      </c>
      <c r="AQ174"/>
    </row>
    <row r="175" spans="1:43" x14ac:dyDescent="0.2">
      <c r="A175" t="s">
        <v>425</v>
      </c>
      <c r="B175" t="s">
        <v>602</v>
      </c>
      <c r="C175" t="s">
        <v>911</v>
      </c>
      <c r="D175" t="s">
        <v>1075</v>
      </c>
      <c r="E175" s="3">
        <v>50.822222222222223</v>
      </c>
      <c r="F175" s="3">
        <f>Table3[[#This Row],[Total Hours Nurse Staffing]]/Table3[[#This Row],[MDS Census]]</f>
        <v>3.6921862702229995</v>
      </c>
      <c r="G175" s="3">
        <f>Table3[[#This Row],[Total Direct Care Staff Hours]]/Table3[[#This Row],[MDS Census]]</f>
        <v>3.5201377350240493</v>
      </c>
      <c r="H175" s="3">
        <f>Table3[[#This Row],[Total RN Hours (w/ Admin, DON)]]/Table3[[#This Row],[MDS Census]]</f>
        <v>0.76305421950153041</v>
      </c>
      <c r="I175" s="3">
        <f>Table3[[#This Row],[RN Hours (excl. Admin, DON)]]/Table3[[#This Row],[MDS Census]]</f>
        <v>0.59100568430257983</v>
      </c>
      <c r="J175" s="3">
        <f t="shared" si="2"/>
        <v>187.64511111111111</v>
      </c>
      <c r="K175" s="3">
        <f>SUM(Table3[[#This Row],[RN Hours (excl. Admin, DON)]], Table3[[#This Row],[LPN Hours (excl. Admin)]], Table3[[#This Row],[CNA Hours]], Table3[[#This Row],[NA TR Hours]], Table3[[#This Row],[Med Aide/Tech Hours]])</f>
        <v>178.90122222222223</v>
      </c>
      <c r="L175" s="3">
        <f>SUM(Table3[[#This Row],[RN Hours (excl. Admin, DON)]:[RN DON Hours]])</f>
        <v>38.780111111111111</v>
      </c>
      <c r="M175" s="3">
        <v>30.036222222222225</v>
      </c>
      <c r="N175" s="3">
        <v>4.5022222222222217</v>
      </c>
      <c r="O175" s="3">
        <v>4.2416666666666663</v>
      </c>
      <c r="P175" s="3">
        <f>SUM(Table3[[#This Row],[LPN Hours (excl. Admin)]:[LPN Admin Hours]])</f>
        <v>33.962666666666664</v>
      </c>
      <c r="Q175" s="3">
        <v>33.962666666666664</v>
      </c>
      <c r="R175" s="3">
        <v>0</v>
      </c>
      <c r="S175" s="3">
        <f>SUM(Table3[[#This Row],[CNA Hours]], Table3[[#This Row],[NA TR Hours]], Table3[[#This Row],[Med Aide/Tech Hours]])</f>
        <v>114.90233333333333</v>
      </c>
      <c r="T175" s="3">
        <v>110.458</v>
      </c>
      <c r="U175" s="3">
        <v>4.4443333333333319</v>
      </c>
      <c r="V175" s="3">
        <v>0</v>
      </c>
      <c r="W175" s="3">
        <f>SUM(Table3[[#This Row],[RN Hours Contract]:[Med Aide Hours Contract]])</f>
        <v>0</v>
      </c>
      <c r="X175" s="3">
        <v>0</v>
      </c>
      <c r="Y175" s="3">
        <v>0</v>
      </c>
      <c r="Z175" s="3">
        <v>0</v>
      </c>
      <c r="AA175" s="3">
        <v>0</v>
      </c>
      <c r="AB175" s="3">
        <v>0</v>
      </c>
      <c r="AC175" s="3">
        <v>0</v>
      </c>
      <c r="AD175" s="3">
        <v>0</v>
      </c>
      <c r="AE175" s="3">
        <v>0</v>
      </c>
      <c r="AF175" t="s">
        <v>173</v>
      </c>
      <c r="AG175" s="13">
        <v>5</v>
      </c>
      <c r="AQ175"/>
    </row>
    <row r="176" spans="1:43" x14ac:dyDescent="0.2">
      <c r="A176" t="s">
        <v>425</v>
      </c>
      <c r="B176" t="s">
        <v>603</v>
      </c>
      <c r="C176" t="s">
        <v>431</v>
      </c>
      <c r="D176" t="s">
        <v>1134</v>
      </c>
      <c r="E176" s="3">
        <v>58.43333333333333</v>
      </c>
      <c r="F176" s="3">
        <f>Table3[[#This Row],[Total Hours Nurse Staffing]]/Table3[[#This Row],[MDS Census]]</f>
        <v>4.7239703365658867</v>
      </c>
      <c r="G176" s="3">
        <f>Table3[[#This Row],[Total Direct Care Staff Hours]]/Table3[[#This Row],[MDS Census]]</f>
        <v>4.4928769728085189</v>
      </c>
      <c r="H176" s="3">
        <f>Table3[[#This Row],[Total RN Hours (w/ Admin, DON)]]/Table3[[#This Row],[MDS Census]]</f>
        <v>0.59673512074538893</v>
      </c>
      <c r="I176" s="3">
        <f>Table3[[#This Row],[RN Hours (excl. Admin, DON)]]/Table3[[#This Row],[MDS Census]]</f>
        <v>0.36564175698802054</v>
      </c>
      <c r="J176" s="3">
        <f t="shared" si="2"/>
        <v>276.03733333333332</v>
      </c>
      <c r="K176" s="3">
        <f>SUM(Table3[[#This Row],[RN Hours (excl. Admin, DON)]], Table3[[#This Row],[LPN Hours (excl. Admin)]], Table3[[#This Row],[CNA Hours]], Table3[[#This Row],[NA TR Hours]], Table3[[#This Row],[Med Aide/Tech Hours]])</f>
        <v>262.5337777777778</v>
      </c>
      <c r="L176" s="3">
        <f>SUM(Table3[[#This Row],[RN Hours (excl. Admin, DON)]:[RN DON Hours]])</f>
        <v>34.869222222222227</v>
      </c>
      <c r="M176" s="3">
        <v>21.365666666666666</v>
      </c>
      <c r="N176" s="3">
        <v>6.9782222222222243</v>
      </c>
      <c r="O176" s="3">
        <v>6.5253333333333359</v>
      </c>
      <c r="P176" s="3">
        <f>SUM(Table3[[#This Row],[LPN Hours (excl. Admin)]:[LPN Admin Hours]])</f>
        <v>73.463333333333338</v>
      </c>
      <c r="Q176" s="3">
        <v>73.463333333333338</v>
      </c>
      <c r="R176" s="3">
        <v>0</v>
      </c>
      <c r="S176" s="3">
        <f>SUM(Table3[[#This Row],[CNA Hours]], Table3[[#This Row],[NA TR Hours]], Table3[[#This Row],[Med Aide/Tech Hours]])</f>
        <v>167.70477777777779</v>
      </c>
      <c r="T176" s="3">
        <v>167.70477777777779</v>
      </c>
      <c r="U176" s="3">
        <v>0</v>
      </c>
      <c r="V176" s="3">
        <v>0</v>
      </c>
      <c r="W176" s="3">
        <f>SUM(Table3[[#This Row],[RN Hours Contract]:[Med Aide Hours Contract]])</f>
        <v>0</v>
      </c>
      <c r="X176" s="3">
        <v>0</v>
      </c>
      <c r="Y176" s="3">
        <v>0</v>
      </c>
      <c r="Z176" s="3">
        <v>0</v>
      </c>
      <c r="AA176" s="3">
        <v>0</v>
      </c>
      <c r="AB176" s="3">
        <v>0</v>
      </c>
      <c r="AC176" s="3">
        <v>0</v>
      </c>
      <c r="AD176" s="3">
        <v>0</v>
      </c>
      <c r="AE176" s="3">
        <v>0</v>
      </c>
      <c r="AF176" t="s">
        <v>174</v>
      </c>
      <c r="AG176" s="13">
        <v>5</v>
      </c>
      <c r="AQ176"/>
    </row>
    <row r="177" spans="1:43" x14ac:dyDescent="0.2">
      <c r="A177" t="s">
        <v>425</v>
      </c>
      <c r="B177" t="s">
        <v>604</v>
      </c>
      <c r="C177" t="s">
        <v>989</v>
      </c>
      <c r="D177" t="s">
        <v>1069</v>
      </c>
      <c r="E177" s="3">
        <v>179.9</v>
      </c>
      <c r="F177" s="3">
        <f>Table3[[#This Row],[Total Hours Nurse Staffing]]/Table3[[#This Row],[MDS Census]]</f>
        <v>4.2463275894015196</v>
      </c>
      <c r="G177" s="3">
        <f>Table3[[#This Row],[Total Direct Care Staff Hours]]/Table3[[#This Row],[MDS Census]]</f>
        <v>3.7632505713050461</v>
      </c>
      <c r="H177" s="3">
        <f>Table3[[#This Row],[Total RN Hours (w/ Admin, DON)]]/Table3[[#This Row],[MDS Census]]</f>
        <v>0.72688839478722744</v>
      </c>
      <c r="I177" s="3">
        <f>Table3[[#This Row],[RN Hours (excl. Admin, DON)]]/Table3[[#This Row],[MDS Census]]</f>
        <v>0.31527082947316409</v>
      </c>
      <c r="J177" s="3">
        <f t="shared" si="2"/>
        <v>763.91433333333339</v>
      </c>
      <c r="K177" s="3">
        <f>SUM(Table3[[#This Row],[RN Hours (excl. Admin, DON)]], Table3[[#This Row],[LPN Hours (excl. Admin)]], Table3[[#This Row],[CNA Hours]], Table3[[#This Row],[NA TR Hours]], Table3[[#This Row],[Med Aide/Tech Hours]])</f>
        <v>677.00877777777782</v>
      </c>
      <c r="L177" s="3">
        <f>SUM(Table3[[#This Row],[RN Hours (excl. Admin, DON)]:[RN DON Hours]])</f>
        <v>130.76722222222222</v>
      </c>
      <c r="M177" s="3">
        <v>56.717222222222226</v>
      </c>
      <c r="N177" s="3">
        <v>68.45</v>
      </c>
      <c r="O177" s="3">
        <v>5.6</v>
      </c>
      <c r="P177" s="3">
        <f>SUM(Table3[[#This Row],[LPN Hours (excl. Admin)]:[LPN Admin Hours]])</f>
        <v>209.4087777777778</v>
      </c>
      <c r="Q177" s="3">
        <v>196.55322222222225</v>
      </c>
      <c r="R177" s="3">
        <v>12.855555555555556</v>
      </c>
      <c r="S177" s="3">
        <f>SUM(Table3[[#This Row],[CNA Hours]], Table3[[#This Row],[NA TR Hours]], Table3[[#This Row],[Med Aide/Tech Hours]])</f>
        <v>423.73833333333329</v>
      </c>
      <c r="T177" s="3">
        <v>423.73833333333329</v>
      </c>
      <c r="U177" s="3">
        <v>0</v>
      </c>
      <c r="V177" s="3">
        <v>0</v>
      </c>
      <c r="W177" s="3">
        <f>SUM(Table3[[#This Row],[RN Hours Contract]:[Med Aide Hours Contract]])</f>
        <v>0</v>
      </c>
      <c r="X177" s="3">
        <v>0</v>
      </c>
      <c r="Y177" s="3">
        <v>0</v>
      </c>
      <c r="Z177" s="3">
        <v>0</v>
      </c>
      <c r="AA177" s="3">
        <v>0</v>
      </c>
      <c r="AB177" s="3">
        <v>0</v>
      </c>
      <c r="AC177" s="3">
        <v>0</v>
      </c>
      <c r="AD177" s="3">
        <v>0</v>
      </c>
      <c r="AE177" s="3">
        <v>0</v>
      </c>
      <c r="AF177" t="s">
        <v>175</v>
      </c>
      <c r="AG177" s="13">
        <v>5</v>
      </c>
      <c r="AQ177"/>
    </row>
    <row r="178" spans="1:43" x14ac:dyDescent="0.2">
      <c r="A178" t="s">
        <v>425</v>
      </c>
      <c r="B178" t="s">
        <v>605</v>
      </c>
      <c r="C178" t="s">
        <v>990</v>
      </c>
      <c r="D178" t="s">
        <v>1069</v>
      </c>
      <c r="E178" s="3">
        <v>91.422222222222217</v>
      </c>
      <c r="F178" s="3">
        <f>Table3[[#This Row],[Total Hours Nurse Staffing]]/Table3[[#This Row],[MDS Census]]</f>
        <v>3.3225765678172099</v>
      </c>
      <c r="G178" s="3">
        <f>Table3[[#This Row],[Total Direct Care Staff Hours]]/Table3[[#This Row],[MDS Census]]</f>
        <v>2.8953038405444826</v>
      </c>
      <c r="H178" s="3">
        <f>Table3[[#This Row],[Total RN Hours (w/ Admin, DON)]]/Table3[[#This Row],[MDS Census]]</f>
        <v>0.56061254253767612</v>
      </c>
      <c r="I178" s="3">
        <f>Table3[[#This Row],[RN Hours (excl. Admin, DON)]]/Table3[[#This Row],[MDS Census]]</f>
        <v>0.22344555177442876</v>
      </c>
      <c r="J178" s="3">
        <f t="shared" si="2"/>
        <v>303.75733333333335</v>
      </c>
      <c r="K178" s="3">
        <f>SUM(Table3[[#This Row],[RN Hours (excl. Admin, DON)]], Table3[[#This Row],[LPN Hours (excl. Admin)]], Table3[[#This Row],[CNA Hours]], Table3[[#This Row],[NA TR Hours]], Table3[[#This Row],[Med Aide/Tech Hours]])</f>
        <v>264.69511111111115</v>
      </c>
      <c r="L178" s="3">
        <f>SUM(Table3[[#This Row],[RN Hours (excl. Admin, DON)]:[RN DON Hours]])</f>
        <v>51.252444444444436</v>
      </c>
      <c r="M178" s="3">
        <v>20.427888888888887</v>
      </c>
      <c r="N178" s="3">
        <v>30.824555555555552</v>
      </c>
      <c r="O178" s="3">
        <v>0</v>
      </c>
      <c r="P178" s="3">
        <f>SUM(Table3[[#This Row],[LPN Hours (excl. Admin)]:[LPN Admin Hours]])</f>
        <v>79.477666666666678</v>
      </c>
      <c r="Q178" s="3">
        <v>71.240000000000009</v>
      </c>
      <c r="R178" s="3">
        <v>8.2376666666666658</v>
      </c>
      <c r="S178" s="3">
        <f>SUM(Table3[[#This Row],[CNA Hours]], Table3[[#This Row],[NA TR Hours]], Table3[[#This Row],[Med Aide/Tech Hours]])</f>
        <v>173.02722222222221</v>
      </c>
      <c r="T178" s="3">
        <v>171.29977777777776</v>
      </c>
      <c r="U178" s="3">
        <v>1.7274444444444448</v>
      </c>
      <c r="V178" s="3">
        <v>0</v>
      </c>
      <c r="W178" s="3">
        <f>SUM(Table3[[#This Row],[RN Hours Contract]:[Med Aide Hours Contract]])</f>
        <v>0</v>
      </c>
      <c r="X178" s="3">
        <v>0</v>
      </c>
      <c r="Y178" s="3">
        <v>0</v>
      </c>
      <c r="Z178" s="3">
        <v>0</v>
      </c>
      <c r="AA178" s="3">
        <v>0</v>
      </c>
      <c r="AB178" s="3">
        <v>0</v>
      </c>
      <c r="AC178" s="3">
        <v>0</v>
      </c>
      <c r="AD178" s="3">
        <v>0</v>
      </c>
      <c r="AE178" s="3">
        <v>0</v>
      </c>
      <c r="AF178" t="s">
        <v>176</v>
      </c>
      <c r="AG178" s="13">
        <v>5</v>
      </c>
      <c r="AQ178"/>
    </row>
    <row r="179" spans="1:43" x14ac:dyDescent="0.2">
      <c r="A179" t="s">
        <v>425</v>
      </c>
      <c r="B179" t="s">
        <v>606</v>
      </c>
      <c r="C179" t="s">
        <v>991</v>
      </c>
      <c r="D179" t="s">
        <v>1069</v>
      </c>
      <c r="E179" s="3">
        <v>56.4</v>
      </c>
      <c r="F179" s="3">
        <f>Table3[[#This Row],[Total Hours Nurse Staffing]]/Table3[[#This Row],[MDS Census]]</f>
        <v>3.9528624901497245</v>
      </c>
      <c r="G179" s="3">
        <f>Table3[[#This Row],[Total Direct Care Staff Hours]]/Table3[[#This Row],[MDS Census]]</f>
        <v>3.4805713159968481</v>
      </c>
      <c r="H179" s="3">
        <f>Table3[[#This Row],[Total RN Hours (w/ Admin, DON)]]/Table3[[#This Row],[MDS Census]]</f>
        <v>1.0680279747832939</v>
      </c>
      <c r="I179" s="3">
        <f>Table3[[#This Row],[RN Hours (excl. Admin, DON)]]/Table3[[#This Row],[MDS Census]]</f>
        <v>0.68352245862884153</v>
      </c>
      <c r="J179" s="3">
        <f t="shared" si="2"/>
        <v>222.94144444444444</v>
      </c>
      <c r="K179" s="3">
        <f>SUM(Table3[[#This Row],[RN Hours (excl. Admin, DON)]], Table3[[#This Row],[LPN Hours (excl. Admin)]], Table3[[#This Row],[CNA Hours]], Table3[[#This Row],[NA TR Hours]], Table3[[#This Row],[Med Aide/Tech Hours]])</f>
        <v>196.30422222222222</v>
      </c>
      <c r="L179" s="3">
        <f>SUM(Table3[[#This Row],[RN Hours (excl. Admin, DON)]:[RN DON Hours]])</f>
        <v>60.236777777777775</v>
      </c>
      <c r="M179" s="3">
        <v>38.550666666666665</v>
      </c>
      <c r="N179" s="3">
        <v>18.397222222222222</v>
      </c>
      <c r="O179" s="3">
        <v>3.2888888888888888</v>
      </c>
      <c r="P179" s="3">
        <f>SUM(Table3[[#This Row],[LPN Hours (excl. Admin)]:[LPN Admin Hours]])</f>
        <v>40.108333333333334</v>
      </c>
      <c r="Q179" s="3">
        <v>35.157222222222224</v>
      </c>
      <c r="R179" s="3">
        <v>4.9511111111111124</v>
      </c>
      <c r="S179" s="3">
        <f>SUM(Table3[[#This Row],[CNA Hours]], Table3[[#This Row],[NA TR Hours]], Table3[[#This Row],[Med Aide/Tech Hours]])</f>
        <v>122.59633333333333</v>
      </c>
      <c r="T179" s="3">
        <v>122.59633333333333</v>
      </c>
      <c r="U179" s="3">
        <v>0</v>
      </c>
      <c r="V179" s="3">
        <v>0</v>
      </c>
      <c r="W179" s="3">
        <f>SUM(Table3[[#This Row],[RN Hours Contract]:[Med Aide Hours Contract]])</f>
        <v>4.4444444444444446E-2</v>
      </c>
      <c r="X179" s="3">
        <v>0</v>
      </c>
      <c r="Y179" s="3">
        <v>0</v>
      </c>
      <c r="Z179" s="3">
        <v>0</v>
      </c>
      <c r="AA179" s="3">
        <v>0</v>
      </c>
      <c r="AB179" s="3">
        <v>4.4444444444444446E-2</v>
      </c>
      <c r="AC179" s="3">
        <v>0</v>
      </c>
      <c r="AD179" s="3">
        <v>0</v>
      </c>
      <c r="AE179" s="3">
        <v>0</v>
      </c>
      <c r="AF179" t="s">
        <v>177</v>
      </c>
      <c r="AG179" s="13">
        <v>5</v>
      </c>
      <c r="AQ179"/>
    </row>
    <row r="180" spans="1:43" x14ac:dyDescent="0.2">
      <c r="A180" t="s">
        <v>425</v>
      </c>
      <c r="B180" t="s">
        <v>607</v>
      </c>
      <c r="C180" t="s">
        <v>928</v>
      </c>
      <c r="D180" t="s">
        <v>1079</v>
      </c>
      <c r="E180" s="3">
        <v>30.488888888888887</v>
      </c>
      <c r="F180" s="3">
        <f>Table3[[#This Row],[Total Hours Nurse Staffing]]/Table3[[#This Row],[MDS Census]]</f>
        <v>3.1457725947521866</v>
      </c>
      <c r="G180" s="3">
        <f>Table3[[#This Row],[Total Direct Care Staff Hours]]/Table3[[#This Row],[MDS Census]]</f>
        <v>3.1457725947521866</v>
      </c>
      <c r="H180" s="3">
        <f>Table3[[#This Row],[Total RN Hours (w/ Admin, DON)]]/Table3[[#This Row],[MDS Census]]</f>
        <v>0.26239067055393589</v>
      </c>
      <c r="I180" s="3">
        <f>Table3[[#This Row],[RN Hours (excl. Admin, DON)]]/Table3[[#This Row],[MDS Census]]</f>
        <v>0.26239067055393589</v>
      </c>
      <c r="J180" s="3">
        <f t="shared" si="2"/>
        <v>95.911111111111111</v>
      </c>
      <c r="K180" s="3">
        <f>SUM(Table3[[#This Row],[RN Hours (excl. Admin, DON)]], Table3[[#This Row],[LPN Hours (excl. Admin)]], Table3[[#This Row],[CNA Hours]], Table3[[#This Row],[NA TR Hours]], Table3[[#This Row],[Med Aide/Tech Hours]])</f>
        <v>95.911111111111111</v>
      </c>
      <c r="L180" s="3">
        <f>SUM(Table3[[#This Row],[RN Hours (excl. Admin, DON)]:[RN DON Hours]])</f>
        <v>8</v>
      </c>
      <c r="M180" s="3">
        <v>8</v>
      </c>
      <c r="N180" s="3">
        <v>0</v>
      </c>
      <c r="O180" s="3">
        <v>0</v>
      </c>
      <c r="P180" s="3">
        <f>SUM(Table3[[#This Row],[LPN Hours (excl. Admin)]:[LPN Admin Hours]])</f>
        <v>24.088888888888889</v>
      </c>
      <c r="Q180" s="3">
        <v>24.088888888888889</v>
      </c>
      <c r="R180" s="3">
        <v>0</v>
      </c>
      <c r="S180" s="3">
        <f>SUM(Table3[[#This Row],[CNA Hours]], Table3[[#This Row],[NA TR Hours]], Table3[[#This Row],[Med Aide/Tech Hours]])</f>
        <v>63.822222222222223</v>
      </c>
      <c r="T180" s="3">
        <v>63.822222222222223</v>
      </c>
      <c r="U180" s="3">
        <v>0</v>
      </c>
      <c r="V180" s="3">
        <v>0</v>
      </c>
      <c r="W180" s="3">
        <f>SUM(Table3[[#This Row],[RN Hours Contract]:[Med Aide Hours Contract]])</f>
        <v>0</v>
      </c>
      <c r="X180" s="3">
        <v>0</v>
      </c>
      <c r="Y180" s="3">
        <v>0</v>
      </c>
      <c r="Z180" s="3">
        <v>0</v>
      </c>
      <c r="AA180" s="3">
        <v>0</v>
      </c>
      <c r="AB180" s="3">
        <v>0</v>
      </c>
      <c r="AC180" s="3">
        <v>0</v>
      </c>
      <c r="AD180" s="3">
        <v>0</v>
      </c>
      <c r="AE180" s="3">
        <v>0</v>
      </c>
      <c r="AF180" t="s">
        <v>178</v>
      </c>
      <c r="AG180" s="13">
        <v>5</v>
      </c>
      <c r="AQ180"/>
    </row>
    <row r="181" spans="1:43" x14ac:dyDescent="0.2">
      <c r="A181" t="s">
        <v>425</v>
      </c>
      <c r="B181" t="s">
        <v>608</v>
      </c>
      <c r="C181" t="s">
        <v>992</v>
      </c>
      <c r="D181" t="s">
        <v>1087</v>
      </c>
      <c r="E181" s="3">
        <v>52.911111111111111</v>
      </c>
      <c r="F181" s="3">
        <f>Table3[[#This Row],[Total Hours Nurse Staffing]]/Table3[[#This Row],[MDS Census]]</f>
        <v>4.4685762284754302</v>
      </c>
      <c r="G181" s="3">
        <f>Table3[[#This Row],[Total Direct Care Staff Hours]]/Table3[[#This Row],[MDS Census]]</f>
        <v>4.0770390592188157</v>
      </c>
      <c r="H181" s="3">
        <f>Table3[[#This Row],[Total RN Hours (w/ Admin, DON)]]/Table3[[#This Row],[MDS Census]]</f>
        <v>1.0092083158336833</v>
      </c>
      <c r="I181" s="3">
        <f>Table3[[#This Row],[RN Hours (excl. Admin, DON)]]/Table3[[#This Row],[MDS Census]]</f>
        <v>0.61767114657706845</v>
      </c>
      <c r="J181" s="3">
        <f t="shared" si="2"/>
        <v>236.43733333333333</v>
      </c>
      <c r="K181" s="3">
        <f>SUM(Table3[[#This Row],[RN Hours (excl. Admin, DON)]], Table3[[#This Row],[LPN Hours (excl. Admin)]], Table3[[#This Row],[CNA Hours]], Table3[[#This Row],[NA TR Hours]], Table3[[#This Row],[Med Aide/Tech Hours]])</f>
        <v>215.72066666666666</v>
      </c>
      <c r="L181" s="3">
        <f>SUM(Table3[[#This Row],[RN Hours (excl. Admin, DON)]:[RN DON Hours]])</f>
        <v>53.398333333333333</v>
      </c>
      <c r="M181" s="3">
        <v>32.681666666666665</v>
      </c>
      <c r="N181" s="3">
        <v>15.188888888888888</v>
      </c>
      <c r="O181" s="3">
        <v>5.5277777777777777</v>
      </c>
      <c r="P181" s="3">
        <f>SUM(Table3[[#This Row],[LPN Hours (excl. Admin)]:[LPN Admin Hours]])</f>
        <v>29.63388888888889</v>
      </c>
      <c r="Q181" s="3">
        <v>29.63388888888889</v>
      </c>
      <c r="R181" s="3">
        <v>0</v>
      </c>
      <c r="S181" s="3">
        <f>SUM(Table3[[#This Row],[CNA Hours]], Table3[[#This Row],[NA TR Hours]], Table3[[#This Row],[Med Aide/Tech Hours]])</f>
        <v>153.4051111111111</v>
      </c>
      <c r="T181" s="3">
        <v>153.4051111111111</v>
      </c>
      <c r="U181" s="3">
        <v>0</v>
      </c>
      <c r="V181" s="3">
        <v>0</v>
      </c>
      <c r="W181" s="3">
        <f>SUM(Table3[[#This Row],[RN Hours Contract]:[Med Aide Hours Contract]])</f>
        <v>43.444555555555553</v>
      </c>
      <c r="X181" s="3">
        <v>2.5444444444444443</v>
      </c>
      <c r="Y181" s="3">
        <v>0</v>
      </c>
      <c r="Z181" s="3">
        <v>0</v>
      </c>
      <c r="AA181" s="3">
        <v>8.4816666666666674</v>
      </c>
      <c r="AB181" s="3">
        <v>0</v>
      </c>
      <c r="AC181" s="3">
        <v>32.41844444444444</v>
      </c>
      <c r="AD181" s="3">
        <v>0</v>
      </c>
      <c r="AE181" s="3">
        <v>0</v>
      </c>
      <c r="AF181" t="s">
        <v>179</v>
      </c>
      <c r="AG181" s="13">
        <v>5</v>
      </c>
      <c r="AQ181"/>
    </row>
    <row r="182" spans="1:43" x14ac:dyDescent="0.2">
      <c r="A182" t="s">
        <v>425</v>
      </c>
      <c r="B182" t="s">
        <v>609</v>
      </c>
      <c r="C182" t="s">
        <v>928</v>
      </c>
      <c r="D182" t="s">
        <v>1079</v>
      </c>
      <c r="E182" s="3">
        <v>73.322222222222223</v>
      </c>
      <c r="F182" s="3">
        <f>Table3[[#This Row],[Total Hours Nurse Staffing]]/Table3[[#This Row],[MDS Census]]</f>
        <v>4.4224124867404155</v>
      </c>
      <c r="G182" s="3">
        <f>Table3[[#This Row],[Total Direct Care Staff Hours]]/Table3[[#This Row],[MDS Census]]</f>
        <v>4.2320806182754964</v>
      </c>
      <c r="H182" s="3">
        <f>Table3[[#This Row],[Total RN Hours (w/ Admin, DON)]]/Table3[[#This Row],[MDS Census]]</f>
        <v>0.46836641915441735</v>
      </c>
      <c r="I182" s="3">
        <f>Table3[[#This Row],[RN Hours (excl. Admin, DON)]]/Table3[[#This Row],[MDS Census]]</f>
        <v>0.29500681921503258</v>
      </c>
      <c r="J182" s="3">
        <f t="shared" si="2"/>
        <v>324.26111111111112</v>
      </c>
      <c r="K182" s="3">
        <f>SUM(Table3[[#This Row],[RN Hours (excl. Admin, DON)]], Table3[[#This Row],[LPN Hours (excl. Admin)]], Table3[[#This Row],[CNA Hours]], Table3[[#This Row],[NA TR Hours]], Table3[[#This Row],[Med Aide/Tech Hours]])</f>
        <v>310.30555555555554</v>
      </c>
      <c r="L182" s="3">
        <f>SUM(Table3[[#This Row],[RN Hours (excl. Admin, DON)]:[RN DON Hours]])</f>
        <v>34.341666666666669</v>
      </c>
      <c r="M182" s="3">
        <v>21.630555555555556</v>
      </c>
      <c r="N182" s="3">
        <v>7.9111111111111114</v>
      </c>
      <c r="O182" s="3">
        <v>4.8</v>
      </c>
      <c r="P182" s="3">
        <f>SUM(Table3[[#This Row],[LPN Hours (excl. Admin)]:[LPN Admin Hours]])</f>
        <v>112.3111111111111</v>
      </c>
      <c r="Q182" s="3">
        <v>111.06666666666666</v>
      </c>
      <c r="R182" s="3">
        <v>1.2444444444444445</v>
      </c>
      <c r="S182" s="3">
        <f>SUM(Table3[[#This Row],[CNA Hours]], Table3[[#This Row],[NA TR Hours]], Table3[[#This Row],[Med Aide/Tech Hours]])</f>
        <v>177.60833333333335</v>
      </c>
      <c r="T182" s="3">
        <v>168.53888888888889</v>
      </c>
      <c r="U182" s="3">
        <v>9.0694444444444446</v>
      </c>
      <c r="V182" s="3">
        <v>0</v>
      </c>
      <c r="W182" s="3">
        <f>SUM(Table3[[#This Row],[RN Hours Contract]:[Med Aide Hours Contract]])</f>
        <v>33.43611111111111</v>
      </c>
      <c r="X182" s="3">
        <v>0</v>
      </c>
      <c r="Y182" s="3">
        <v>0</v>
      </c>
      <c r="Z182" s="3">
        <v>0</v>
      </c>
      <c r="AA182" s="3">
        <v>0</v>
      </c>
      <c r="AB182" s="3">
        <v>0</v>
      </c>
      <c r="AC182" s="3">
        <v>33.43611111111111</v>
      </c>
      <c r="AD182" s="3">
        <v>0</v>
      </c>
      <c r="AE182" s="3">
        <v>0</v>
      </c>
      <c r="AF182" t="s">
        <v>180</v>
      </c>
      <c r="AG182" s="13">
        <v>5</v>
      </c>
      <c r="AQ182"/>
    </row>
    <row r="183" spans="1:43" x14ac:dyDescent="0.2">
      <c r="A183" t="s">
        <v>425</v>
      </c>
      <c r="B183" t="s">
        <v>610</v>
      </c>
      <c r="C183" t="s">
        <v>993</v>
      </c>
      <c r="D183" t="s">
        <v>1079</v>
      </c>
      <c r="E183" s="3">
        <v>114.48888888888889</v>
      </c>
      <c r="F183" s="3">
        <f>Table3[[#This Row],[Total Hours Nurse Staffing]]/Table3[[#This Row],[MDS Census]]</f>
        <v>3.8201446040372669</v>
      </c>
      <c r="G183" s="3">
        <f>Table3[[#This Row],[Total Direct Care Staff Hours]]/Table3[[#This Row],[MDS Census]]</f>
        <v>3.5493031832298136</v>
      </c>
      <c r="H183" s="3">
        <f>Table3[[#This Row],[Total RN Hours (w/ Admin, DON)]]/Table3[[#This Row],[MDS Census]]</f>
        <v>0.61191381987577631</v>
      </c>
      <c r="I183" s="3">
        <f>Table3[[#This Row],[RN Hours (excl. Admin, DON)]]/Table3[[#This Row],[MDS Census]]</f>
        <v>0.38967003105590059</v>
      </c>
      <c r="J183" s="3">
        <f t="shared" si="2"/>
        <v>437.36411111111113</v>
      </c>
      <c r="K183" s="3">
        <f>SUM(Table3[[#This Row],[RN Hours (excl. Admin, DON)]], Table3[[#This Row],[LPN Hours (excl. Admin)]], Table3[[#This Row],[CNA Hours]], Table3[[#This Row],[NA TR Hours]], Table3[[#This Row],[Med Aide/Tech Hours]])</f>
        <v>406.3557777777778</v>
      </c>
      <c r="L183" s="3">
        <f>SUM(Table3[[#This Row],[RN Hours (excl. Admin, DON)]:[RN DON Hours]])</f>
        <v>70.057333333333332</v>
      </c>
      <c r="M183" s="3">
        <v>44.612888888888889</v>
      </c>
      <c r="N183" s="3">
        <v>20.555555555555557</v>
      </c>
      <c r="O183" s="3">
        <v>4.8888888888888893</v>
      </c>
      <c r="P183" s="3">
        <f>SUM(Table3[[#This Row],[LPN Hours (excl. Admin)]:[LPN Admin Hours]])</f>
        <v>124.71788888888889</v>
      </c>
      <c r="Q183" s="3">
        <v>119.15400000000001</v>
      </c>
      <c r="R183" s="3">
        <v>5.5638888888888891</v>
      </c>
      <c r="S183" s="3">
        <f>SUM(Table3[[#This Row],[CNA Hours]], Table3[[#This Row],[NA TR Hours]], Table3[[#This Row],[Med Aide/Tech Hours]])</f>
        <v>242.58888888888887</v>
      </c>
      <c r="T183" s="3">
        <v>200.29166666666666</v>
      </c>
      <c r="U183" s="3">
        <v>42.297222222222224</v>
      </c>
      <c r="V183" s="3">
        <v>0</v>
      </c>
      <c r="W183" s="3">
        <f>SUM(Table3[[#This Row],[RN Hours Contract]:[Med Aide Hours Contract]])</f>
        <v>1.6799999999999997</v>
      </c>
      <c r="X183" s="3">
        <v>0</v>
      </c>
      <c r="Y183" s="3">
        <v>0</v>
      </c>
      <c r="Z183" s="3">
        <v>0</v>
      </c>
      <c r="AA183" s="3">
        <v>1.4077777777777776</v>
      </c>
      <c r="AB183" s="3">
        <v>0</v>
      </c>
      <c r="AC183" s="3">
        <v>0.2722222222222222</v>
      </c>
      <c r="AD183" s="3">
        <v>0</v>
      </c>
      <c r="AE183" s="3">
        <v>0</v>
      </c>
      <c r="AF183" t="s">
        <v>181</v>
      </c>
      <c r="AG183" s="13">
        <v>5</v>
      </c>
      <c r="AQ183"/>
    </row>
    <row r="184" spans="1:43" x14ac:dyDescent="0.2">
      <c r="A184" t="s">
        <v>425</v>
      </c>
      <c r="B184" t="s">
        <v>611</v>
      </c>
      <c r="C184" t="s">
        <v>971</v>
      </c>
      <c r="D184" t="s">
        <v>1079</v>
      </c>
      <c r="E184" s="3">
        <v>66.74444444444444</v>
      </c>
      <c r="F184" s="3">
        <f>Table3[[#This Row],[Total Hours Nurse Staffing]]/Table3[[#This Row],[MDS Census]]</f>
        <v>4.6253121358415177</v>
      </c>
      <c r="G184" s="3">
        <f>Table3[[#This Row],[Total Direct Care Staff Hours]]/Table3[[#This Row],[MDS Census]]</f>
        <v>3.7408856334276681</v>
      </c>
      <c r="H184" s="3">
        <f>Table3[[#This Row],[Total RN Hours (w/ Admin, DON)]]/Table3[[#This Row],[MDS Census]]</f>
        <v>0.60637589478941234</v>
      </c>
      <c r="I184" s="3">
        <f>Table3[[#This Row],[RN Hours (excl. Admin, DON)]]/Table3[[#This Row],[MDS Census]]</f>
        <v>0.17712668553354421</v>
      </c>
      <c r="J184" s="3">
        <f t="shared" si="2"/>
        <v>308.71388888888885</v>
      </c>
      <c r="K184" s="3">
        <f>SUM(Table3[[#This Row],[RN Hours (excl. Admin, DON)]], Table3[[#This Row],[LPN Hours (excl. Admin)]], Table3[[#This Row],[CNA Hours]], Table3[[#This Row],[NA TR Hours]], Table3[[#This Row],[Med Aide/Tech Hours]])</f>
        <v>249.68333333333334</v>
      </c>
      <c r="L184" s="3">
        <f>SUM(Table3[[#This Row],[RN Hours (excl. Admin, DON)]:[RN DON Hours]])</f>
        <v>40.472222222222221</v>
      </c>
      <c r="M184" s="3">
        <v>11.822222222222223</v>
      </c>
      <c r="N184" s="3">
        <v>23.138888888888889</v>
      </c>
      <c r="O184" s="3">
        <v>5.5111111111111111</v>
      </c>
      <c r="P184" s="3">
        <f>SUM(Table3[[#This Row],[LPN Hours (excl. Admin)]:[LPN Admin Hours]])</f>
        <v>123.86388888888889</v>
      </c>
      <c r="Q184" s="3">
        <v>93.483333333333334</v>
      </c>
      <c r="R184" s="3">
        <v>30.380555555555556</v>
      </c>
      <c r="S184" s="3">
        <f>SUM(Table3[[#This Row],[CNA Hours]], Table3[[#This Row],[NA TR Hours]], Table3[[#This Row],[Med Aide/Tech Hours]])</f>
        <v>144.37777777777777</v>
      </c>
      <c r="T184" s="3">
        <v>110.18888888888888</v>
      </c>
      <c r="U184" s="3">
        <v>34.18888888888889</v>
      </c>
      <c r="V184" s="3">
        <v>0</v>
      </c>
      <c r="W184" s="3">
        <f>SUM(Table3[[#This Row],[RN Hours Contract]:[Med Aide Hours Contract]])</f>
        <v>0</v>
      </c>
      <c r="X184" s="3">
        <v>0</v>
      </c>
      <c r="Y184" s="3">
        <v>0</v>
      </c>
      <c r="Z184" s="3">
        <v>0</v>
      </c>
      <c r="AA184" s="3">
        <v>0</v>
      </c>
      <c r="AB184" s="3">
        <v>0</v>
      </c>
      <c r="AC184" s="3">
        <v>0</v>
      </c>
      <c r="AD184" s="3">
        <v>0</v>
      </c>
      <c r="AE184" s="3">
        <v>0</v>
      </c>
      <c r="AF184" t="s">
        <v>182</v>
      </c>
      <c r="AG184" s="13">
        <v>5</v>
      </c>
      <c r="AQ184"/>
    </row>
    <row r="185" spans="1:43" x14ac:dyDescent="0.2">
      <c r="A185" t="s">
        <v>425</v>
      </c>
      <c r="B185" t="s">
        <v>612</v>
      </c>
      <c r="C185" t="s">
        <v>911</v>
      </c>
      <c r="D185" t="s">
        <v>1075</v>
      </c>
      <c r="E185" s="3">
        <v>100.47777777777777</v>
      </c>
      <c r="F185" s="3">
        <f>Table3[[#This Row],[Total Hours Nurse Staffing]]/Table3[[#This Row],[MDS Census]]</f>
        <v>3.3657303992038043</v>
      </c>
      <c r="G185" s="3">
        <f>Table3[[#This Row],[Total Direct Care Staff Hours]]/Table3[[#This Row],[MDS Census]]</f>
        <v>3.1312396328651997</v>
      </c>
      <c r="H185" s="3">
        <f>Table3[[#This Row],[Total RN Hours (w/ Admin, DON)]]/Table3[[#This Row],[MDS Census]]</f>
        <v>0.53828928452947034</v>
      </c>
      <c r="I185" s="3">
        <f>Table3[[#This Row],[RN Hours (excl. Admin, DON)]]/Table3[[#This Row],[MDS Census]]</f>
        <v>0.30379851819086584</v>
      </c>
      <c r="J185" s="3">
        <f t="shared" si="2"/>
        <v>338.18111111111114</v>
      </c>
      <c r="K185" s="3">
        <f>SUM(Table3[[#This Row],[RN Hours (excl. Admin, DON)]], Table3[[#This Row],[LPN Hours (excl. Admin)]], Table3[[#This Row],[CNA Hours]], Table3[[#This Row],[NA TR Hours]], Table3[[#This Row],[Med Aide/Tech Hours]])</f>
        <v>314.62</v>
      </c>
      <c r="L185" s="3">
        <f>SUM(Table3[[#This Row],[RN Hours (excl. Admin, DON)]:[RN DON Hours]])</f>
        <v>54.086111111111109</v>
      </c>
      <c r="M185" s="3">
        <v>30.524999999999999</v>
      </c>
      <c r="N185" s="3">
        <v>19.827777777777779</v>
      </c>
      <c r="O185" s="3">
        <v>3.7333333333333334</v>
      </c>
      <c r="P185" s="3">
        <f>SUM(Table3[[#This Row],[LPN Hours (excl. Admin)]:[LPN Admin Hours]])</f>
        <v>69.738888888888894</v>
      </c>
      <c r="Q185" s="3">
        <v>69.738888888888894</v>
      </c>
      <c r="R185" s="3">
        <v>0</v>
      </c>
      <c r="S185" s="3">
        <f>SUM(Table3[[#This Row],[CNA Hours]], Table3[[#This Row],[NA TR Hours]], Table3[[#This Row],[Med Aide/Tech Hours]])</f>
        <v>214.35611111111112</v>
      </c>
      <c r="T185" s="3">
        <v>198.24166666666667</v>
      </c>
      <c r="U185" s="3">
        <v>16.114444444444445</v>
      </c>
      <c r="V185" s="3">
        <v>0</v>
      </c>
      <c r="W185" s="3">
        <f>SUM(Table3[[#This Row],[RN Hours Contract]:[Med Aide Hours Contract]])</f>
        <v>27.988888888888891</v>
      </c>
      <c r="X185" s="3">
        <v>1.6888888888888889</v>
      </c>
      <c r="Y185" s="3">
        <v>0</v>
      </c>
      <c r="Z185" s="3">
        <v>0</v>
      </c>
      <c r="AA185" s="3">
        <v>21.233333333333334</v>
      </c>
      <c r="AB185" s="3">
        <v>0</v>
      </c>
      <c r="AC185" s="3">
        <v>5.0666666666666664</v>
      </c>
      <c r="AD185" s="3">
        <v>0</v>
      </c>
      <c r="AE185" s="3">
        <v>0</v>
      </c>
      <c r="AF185" t="s">
        <v>183</v>
      </c>
      <c r="AG185" s="13">
        <v>5</v>
      </c>
      <c r="AQ185"/>
    </row>
    <row r="186" spans="1:43" x14ac:dyDescent="0.2">
      <c r="A186" t="s">
        <v>425</v>
      </c>
      <c r="B186" t="s">
        <v>613</v>
      </c>
      <c r="C186" t="s">
        <v>994</v>
      </c>
      <c r="D186" t="s">
        <v>1127</v>
      </c>
      <c r="E186" s="3">
        <v>136.4</v>
      </c>
      <c r="F186" s="3">
        <f>Table3[[#This Row],[Total Hours Nurse Staffing]]/Table3[[#This Row],[MDS Census]]</f>
        <v>4.9460312805474098</v>
      </c>
      <c r="G186" s="3">
        <f>Table3[[#This Row],[Total Direct Care Staff Hours]]/Table3[[#This Row],[MDS Census]]</f>
        <v>4.8411111111111111</v>
      </c>
      <c r="H186" s="3">
        <f>Table3[[#This Row],[Total RN Hours (w/ Admin, DON)]]/Table3[[#This Row],[MDS Census]]</f>
        <v>0.76344900619094158</v>
      </c>
      <c r="I186" s="3">
        <f>Table3[[#This Row],[RN Hours (excl. Admin, DON)]]/Table3[[#This Row],[MDS Census]]</f>
        <v>0.65852883675464324</v>
      </c>
      <c r="J186" s="3">
        <f t="shared" ref="J186:J249" si="3">SUM(L186,P186,S186)</f>
        <v>674.63866666666672</v>
      </c>
      <c r="K186" s="3">
        <f>SUM(Table3[[#This Row],[RN Hours (excl. Admin, DON)]], Table3[[#This Row],[LPN Hours (excl. Admin)]], Table3[[#This Row],[CNA Hours]], Table3[[#This Row],[NA TR Hours]], Table3[[#This Row],[Med Aide/Tech Hours]])</f>
        <v>660.32755555555559</v>
      </c>
      <c r="L186" s="3">
        <f>SUM(Table3[[#This Row],[RN Hours (excl. Admin, DON)]:[RN DON Hours]])</f>
        <v>104.13444444444444</v>
      </c>
      <c r="M186" s="3">
        <v>89.823333333333338</v>
      </c>
      <c r="N186" s="3">
        <v>9.2444444444444436</v>
      </c>
      <c r="O186" s="3">
        <v>5.0666666666666664</v>
      </c>
      <c r="P186" s="3">
        <f>SUM(Table3[[#This Row],[LPN Hours (excl. Admin)]:[LPN Admin Hours]])</f>
        <v>142.79888888888888</v>
      </c>
      <c r="Q186" s="3">
        <v>142.79888888888888</v>
      </c>
      <c r="R186" s="3">
        <v>0</v>
      </c>
      <c r="S186" s="3">
        <f>SUM(Table3[[#This Row],[CNA Hours]], Table3[[#This Row],[NA TR Hours]], Table3[[#This Row],[Med Aide/Tech Hours]])</f>
        <v>427.70533333333339</v>
      </c>
      <c r="T186" s="3">
        <v>427.70533333333339</v>
      </c>
      <c r="U186" s="3">
        <v>0</v>
      </c>
      <c r="V186" s="3">
        <v>0</v>
      </c>
      <c r="W186" s="3">
        <f>SUM(Table3[[#This Row],[RN Hours Contract]:[Med Aide Hours Contract]])</f>
        <v>0</v>
      </c>
      <c r="X186" s="3">
        <v>0</v>
      </c>
      <c r="Y186" s="3">
        <v>0</v>
      </c>
      <c r="Z186" s="3">
        <v>0</v>
      </c>
      <c r="AA186" s="3">
        <v>0</v>
      </c>
      <c r="AB186" s="3">
        <v>0</v>
      </c>
      <c r="AC186" s="3">
        <v>0</v>
      </c>
      <c r="AD186" s="3">
        <v>0</v>
      </c>
      <c r="AE186" s="3">
        <v>0</v>
      </c>
      <c r="AF186" t="s">
        <v>184</v>
      </c>
      <c r="AG186" s="13">
        <v>5</v>
      </c>
      <c r="AQ186"/>
    </row>
    <row r="187" spans="1:43" x14ac:dyDescent="0.2">
      <c r="A187" t="s">
        <v>425</v>
      </c>
      <c r="B187" t="s">
        <v>614</v>
      </c>
      <c r="C187" t="s">
        <v>901</v>
      </c>
      <c r="D187" t="s">
        <v>1094</v>
      </c>
      <c r="E187" s="3">
        <v>55.333333333333336</v>
      </c>
      <c r="F187" s="3">
        <f>Table3[[#This Row],[Total Hours Nurse Staffing]]/Table3[[#This Row],[MDS Census]]</f>
        <v>4.235451807228916</v>
      </c>
      <c r="G187" s="3">
        <f>Table3[[#This Row],[Total Direct Care Staff Hours]]/Table3[[#This Row],[MDS Census]]</f>
        <v>3.7274196787148592</v>
      </c>
      <c r="H187" s="3">
        <f>Table3[[#This Row],[Total RN Hours (w/ Admin, DON)]]/Table3[[#This Row],[MDS Census]]</f>
        <v>0.91041967871485951</v>
      </c>
      <c r="I187" s="3">
        <f>Table3[[#This Row],[RN Hours (excl. Admin, DON)]]/Table3[[#This Row],[MDS Census]]</f>
        <v>0.40288955823293171</v>
      </c>
      <c r="J187" s="3">
        <f t="shared" si="3"/>
        <v>234.36166666666668</v>
      </c>
      <c r="K187" s="3">
        <f>SUM(Table3[[#This Row],[RN Hours (excl. Admin, DON)]], Table3[[#This Row],[LPN Hours (excl. Admin)]], Table3[[#This Row],[CNA Hours]], Table3[[#This Row],[NA TR Hours]], Table3[[#This Row],[Med Aide/Tech Hours]])</f>
        <v>206.25055555555556</v>
      </c>
      <c r="L187" s="3">
        <f>SUM(Table3[[#This Row],[RN Hours (excl. Admin, DON)]:[RN DON Hours]])</f>
        <v>50.376555555555562</v>
      </c>
      <c r="M187" s="3">
        <v>22.293222222222223</v>
      </c>
      <c r="N187" s="3">
        <v>22.572222222222223</v>
      </c>
      <c r="O187" s="3">
        <v>5.5111111111111111</v>
      </c>
      <c r="P187" s="3">
        <f>SUM(Table3[[#This Row],[LPN Hours (excl. Admin)]:[LPN Admin Hours]])</f>
        <v>41.858222222222217</v>
      </c>
      <c r="Q187" s="3">
        <v>41.830444444444439</v>
      </c>
      <c r="R187" s="3">
        <v>2.7777777777777776E-2</v>
      </c>
      <c r="S187" s="3">
        <f>SUM(Table3[[#This Row],[CNA Hours]], Table3[[#This Row],[NA TR Hours]], Table3[[#This Row],[Med Aide/Tech Hours]])</f>
        <v>142.12688888888889</v>
      </c>
      <c r="T187" s="3">
        <v>140.91022222222222</v>
      </c>
      <c r="U187" s="3">
        <v>1.2166666666666666</v>
      </c>
      <c r="V187" s="3">
        <v>0</v>
      </c>
      <c r="W187" s="3">
        <f>SUM(Table3[[#This Row],[RN Hours Contract]:[Med Aide Hours Contract]])</f>
        <v>0</v>
      </c>
      <c r="X187" s="3">
        <v>0</v>
      </c>
      <c r="Y187" s="3">
        <v>0</v>
      </c>
      <c r="Z187" s="3">
        <v>0</v>
      </c>
      <c r="AA187" s="3">
        <v>0</v>
      </c>
      <c r="AB187" s="3">
        <v>0</v>
      </c>
      <c r="AC187" s="3">
        <v>0</v>
      </c>
      <c r="AD187" s="3">
        <v>0</v>
      </c>
      <c r="AE187" s="3">
        <v>0</v>
      </c>
      <c r="AF187" t="s">
        <v>185</v>
      </c>
      <c r="AG187" s="13">
        <v>5</v>
      </c>
      <c r="AQ187"/>
    </row>
    <row r="188" spans="1:43" x14ac:dyDescent="0.2">
      <c r="A188" t="s">
        <v>425</v>
      </c>
      <c r="B188" t="s">
        <v>615</v>
      </c>
      <c r="C188" t="s">
        <v>995</v>
      </c>
      <c r="D188" t="s">
        <v>1136</v>
      </c>
      <c r="E188" s="3">
        <v>61.455555555555556</v>
      </c>
      <c r="F188" s="3">
        <f>Table3[[#This Row],[Total Hours Nurse Staffing]]/Table3[[#This Row],[MDS Census]]</f>
        <v>3.3737009582354003</v>
      </c>
      <c r="G188" s="3">
        <f>Table3[[#This Row],[Total Direct Care Staff Hours]]/Table3[[#This Row],[MDS Census]]</f>
        <v>3.2015801844151146</v>
      </c>
      <c r="H188" s="3">
        <f>Table3[[#This Row],[Total RN Hours (w/ Admin, DON)]]/Table3[[#This Row],[MDS Census]]</f>
        <v>0.45960224190923882</v>
      </c>
      <c r="I188" s="3">
        <f>Table3[[#This Row],[RN Hours (excl. Admin, DON)]]/Table3[[#This Row],[MDS Census]]</f>
        <v>0.37426505152775269</v>
      </c>
      <c r="J188" s="3">
        <f t="shared" si="3"/>
        <v>207.33266666666665</v>
      </c>
      <c r="K188" s="3">
        <f>SUM(Table3[[#This Row],[RN Hours (excl. Admin, DON)]], Table3[[#This Row],[LPN Hours (excl. Admin)]], Table3[[#This Row],[CNA Hours]], Table3[[#This Row],[NA TR Hours]], Table3[[#This Row],[Med Aide/Tech Hours]])</f>
        <v>196.75488888888887</v>
      </c>
      <c r="L188" s="3">
        <f>SUM(Table3[[#This Row],[RN Hours (excl. Admin, DON)]:[RN DON Hours]])</f>
        <v>28.245111111111111</v>
      </c>
      <c r="M188" s="3">
        <v>23.000666666666667</v>
      </c>
      <c r="N188" s="3">
        <v>0</v>
      </c>
      <c r="O188" s="3">
        <v>5.2444444444444445</v>
      </c>
      <c r="P188" s="3">
        <f>SUM(Table3[[#This Row],[LPN Hours (excl. Admin)]:[LPN Admin Hours]])</f>
        <v>49.225888888888889</v>
      </c>
      <c r="Q188" s="3">
        <v>43.892555555555553</v>
      </c>
      <c r="R188" s="3">
        <v>5.333333333333333</v>
      </c>
      <c r="S188" s="3">
        <f>SUM(Table3[[#This Row],[CNA Hours]], Table3[[#This Row],[NA TR Hours]], Table3[[#This Row],[Med Aide/Tech Hours]])</f>
        <v>129.86166666666665</v>
      </c>
      <c r="T188" s="3">
        <v>129.86166666666665</v>
      </c>
      <c r="U188" s="3">
        <v>0</v>
      </c>
      <c r="V188" s="3">
        <v>0</v>
      </c>
      <c r="W188" s="3">
        <f>SUM(Table3[[#This Row],[RN Hours Contract]:[Med Aide Hours Contract]])</f>
        <v>0</v>
      </c>
      <c r="X188" s="3">
        <v>0</v>
      </c>
      <c r="Y188" s="3">
        <v>0</v>
      </c>
      <c r="Z188" s="3">
        <v>0</v>
      </c>
      <c r="AA188" s="3">
        <v>0</v>
      </c>
      <c r="AB188" s="3">
        <v>0</v>
      </c>
      <c r="AC188" s="3">
        <v>0</v>
      </c>
      <c r="AD188" s="3">
        <v>0</v>
      </c>
      <c r="AE188" s="3">
        <v>0</v>
      </c>
      <c r="AF188" t="s">
        <v>186</v>
      </c>
      <c r="AG188" s="13">
        <v>5</v>
      </c>
      <c r="AQ188"/>
    </row>
    <row r="189" spans="1:43" x14ac:dyDescent="0.2">
      <c r="A189" t="s">
        <v>425</v>
      </c>
      <c r="B189" t="s">
        <v>616</v>
      </c>
      <c r="C189" t="s">
        <v>967</v>
      </c>
      <c r="D189" t="s">
        <v>1132</v>
      </c>
      <c r="E189" s="3">
        <v>44.455555555555556</v>
      </c>
      <c r="F189" s="3">
        <f>Table3[[#This Row],[Total Hours Nurse Staffing]]/Table3[[#This Row],[MDS Census]]</f>
        <v>4.3184203949012749</v>
      </c>
      <c r="G189" s="3">
        <f>Table3[[#This Row],[Total Direct Care Staff Hours]]/Table3[[#This Row],[MDS Census]]</f>
        <v>4.0136840789802548</v>
      </c>
      <c r="H189" s="3">
        <f>Table3[[#This Row],[Total RN Hours (w/ Admin, DON)]]/Table3[[#This Row],[MDS Census]]</f>
        <v>1.0990377405648588</v>
      </c>
      <c r="I189" s="3">
        <f>Table3[[#This Row],[RN Hours (excl. Admin, DON)]]/Table3[[#This Row],[MDS Census]]</f>
        <v>0.79430142464383902</v>
      </c>
      <c r="J189" s="3">
        <f t="shared" si="3"/>
        <v>191.97777777777779</v>
      </c>
      <c r="K189" s="3">
        <f>SUM(Table3[[#This Row],[RN Hours (excl. Admin, DON)]], Table3[[#This Row],[LPN Hours (excl. Admin)]], Table3[[#This Row],[CNA Hours]], Table3[[#This Row],[NA TR Hours]], Table3[[#This Row],[Med Aide/Tech Hours]])</f>
        <v>178.43055555555554</v>
      </c>
      <c r="L189" s="3">
        <f>SUM(Table3[[#This Row],[RN Hours (excl. Admin, DON)]:[RN DON Hours]])</f>
        <v>48.858333333333334</v>
      </c>
      <c r="M189" s="3">
        <v>35.31111111111111</v>
      </c>
      <c r="N189" s="3">
        <v>9.5472222222222225</v>
      </c>
      <c r="O189" s="3">
        <v>4</v>
      </c>
      <c r="P189" s="3">
        <f>SUM(Table3[[#This Row],[LPN Hours (excl. Admin)]:[LPN Admin Hours]])</f>
        <v>35.475000000000001</v>
      </c>
      <c r="Q189" s="3">
        <v>35.475000000000001</v>
      </c>
      <c r="R189" s="3">
        <v>0</v>
      </c>
      <c r="S189" s="3">
        <f>SUM(Table3[[#This Row],[CNA Hours]], Table3[[#This Row],[NA TR Hours]], Table3[[#This Row],[Med Aide/Tech Hours]])</f>
        <v>107.64444444444445</v>
      </c>
      <c r="T189" s="3">
        <v>106.88611111111111</v>
      </c>
      <c r="U189" s="3">
        <v>0.7583333333333333</v>
      </c>
      <c r="V189" s="3">
        <v>0</v>
      </c>
      <c r="W189" s="3">
        <f>SUM(Table3[[#This Row],[RN Hours Contract]:[Med Aide Hours Contract]])</f>
        <v>0</v>
      </c>
      <c r="X189" s="3">
        <v>0</v>
      </c>
      <c r="Y189" s="3">
        <v>0</v>
      </c>
      <c r="Z189" s="3">
        <v>0</v>
      </c>
      <c r="AA189" s="3">
        <v>0</v>
      </c>
      <c r="AB189" s="3">
        <v>0</v>
      </c>
      <c r="AC189" s="3">
        <v>0</v>
      </c>
      <c r="AD189" s="3">
        <v>0</v>
      </c>
      <c r="AE189" s="3">
        <v>0</v>
      </c>
      <c r="AF189" t="s">
        <v>187</v>
      </c>
      <c r="AG189" s="13">
        <v>5</v>
      </c>
      <c r="AQ189"/>
    </row>
    <row r="190" spans="1:43" x14ac:dyDescent="0.2">
      <c r="A190" t="s">
        <v>425</v>
      </c>
      <c r="B190" t="s">
        <v>617</v>
      </c>
      <c r="C190" t="s">
        <v>928</v>
      </c>
      <c r="D190" t="s">
        <v>1079</v>
      </c>
      <c r="E190" s="3">
        <v>58.488888888888887</v>
      </c>
      <c r="F190" s="3">
        <f>Table3[[#This Row],[Total Hours Nurse Staffing]]/Table3[[#This Row],[MDS Census]]</f>
        <v>2.7836721124620065</v>
      </c>
      <c r="G190" s="3">
        <f>Table3[[#This Row],[Total Direct Care Staff Hours]]/Table3[[#This Row],[MDS Census]]</f>
        <v>2.5611227203647422</v>
      </c>
      <c r="H190" s="3">
        <f>Table3[[#This Row],[Total RN Hours (w/ Admin, DON)]]/Table3[[#This Row],[MDS Census]]</f>
        <v>0.34726443768996962</v>
      </c>
      <c r="I190" s="3">
        <f>Table3[[#This Row],[RN Hours (excl. Admin, DON)]]/Table3[[#This Row],[MDS Census]]</f>
        <v>0.12471504559270517</v>
      </c>
      <c r="J190" s="3">
        <f t="shared" si="3"/>
        <v>162.8138888888889</v>
      </c>
      <c r="K190" s="3">
        <f>SUM(Table3[[#This Row],[RN Hours (excl. Admin, DON)]], Table3[[#This Row],[LPN Hours (excl. Admin)]], Table3[[#This Row],[CNA Hours]], Table3[[#This Row],[NA TR Hours]], Table3[[#This Row],[Med Aide/Tech Hours]])</f>
        <v>149.79722222222225</v>
      </c>
      <c r="L190" s="3">
        <f>SUM(Table3[[#This Row],[RN Hours (excl. Admin, DON)]:[RN DON Hours]])</f>
        <v>20.31111111111111</v>
      </c>
      <c r="M190" s="3">
        <v>7.2944444444444443</v>
      </c>
      <c r="N190" s="3">
        <v>7.9749999999999996</v>
      </c>
      <c r="O190" s="3">
        <v>5.041666666666667</v>
      </c>
      <c r="P190" s="3">
        <f>SUM(Table3[[#This Row],[LPN Hours (excl. Admin)]:[LPN Admin Hours]])</f>
        <v>41.677777777777777</v>
      </c>
      <c r="Q190" s="3">
        <v>41.677777777777777</v>
      </c>
      <c r="R190" s="3">
        <v>0</v>
      </c>
      <c r="S190" s="3">
        <f>SUM(Table3[[#This Row],[CNA Hours]], Table3[[#This Row],[NA TR Hours]], Table3[[#This Row],[Med Aide/Tech Hours]])</f>
        <v>100.825</v>
      </c>
      <c r="T190" s="3">
        <v>93.169444444444451</v>
      </c>
      <c r="U190" s="3">
        <v>7.6555555555555559</v>
      </c>
      <c r="V190" s="3">
        <v>0</v>
      </c>
      <c r="W190" s="3">
        <f>SUM(Table3[[#This Row],[RN Hours Contract]:[Med Aide Hours Contract]])</f>
        <v>6.6611111111111114</v>
      </c>
      <c r="X190" s="3">
        <v>0.16666666666666666</v>
      </c>
      <c r="Y190" s="3">
        <v>0</v>
      </c>
      <c r="Z190" s="3">
        <v>0</v>
      </c>
      <c r="AA190" s="3">
        <v>2.4305555555555554</v>
      </c>
      <c r="AB190" s="3">
        <v>0</v>
      </c>
      <c r="AC190" s="3">
        <v>4.0638888888888891</v>
      </c>
      <c r="AD190" s="3">
        <v>0</v>
      </c>
      <c r="AE190" s="3">
        <v>0</v>
      </c>
      <c r="AF190" t="s">
        <v>188</v>
      </c>
      <c r="AG190" s="13">
        <v>5</v>
      </c>
      <c r="AQ190"/>
    </row>
    <row r="191" spans="1:43" x14ac:dyDescent="0.2">
      <c r="A191" t="s">
        <v>425</v>
      </c>
      <c r="B191" t="s">
        <v>618</v>
      </c>
      <c r="C191" t="s">
        <v>996</v>
      </c>
      <c r="D191" t="s">
        <v>1079</v>
      </c>
      <c r="E191" s="3">
        <v>108.63333333333334</v>
      </c>
      <c r="F191" s="3">
        <f>Table3[[#This Row],[Total Hours Nurse Staffing]]/Table3[[#This Row],[MDS Census]]</f>
        <v>2.9771729569397563</v>
      </c>
      <c r="G191" s="3">
        <f>Table3[[#This Row],[Total Direct Care Staff Hours]]/Table3[[#This Row],[MDS Census]]</f>
        <v>2.6285179502915001</v>
      </c>
      <c r="H191" s="3">
        <f>Table3[[#This Row],[Total RN Hours (w/ Admin, DON)]]/Table3[[#This Row],[MDS Census]]</f>
        <v>0.27184412396440627</v>
      </c>
      <c r="I191" s="3">
        <f>Table3[[#This Row],[RN Hours (excl. Admin, DON)]]/Table3[[#This Row],[MDS Census]]</f>
        <v>7.0876546998056664E-2</v>
      </c>
      <c r="J191" s="3">
        <f t="shared" si="3"/>
        <v>323.42022222222221</v>
      </c>
      <c r="K191" s="3">
        <f>SUM(Table3[[#This Row],[RN Hours (excl. Admin, DON)]], Table3[[#This Row],[LPN Hours (excl. Admin)]], Table3[[#This Row],[CNA Hours]], Table3[[#This Row],[NA TR Hours]], Table3[[#This Row],[Med Aide/Tech Hours]])</f>
        <v>285.54466666666667</v>
      </c>
      <c r="L191" s="3">
        <f>SUM(Table3[[#This Row],[RN Hours (excl. Admin, DON)]:[RN DON Hours]])</f>
        <v>29.531333333333336</v>
      </c>
      <c r="M191" s="3">
        <v>7.6995555555555564</v>
      </c>
      <c r="N191" s="3">
        <v>17.387333333333338</v>
      </c>
      <c r="O191" s="3">
        <v>4.4444444444444446</v>
      </c>
      <c r="P191" s="3">
        <f>SUM(Table3[[#This Row],[LPN Hours (excl. Admin)]:[LPN Admin Hours]])</f>
        <v>115.04777777777778</v>
      </c>
      <c r="Q191" s="3">
        <v>99.004000000000005</v>
      </c>
      <c r="R191" s="3">
        <v>16.043777777777777</v>
      </c>
      <c r="S191" s="3">
        <f>SUM(Table3[[#This Row],[CNA Hours]], Table3[[#This Row],[NA TR Hours]], Table3[[#This Row],[Med Aide/Tech Hours]])</f>
        <v>178.8411111111111</v>
      </c>
      <c r="T191" s="3">
        <v>177.14833333333334</v>
      </c>
      <c r="U191" s="3">
        <v>1.6927777777777777</v>
      </c>
      <c r="V191" s="3">
        <v>0</v>
      </c>
      <c r="W191" s="3">
        <f>SUM(Table3[[#This Row],[RN Hours Contract]:[Med Aide Hours Contract]])</f>
        <v>0</v>
      </c>
      <c r="X191" s="3">
        <v>0</v>
      </c>
      <c r="Y191" s="3">
        <v>0</v>
      </c>
      <c r="Z191" s="3">
        <v>0</v>
      </c>
      <c r="AA191" s="3">
        <v>0</v>
      </c>
      <c r="AB191" s="3">
        <v>0</v>
      </c>
      <c r="AC191" s="3">
        <v>0</v>
      </c>
      <c r="AD191" s="3">
        <v>0</v>
      </c>
      <c r="AE191" s="3">
        <v>0</v>
      </c>
      <c r="AF191" t="s">
        <v>189</v>
      </c>
      <c r="AG191" s="13">
        <v>5</v>
      </c>
      <c r="AQ191"/>
    </row>
    <row r="192" spans="1:43" x14ac:dyDescent="0.2">
      <c r="A192" t="s">
        <v>425</v>
      </c>
      <c r="B192" t="s">
        <v>619</v>
      </c>
      <c r="C192" t="s">
        <v>977</v>
      </c>
      <c r="D192" t="s">
        <v>1096</v>
      </c>
      <c r="E192" s="3">
        <v>80.666666666666671</v>
      </c>
      <c r="F192" s="3">
        <f>Table3[[#This Row],[Total Hours Nurse Staffing]]/Table3[[#This Row],[MDS Census]]</f>
        <v>4.0931680440771343</v>
      </c>
      <c r="G192" s="3">
        <f>Table3[[#This Row],[Total Direct Care Staff Hours]]/Table3[[#This Row],[MDS Census]]</f>
        <v>3.9082162534435261</v>
      </c>
      <c r="H192" s="3">
        <f>Table3[[#This Row],[Total RN Hours (w/ Admin, DON)]]/Table3[[#This Row],[MDS Census]]</f>
        <v>0.97407988980716242</v>
      </c>
      <c r="I192" s="3">
        <f>Table3[[#This Row],[RN Hours (excl. Admin, DON)]]/Table3[[#This Row],[MDS Census]]</f>
        <v>0.78912809917355364</v>
      </c>
      <c r="J192" s="3">
        <f t="shared" si="3"/>
        <v>330.18222222222221</v>
      </c>
      <c r="K192" s="3">
        <f>SUM(Table3[[#This Row],[RN Hours (excl. Admin, DON)]], Table3[[#This Row],[LPN Hours (excl. Admin)]], Table3[[#This Row],[CNA Hours]], Table3[[#This Row],[NA TR Hours]], Table3[[#This Row],[Med Aide/Tech Hours]])</f>
        <v>315.26277777777779</v>
      </c>
      <c r="L192" s="3">
        <f>SUM(Table3[[#This Row],[RN Hours (excl. Admin, DON)]:[RN DON Hours]])</f>
        <v>78.575777777777773</v>
      </c>
      <c r="M192" s="3">
        <v>63.656333333333329</v>
      </c>
      <c r="N192" s="3">
        <v>9.2750000000000004</v>
      </c>
      <c r="O192" s="3">
        <v>5.6444444444444448</v>
      </c>
      <c r="P192" s="3">
        <f>SUM(Table3[[#This Row],[LPN Hours (excl. Admin)]:[LPN Admin Hours]])</f>
        <v>35.916666666666664</v>
      </c>
      <c r="Q192" s="3">
        <v>35.916666666666664</v>
      </c>
      <c r="R192" s="3">
        <v>0</v>
      </c>
      <c r="S192" s="3">
        <f>SUM(Table3[[#This Row],[CNA Hours]], Table3[[#This Row],[NA TR Hours]], Table3[[#This Row],[Med Aide/Tech Hours]])</f>
        <v>215.68977777777778</v>
      </c>
      <c r="T192" s="3">
        <v>211.71666666666667</v>
      </c>
      <c r="U192" s="3">
        <v>3.9731111111111108</v>
      </c>
      <c r="V192" s="3">
        <v>0</v>
      </c>
      <c r="W192" s="3">
        <f>SUM(Table3[[#This Row],[RN Hours Contract]:[Med Aide Hours Contract]])</f>
        <v>0</v>
      </c>
      <c r="X192" s="3">
        <v>0</v>
      </c>
      <c r="Y192" s="3">
        <v>0</v>
      </c>
      <c r="Z192" s="3">
        <v>0</v>
      </c>
      <c r="AA192" s="3">
        <v>0</v>
      </c>
      <c r="AB192" s="3">
        <v>0</v>
      </c>
      <c r="AC192" s="3">
        <v>0</v>
      </c>
      <c r="AD192" s="3">
        <v>0</v>
      </c>
      <c r="AE192" s="3">
        <v>0</v>
      </c>
      <c r="AF192" t="s">
        <v>190</v>
      </c>
      <c r="AG192" s="13">
        <v>5</v>
      </c>
      <c r="AQ192"/>
    </row>
    <row r="193" spans="1:43" x14ac:dyDescent="0.2">
      <c r="A193" t="s">
        <v>425</v>
      </c>
      <c r="B193" t="s">
        <v>620</v>
      </c>
      <c r="C193" t="s">
        <v>890</v>
      </c>
      <c r="D193" t="s">
        <v>1106</v>
      </c>
      <c r="E193" s="3">
        <v>70.711111111111109</v>
      </c>
      <c r="F193" s="3">
        <f>Table3[[#This Row],[Total Hours Nurse Staffing]]/Table3[[#This Row],[MDS Census]]</f>
        <v>3.7204384035197986</v>
      </c>
      <c r="G193" s="3">
        <f>Table3[[#This Row],[Total Direct Care Staff Hours]]/Table3[[#This Row],[MDS Census]]</f>
        <v>3.5001759899434317</v>
      </c>
      <c r="H193" s="3">
        <f>Table3[[#This Row],[Total RN Hours (w/ Admin, DON)]]/Table3[[#This Row],[MDS Census]]</f>
        <v>0.55874292897548716</v>
      </c>
      <c r="I193" s="3">
        <f>Table3[[#This Row],[RN Hours (excl. Admin, DON)]]/Table3[[#This Row],[MDS Census]]</f>
        <v>0.33848051539912011</v>
      </c>
      <c r="J193" s="3">
        <f t="shared" si="3"/>
        <v>263.07633333333331</v>
      </c>
      <c r="K193" s="3">
        <f>SUM(Table3[[#This Row],[RN Hours (excl. Admin, DON)]], Table3[[#This Row],[LPN Hours (excl. Admin)]], Table3[[#This Row],[CNA Hours]], Table3[[#This Row],[NA TR Hours]], Table3[[#This Row],[Med Aide/Tech Hours]])</f>
        <v>247.50133333333332</v>
      </c>
      <c r="L193" s="3">
        <f>SUM(Table3[[#This Row],[RN Hours (excl. Admin, DON)]:[RN DON Hours]])</f>
        <v>39.509333333333338</v>
      </c>
      <c r="M193" s="3">
        <v>23.934333333333335</v>
      </c>
      <c r="N193" s="3">
        <v>10.241666666666667</v>
      </c>
      <c r="O193" s="3">
        <v>5.333333333333333</v>
      </c>
      <c r="P193" s="3">
        <f>SUM(Table3[[#This Row],[LPN Hours (excl. Admin)]:[LPN Admin Hours]])</f>
        <v>64.135111111111115</v>
      </c>
      <c r="Q193" s="3">
        <v>64.135111111111115</v>
      </c>
      <c r="R193" s="3">
        <v>0</v>
      </c>
      <c r="S193" s="3">
        <f>SUM(Table3[[#This Row],[CNA Hours]], Table3[[#This Row],[NA TR Hours]], Table3[[#This Row],[Med Aide/Tech Hours]])</f>
        <v>159.43188888888886</v>
      </c>
      <c r="T193" s="3">
        <v>157.54133333333331</v>
      </c>
      <c r="U193" s="3">
        <v>1.8905555555555553</v>
      </c>
      <c r="V193" s="3">
        <v>0</v>
      </c>
      <c r="W193" s="3">
        <f>SUM(Table3[[#This Row],[RN Hours Contract]:[Med Aide Hours Contract]])</f>
        <v>0</v>
      </c>
      <c r="X193" s="3">
        <v>0</v>
      </c>
      <c r="Y193" s="3">
        <v>0</v>
      </c>
      <c r="Z193" s="3">
        <v>0</v>
      </c>
      <c r="AA193" s="3">
        <v>0</v>
      </c>
      <c r="AB193" s="3">
        <v>0</v>
      </c>
      <c r="AC193" s="3">
        <v>0</v>
      </c>
      <c r="AD193" s="3">
        <v>0</v>
      </c>
      <c r="AE193" s="3">
        <v>0</v>
      </c>
      <c r="AF193" t="s">
        <v>191</v>
      </c>
      <c r="AG193" s="13">
        <v>5</v>
      </c>
      <c r="AQ193"/>
    </row>
    <row r="194" spans="1:43" x14ac:dyDescent="0.2">
      <c r="A194" t="s">
        <v>425</v>
      </c>
      <c r="B194" t="s">
        <v>621</v>
      </c>
      <c r="C194" t="s">
        <v>997</v>
      </c>
      <c r="D194" t="s">
        <v>1076</v>
      </c>
      <c r="E194" s="3">
        <v>67.511111111111106</v>
      </c>
      <c r="F194" s="3">
        <f>Table3[[#This Row],[Total Hours Nurse Staffing]]/Table3[[#This Row],[MDS Census]]</f>
        <v>5.0213956550362084</v>
      </c>
      <c r="G194" s="3">
        <f>Table3[[#This Row],[Total Direct Care Staff Hours]]/Table3[[#This Row],[MDS Census]]</f>
        <v>4.7871132323897303</v>
      </c>
      <c r="H194" s="3">
        <f>Table3[[#This Row],[Total RN Hours (w/ Admin, DON)]]/Table3[[#This Row],[MDS Census]]</f>
        <v>1.1854015799868336</v>
      </c>
      <c r="I194" s="3">
        <f>Table3[[#This Row],[RN Hours (excl. Admin, DON)]]/Table3[[#This Row],[MDS Census]]</f>
        <v>1.0327518104015803</v>
      </c>
      <c r="J194" s="3">
        <f t="shared" si="3"/>
        <v>339</v>
      </c>
      <c r="K194" s="3">
        <f>SUM(Table3[[#This Row],[RN Hours (excl. Admin, DON)]], Table3[[#This Row],[LPN Hours (excl. Admin)]], Table3[[#This Row],[CNA Hours]], Table3[[#This Row],[NA TR Hours]], Table3[[#This Row],[Med Aide/Tech Hours]])</f>
        <v>323.18333333333334</v>
      </c>
      <c r="L194" s="3">
        <f>SUM(Table3[[#This Row],[RN Hours (excl. Admin, DON)]:[RN DON Hours]])</f>
        <v>80.027777777777786</v>
      </c>
      <c r="M194" s="3">
        <v>69.722222222222229</v>
      </c>
      <c r="N194" s="3">
        <v>5.2388888888888889</v>
      </c>
      <c r="O194" s="3">
        <v>5.0666666666666664</v>
      </c>
      <c r="P194" s="3">
        <f>SUM(Table3[[#This Row],[LPN Hours (excl. Admin)]:[LPN Admin Hours]])</f>
        <v>62.230555555555554</v>
      </c>
      <c r="Q194" s="3">
        <v>56.719444444444441</v>
      </c>
      <c r="R194" s="3">
        <v>5.5111111111111111</v>
      </c>
      <c r="S194" s="3">
        <f>SUM(Table3[[#This Row],[CNA Hours]], Table3[[#This Row],[NA TR Hours]], Table3[[#This Row],[Med Aide/Tech Hours]])</f>
        <v>196.74166666666667</v>
      </c>
      <c r="T194" s="3">
        <v>183.15</v>
      </c>
      <c r="U194" s="3">
        <v>13.591666666666667</v>
      </c>
      <c r="V194" s="3">
        <v>0</v>
      </c>
      <c r="W194" s="3">
        <f>SUM(Table3[[#This Row],[RN Hours Contract]:[Med Aide Hours Contract]])</f>
        <v>0</v>
      </c>
      <c r="X194" s="3">
        <v>0</v>
      </c>
      <c r="Y194" s="3">
        <v>0</v>
      </c>
      <c r="Z194" s="3">
        <v>0</v>
      </c>
      <c r="AA194" s="3">
        <v>0</v>
      </c>
      <c r="AB194" s="3">
        <v>0</v>
      </c>
      <c r="AC194" s="3">
        <v>0</v>
      </c>
      <c r="AD194" s="3">
        <v>0</v>
      </c>
      <c r="AE194" s="3">
        <v>0</v>
      </c>
      <c r="AF194" t="s">
        <v>192</v>
      </c>
      <c r="AG194" s="13">
        <v>5</v>
      </c>
      <c r="AQ194"/>
    </row>
    <row r="195" spans="1:43" x14ac:dyDescent="0.2">
      <c r="A195" t="s">
        <v>425</v>
      </c>
      <c r="B195" t="s">
        <v>622</v>
      </c>
      <c r="C195" t="s">
        <v>984</v>
      </c>
      <c r="D195" t="s">
        <v>1084</v>
      </c>
      <c r="E195" s="3">
        <v>57.511111111111113</v>
      </c>
      <c r="F195" s="3">
        <f>Table3[[#This Row],[Total Hours Nurse Staffing]]/Table3[[#This Row],[MDS Census]]</f>
        <v>3.7579153786707886</v>
      </c>
      <c r="G195" s="3">
        <f>Table3[[#This Row],[Total Direct Care Staff Hours]]/Table3[[#This Row],[MDS Census]]</f>
        <v>3.4129482225656882</v>
      </c>
      <c r="H195" s="3">
        <f>Table3[[#This Row],[Total RN Hours (w/ Admin, DON)]]/Table3[[#This Row],[MDS Census]]</f>
        <v>0.97538253477588877</v>
      </c>
      <c r="I195" s="3">
        <f>Table3[[#This Row],[RN Hours (excl. Admin, DON)]]/Table3[[#This Row],[MDS Census]]</f>
        <v>0.63041537867078823</v>
      </c>
      <c r="J195" s="3">
        <f t="shared" si="3"/>
        <v>216.12188888888892</v>
      </c>
      <c r="K195" s="3">
        <f>SUM(Table3[[#This Row],[RN Hours (excl. Admin, DON)]], Table3[[#This Row],[LPN Hours (excl. Admin)]], Table3[[#This Row],[CNA Hours]], Table3[[#This Row],[NA TR Hours]], Table3[[#This Row],[Med Aide/Tech Hours]])</f>
        <v>196.28244444444448</v>
      </c>
      <c r="L195" s="3">
        <f>SUM(Table3[[#This Row],[RN Hours (excl. Admin, DON)]:[RN DON Hours]])</f>
        <v>56.095333333333336</v>
      </c>
      <c r="M195" s="3">
        <v>36.25588888888889</v>
      </c>
      <c r="N195" s="3">
        <v>15.006111111111114</v>
      </c>
      <c r="O195" s="3">
        <v>4.833333333333333</v>
      </c>
      <c r="P195" s="3">
        <f>SUM(Table3[[#This Row],[LPN Hours (excl. Admin)]:[LPN Admin Hours]])</f>
        <v>41.756888888888888</v>
      </c>
      <c r="Q195" s="3">
        <v>41.756888888888888</v>
      </c>
      <c r="R195" s="3">
        <v>0</v>
      </c>
      <c r="S195" s="3">
        <f>SUM(Table3[[#This Row],[CNA Hours]], Table3[[#This Row],[NA TR Hours]], Table3[[#This Row],[Med Aide/Tech Hours]])</f>
        <v>118.26966666666668</v>
      </c>
      <c r="T195" s="3">
        <v>103.11988888888889</v>
      </c>
      <c r="U195" s="3">
        <v>15.149777777777784</v>
      </c>
      <c r="V195" s="3">
        <v>0</v>
      </c>
      <c r="W195" s="3">
        <f>SUM(Table3[[#This Row],[RN Hours Contract]:[Med Aide Hours Contract]])</f>
        <v>8.6237777777777787</v>
      </c>
      <c r="X195" s="3">
        <v>0</v>
      </c>
      <c r="Y195" s="3">
        <v>0</v>
      </c>
      <c r="Z195" s="3">
        <v>0</v>
      </c>
      <c r="AA195" s="3">
        <v>2.2038888888888897</v>
      </c>
      <c r="AB195" s="3">
        <v>0</v>
      </c>
      <c r="AC195" s="3">
        <v>6.4198888888888881</v>
      </c>
      <c r="AD195" s="3">
        <v>0</v>
      </c>
      <c r="AE195" s="3">
        <v>0</v>
      </c>
      <c r="AF195" t="s">
        <v>193</v>
      </c>
      <c r="AG195" s="13">
        <v>5</v>
      </c>
      <c r="AQ195"/>
    </row>
    <row r="196" spans="1:43" x14ac:dyDescent="0.2">
      <c r="A196" t="s">
        <v>425</v>
      </c>
      <c r="B196" t="s">
        <v>623</v>
      </c>
      <c r="C196" t="s">
        <v>998</v>
      </c>
      <c r="D196" t="s">
        <v>1105</v>
      </c>
      <c r="E196" s="3">
        <v>80.599999999999994</v>
      </c>
      <c r="F196" s="3">
        <f>Table3[[#This Row],[Total Hours Nurse Staffing]]/Table3[[#This Row],[MDS Census]]</f>
        <v>3.1224386545354292</v>
      </c>
      <c r="G196" s="3">
        <f>Table3[[#This Row],[Total Direct Care Staff Hours]]/Table3[[#This Row],[MDS Census]]</f>
        <v>2.7933788254756</v>
      </c>
      <c r="H196" s="3">
        <f>Table3[[#This Row],[Total RN Hours (w/ Admin, DON)]]/Table3[[#This Row],[MDS Census]]</f>
        <v>0.56962089881444722</v>
      </c>
      <c r="I196" s="3">
        <f>Table3[[#This Row],[RN Hours (excl. Admin, DON)]]/Table3[[#This Row],[MDS Census]]</f>
        <v>0.30342293906810036</v>
      </c>
      <c r="J196" s="3">
        <f t="shared" si="3"/>
        <v>251.66855555555557</v>
      </c>
      <c r="K196" s="3">
        <f>SUM(Table3[[#This Row],[RN Hours (excl. Admin, DON)]], Table3[[#This Row],[LPN Hours (excl. Admin)]], Table3[[#This Row],[CNA Hours]], Table3[[#This Row],[NA TR Hours]], Table3[[#This Row],[Med Aide/Tech Hours]])</f>
        <v>225.14633333333336</v>
      </c>
      <c r="L196" s="3">
        <f>SUM(Table3[[#This Row],[RN Hours (excl. Admin, DON)]:[RN DON Hours]])</f>
        <v>45.911444444444442</v>
      </c>
      <c r="M196" s="3">
        <v>24.455888888888889</v>
      </c>
      <c r="N196" s="3">
        <v>13.366666666666667</v>
      </c>
      <c r="O196" s="3">
        <v>8.0888888888888886</v>
      </c>
      <c r="P196" s="3">
        <f>SUM(Table3[[#This Row],[LPN Hours (excl. Admin)]:[LPN Admin Hours]])</f>
        <v>62.851555555555564</v>
      </c>
      <c r="Q196" s="3">
        <v>57.784888888888894</v>
      </c>
      <c r="R196" s="3">
        <v>5.0666666666666664</v>
      </c>
      <c r="S196" s="3">
        <f>SUM(Table3[[#This Row],[CNA Hours]], Table3[[#This Row],[NA TR Hours]], Table3[[#This Row],[Med Aide/Tech Hours]])</f>
        <v>142.90555555555557</v>
      </c>
      <c r="T196" s="3">
        <v>141.67500000000001</v>
      </c>
      <c r="U196" s="3">
        <v>1.2305555555555554</v>
      </c>
      <c r="V196" s="3">
        <v>0</v>
      </c>
      <c r="W196" s="3">
        <f>SUM(Table3[[#This Row],[RN Hours Contract]:[Med Aide Hours Contract]])</f>
        <v>97.297000000000025</v>
      </c>
      <c r="X196" s="3">
        <v>10.255444444444446</v>
      </c>
      <c r="Y196" s="3">
        <v>0</v>
      </c>
      <c r="Z196" s="3">
        <v>0</v>
      </c>
      <c r="AA196" s="3">
        <v>21.61911111111111</v>
      </c>
      <c r="AB196" s="3">
        <v>0</v>
      </c>
      <c r="AC196" s="3">
        <v>65.422444444444466</v>
      </c>
      <c r="AD196" s="3">
        <v>0</v>
      </c>
      <c r="AE196" s="3">
        <v>0</v>
      </c>
      <c r="AF196" t="s">
        <v>194</v>
      </c>
      <c r="AG196" s="13">
        <v>5</v>
      </c>
      <c r="AQ196"/>
    </row>
    <row r="197" spans="1:43" x14ac:dyDescent="0.2">
      <c r="A197" t="s">
        <v>425</v>
      </c>
      <c r="B197" t="s">
        <v>624</v>
      </c>
      <c r="C197" t="s">
        <v>887</v>
      </c>
      <c r="D197" t="s">
        <v>1129</v>
      </c>
      <c r="E197" s="3">
        <v>92.966666666666669</v>
      </c>
      <c r="F197" s="3">
        <f>Table3[[#This Row],[Total Hours Nurse Staffing]]/Table3[[#This Row],[MDS Census]]</f>
        <v>3.2761611091191583</v>
      </c>
      <c r="G197" s="3">
        <f>Table3[[#This Row],[Total Direct Care Staff Hours]]/Table3[[#This Row],[MDS Census]]</f>
        <v>2.8266188598063824</v>
      </c>
      <c r="H197" s="3">
        <f>Table3[[#This Row],[Total RN Hours (w/ Admin, DON)]]/Table3[[#This Row],[MDS Census]]</f>
        <v>0.60807099318752234</v>
      </c>
      <c r="I197" s="3">
        <f>Table3[[#This Row],[RN Hours (excl. Admin, DON)]]/Table3[[#This Row],[MDS Census]]</f>
        <v>0.28727261862077208</v>
      </c>
      <c r="J197" s="3">
        <f t="shared" si="3"/>
        <v>304.57377777777776</v>
      </c>
      <c r="K197" s="3">
        <f>SUM(Table3[[#This Row],[RN Hours (excl. Admin, DON)]], Table3[[#This Row],[LPN Hours (excl. Admin)]], Table3[[#This Row],[CNA Hours]], Table3[[#This Row],[NA TR Hours]], Table3[[#This Row],[Med Aide/Tech Hours]])</f>
        <v>262.78133333333335</v>
      </c>
      <c r="L197" s="3">
        <f>SUM(Table3[[#This Row],[RN Hours (excl. Admin, DON)]:[RN DON Hours]])</f>
        <v>56.530333333333331</v>
      </c>
      <c r="M197" s="3">
        <v>26.706777777777781</v>
      </c>
      <c r="N197" s="3">
        <v>22.09022222222222</v>
      </c>
      <c r="O197" s="3">
        <v>7.7333333333333334</v>
      </c>
      <c r="P197" s="3">
        <f>SUM(Table3[[#This Row],[LPN Hours (excl. Admin)]:[LPN Admin Hours]])</f>
        <v>61.055</v>
      </c>
      <c r="Q197" s="3">
        <v>49.086111111111109</v>
      </c>
      <c r="R197" s="3">
        <v>11.968888888888889</v>
      </c>
      <c r="S197" s="3">
        <f>SUM(Table3[[#This Row],[CNA Hours]], Table3[[#This Row],[NA TR Hours]], Table3[[#This Row],[Med Aide/Tech Hours]])</f>
        <v>186.98844444444444</v>
      </c>
      <c r="T197" s="3">
        <v>186.98844444444444</v>
      </c>
      <c r="U197" s="3">
        <v>0</v>
      </c>
      <c r="V197" s="3">
        <v>0</v>
      </c>
      <c r="W197" s="3">
        <f>SUM(Table3[[#This Row],[RN Hours Contract]:[Med Aide Hours Contract]])</f>
        <v>0</v>
      </c>
      <c r="X197" s="3">
        <v>0</v>
      </c>
      <c r="Y197" s="3">
        <v>0</v>
      </c>
      <c r="Z197" s="3">
        <v>0</v>
      </c>
      <c r="AA197" s="3">
        <v>0</v>
      </c>
      <c r="AB197" s="3">
        <v>0</v>
      </c>
      <c r="AC197" s="3">
        <v>0</v>
      </c>
      <c r="AD197" s="3">
        <v>0</v>
      </c>
      <c r="AE197" s="3">
        <v>0</v>
      </c>
      <c r="AF197" t="s">
        <v>195</v>
      </c>
      <c r="AG197" s="13">
        <v>5</v>
      </c>
      <c r="AQ197"/>
    </row>
    <row r="198" spans="1:43" x14ac:dyDescent="0.2">
      <c r="A198" t="s">
        <v>425</v>
      </c>
      <c r="B198" t="s">
        <v>541</v>
      </c>
      <c r="C198" t="s">
        <v>427</v>
      </c>
      <c r="D198" t="s">
        <v>1137</v>
      </c>
      <c r="E198" s="3">
        <v>29.1</v>
      </c>
      <c r="F198" s="3">
        <f>Table3[[#This Row],[Total Hours Nurse Staffing]]/Table3[[#This Row],[MDS Census]]</f>
        <v>4.726135929744177</v>
      </c>
      <c r="G198" s="3">
        <f>Table3[[#This Row],[Total Direct Care Staff Hours]]/Table3[[#This Row],[MDS Census]]</f>
        <v>4.1518709431080563</v>
      </c>
      <c r="H198" s="3">
        <f>Table3[[#This Row],[Total RN Hours (w/ Admin, DON)]]/Table3[[#This Row],[MDS Census]]</f>
        <v>1.5584192439862543</v>
      </c>
      <c r="I198" s="3">
        <f>Table3[[#This Row],[RN Hours (excl. Admin, DON)]]/Table3[[#This Row],[MDS Census]]</f>
        <v>0.98415425735013362</v>
      </c>
      <c r="J198" s="3">
        <f t="shared" si="3"/>
        <v>137.53055555555557</v>
      </c>
      <c r="K198" s="3">
        <f>SUM(Table3[[#This Row],[RN Hours (excl. Admin, DON)]], Table3[[#This Row],[LPN Hours (excl. Admin)]], Table3[[#This Row],[CNA Hours]], Table3[[#This Row],[NA TR Hours]], Table3[[#This Row],[Med Aide/Tech Hours]])</f>
        <v>120.81944444444444</v>
      </c>
      <c r="L198" s="3">
        <f>SUM(Table3[[#This Row],[RN Hours (excl. Admin, DON)]:[RN DON Hours]])</f>
        <v>45.35</v>
      </c>
      <c r="M198" s="3">
        <v>28.638888888888889</v>
      </c>
      <c r="N198" s="3">
        <v>11.111111111111111</v>
      </c>
      <c r="O198" s="3">
        <v>5.6</v>
      </c>
      <c r="P198" s="3">
        <f>SUM(Table3[[#This Row],[LPN Hours (excl. Admin)]:[LPN Admin Hours]])</f>
        <v>21.45</v>
      </c>
      <c r="Q198" s="3">
        <v>21.45</v>
      </c>
      <c r="R198" s="3">
        <v>0</v>
      </c>
      <c r="S198" s="3">
        <f>SUM(Table3[[#This Row],[CNA Hours]], Table3[[#This Row],[NA TR Hours]], Table3[[#This Row],[Med Aide/Tech Hours]])</f>
        <v>70.730555555555554</v>
      </c>
      <c r="T198" s="3">
        <v>70.730555555555554</v>
      </c>
      <c r="U198" s="3">
        <v>0</v>
      </c>
      <c r="V198" s="3">
        <v>0</v>
      </c>
      <c r="W198" s="3">
        <f>SUM(Table3[[#This Row],[RN Hours Contract]:[Med Aide Hours Contract]])</f>
        <v>1.0555555555555556</v>
      </c>
      <c r="X198" s="3">
        <v>1.0555555555555556</v>
      </c>
      <c r="Y198" s="3">
        <v>0</v>
      </c>
      <c r="Z198" s="3">
        <v>0</v>
      </c>
      <c r="AA198" s="3">
        <v>0</v>
      </c>
      <c r="AB198" s="3">
        <v>0</v>
      </c>
      <c r="AC198" s="3">
        <v>0</v>
      </c>
      <c r="AD198" s="3">
        <v>0</v>
      </c>
      <c r="AE198" s="3">
        <v>0</v>
      </c>
      <c r="AF198" t="s">
        <v>196</v>
      </c>
      <c r="AG198" s="13">
        <v>5</v>
      </c>
      <c r="AQ198"/>
    </row>
    <row r="199" spans="1:43" x14ac:dyDescent="0.2">
      <c r="A199" t="s">
        <v>425</v>
      </c>
      <c r="B199" t="s">
        <v>625</v>
      </c>
      <c r="C199" t="s">
        <v>911</v>
      </c>
      <c r="D199" t="s">
        <v>1075</v>
      </c>
      <c r="E199" s="3">
        <v>33.511111111111113</v>
      </c>
      <c r="F199" s="3">
        <f>Table3[[#This Row],[Total Hours Nurse Staffing]]/Table3[[#This Row],[MDS Census]]</f>
        <v>4.8100994694960209</v>
      </c>
      <c r="G199" s="3">
        <f>Table3[[#This Row],[Total Direct Care Staff Hours]]/Table3[[#This Row],[MDS Census]]</f>
        <v>4.5607625994694958</v>
      </c>
      <c r="H199" s="3">
        <f>Table3[[#This Row],[Total RN Hours (w/ Admin, DON)]]/Table3[[#This Row],[MDS Census]]</f>
        <v>0.82327586206896541</v>
      </c>
      <c r="I199" s="3">
        <f>Table3[[#This Row],[RN Hours (excl. Admin, DON)]]/Table3[[#This Row],[MDS Census]]</f>
        <v>0.57393899204244037</v>
      </c>
      <c r="J199" s="3">
        <f t="shared" si="3"/>
        <v>161.19177777777779</v>
      </c>
      <c r="K199" s="3">
        <f>SUM(Table3[[#This Row],[RN Hours (excl. Admin, DON)]], Table3[[#This Row],[LPN Hours (excl. Admin)]], Table3[[#This Row],[CNA Hours]], Table3[[#This Row],[NA TR Hours]], Table3[[#This Row],[Med Aide/Tech Hours]])</f>
        <v>152.83622222222223</v>
      </c>
      <c r="L199" s="3">
        <f>SUM(Table3[[#This Row],[RN Hours (excl. Admin, DON)]:[RN DON Hours]])</f>
        <v>27.588888888888889</v>
      </c>
      <c r="M199" s="3">
        <v>19.233333333333334</v>
      </c>
      <c r="N199" s="3">
        <v>4.7222222222222223</v>
      </c>
      <c r="O199" s="3">
        <v>3.6333333333333333</v>
      </c>
      <c r="P199" s="3">
        <f>SUM(Table3[[#This Row],[LPN Hours (excl. Admin)]:[LPN Admin Hours]])</f>
        <v>31.083444444444446</v>
      </c>
      <c r="Q199" s="3">
        <v>31.083444444444446</v>
      </c>
      <c r="R199" s="3">
        <v>0</v>
      </c>
      <c r="S199" s="3">
        <f>SUM(Table3[[#This Row],[CNA Hours]], Table3[[#This Row],[NA TR Hours]], Table3[[#This Row],[Med Aide/Tech Hours]])</f>
        <v>102.51944444444445</v>
      </c>
      <c r="T199" s="3">
        <v>102.51944444444445</v>
      </c>
      <c r="U199" s="3">
        <v>0</v>
      </c>
      <c r="V199" s="3">
        <v>0</v>
      </c>
      <c r="W199" s="3">
        <f>SUM(Table3[[#This Row],[RN Hours Contract]:[Med Aide Hours Contract]])</f>
        <v>0</v>
      </c>
      <c r="X199" s="3">
        <v>0</v>
      </c>
      <c r="Y199" s="3">
        <v>0</v>
      </c>
      <c r="Z199" s="3">
        <v>0</v>
      </c>
      <c r="AA199" s="3">
        <v>0</v>
      </c>
      <c r="AB199" s="3">
        <v>0</v>
      </c>
      <c r="AC199" s="3">
        <v>0</v>
      </c>
      <c r="AD199" s="3">
        <v>0</v>
      </c>
      <c r="AE199" s="3">
        <v>0</v>
      </c>
      <c r="AF199" t="s">
        <v>197</v>
      </c>
      <c r="AG199" s="13">
        <v>5</v>
      </c>
      <c r="AQ199"/>
    </row>
    <row r="200" spans="1:43" x14ac:dyDescent="0.2">
      <c r="A200" t="s">
        <v>425</v>
      </c>
      <c r="B200" t="s">
        <v>626</v>
      </c>
      <c r="C200" t="s">
        <v>928</v>
      </c>
      <c r="D200" t="s">
        <v>1079</v>
      </c>
      <c r="E200" s="3">
        <v>92.911111111111111</v>
      </c>
      <c r="F200" s="3">
        <f>Table3[[#This Row],[Total Hours Nurse Staffing]]/Table3[[#This Row],[MDS Census]]</f>
        <v>3.2861612054532405</v>
      </c>
      <c r="G200" s="3">
        <f>Table3[[#This Row],[Total Direct Care Staff Hours]]/Table3[[#This Row],[MDS Census]]</f>
        <v>2.9539141353743119</v>
      </c>
      <c r="H200" s="3">
        <f>Table3[[#This Row],[Total RN Hours (w/ Admin, DON)]]/Table3[[#This Row],[MDS Census]]</f>
        <v>0.29633341305907684</v>
      </c>
      <c r="I200" s="3">
        <f>Table3[[#This Row],[RN Hours (excl. Admin, DON)]]/Table3[[#This Row],[MDS Census]]</f>
        <v>0.11620306146854821</v>
      </c>
      <c r="J200" s="3">
        <f t="shared" si="3"/>
        <v>305.32088888888887</v>
      </c>
      <c r="K200" s="3">
        <f>SUM(Table3[[#This Row],[RN Hours (excl. Admin, DON)]], Table3[[#This Row],[LPN Hours (excl. Admin)]], Table3[[#This Row],[CNA Hours]], Table3[[#This Row],[NA TR Hours]], Table3[[#This Row],[Med Aide/Tech Hours]])</f>
        <v>274.45144444444441</v>
      </c>
      <c r="L200" s="3">
        <f>SUM(Table3[[#This Row],[RN Hours (excl. Admin, DON)]:[RN DON Hours]])</f>
        <v>27.532666666666671</v>
      </c>
      <c r="M200" s="3">
        <v>10.796555555555557</v>
      </c>
      <c r="N200" s="3">
        <v>11.136111111111111</v>
      </c>
      <c r="O200" s="3">
        <v>5.6</v>
      </c>
      <c r="P200" s="3">
        <f>SUM(Table3[[#This Row],[LPN Hours (excl. Admin)]:[LPN Admin Hours]])</f>
        <v>97.429222222222222</v>
      </c>
      <c r="Q200" s="3">
        <v>83.295888888888896</v>
      </c>
      <c r="R200" s="3">
        <v>14.133333333333333</v>
      </c>
      <c r="S200" s="3">
        <f>SUM(Table3[[#This Row],[CNA Hours]], Table3[[#This Row],[NA TR Hours]], Table3[[#This Row],[Med Aide/Tech Hours]])</f>
        <v>180.35899999999998</v>
      </c>
      <c r="T200" s="3">
        <v>180.35899999999998</v>
      </c>
      <c r="U200" s="3">
        <v>0</v>
      </c>
      <c r="V200" s="3">
        <v>0</v>
      </c>
      <c r="W200" s="3">
        <f>SUM(Table3[[#This Row],[RN Hours Contract]:[Med Aide Hours Contract]])</f>
        <v>36.422333333333334</v>
      </c>
      <c r="X200" s="3">
        <v>1.9666666666666666</v>
      </c>
      <c r="Y200" s="3">
        <v>0</v>
      </c>
      <c r="Z200" s="3">
        <v>0</v>
      </c>
      <c r="AA200" s="3">
        <v>10.161777777777779</v>
      </c>
      <c r="AB200" s="3">
        <v>0</v>
      </c>
      <c r="AC200" s="3">
        <v>24.293888888888887</v>
      </c>
      <c r="AD200" s="3">
        <v>0</v>
      </c>
      <c r="AE200" s="3">
        <v>0</v>
      </c>
      <c r="AF200" t="s">
        <v>198</v>
      </c>
      <c r="AG200" s="13">
        <v>5</v>
      </c>
      <c r="AQ200"/>
    </row>
    <row r="201" spans="1:43" x14ac:dyDescent="0.2">
      <c r="A201" t="s">
        <v>425</v>
      </c>
      <c r="B201" t="s">
        <v>627</v>
      </c>
      <c r="C201" t="s">
        <v>999</v>
      </c>
      <c r="D201" t="s">
        <v>1121</v>
      </c>
      <c r="E201" s="3">
        <v>107.24444444444444</v>
      </c>
      <c r="F201" s="3">
        <f>Table3[[#This Row],[Total Hours Nurse Staffing]]/Table3[[#This Row],[MDS Census]]</f>
        <v>3.1356972648155828</v>
      </c>
      <c r="G201" s="3">
        <f>Table3[[#This Row],[Total Direct Care Staff Hours]]/Table3[[#This Row],[MDS Census]]</f>
        <v>2.7620441359303776</v>
      </c>
      <c r="H201" s="3">
        <f>Table3[[#This Row],[Total RN Hours (w/ Admin, DON)]]/Table3[[#This Row],[MDS Census]]</f>
        <v>0.37171052631578949</v>
      </c>
      <c r="I201" s="3">
        <f>Table3[[#This Row],[RN Hours (excl. Admin, DON)]]/Table3[[#This Row],[MDS Census]]</f>
        <v>0.17794239535847492</v>
      </c>
      <c r="J201" s="3">
        <f t="shared" si="3"/>
        <v>336.28611111111115</v>
      </c>
      <c r="K201" s="3">
        <f>SUM(Table3[[#This Row],[RN Hours (excl. Admin, DON)]], Table3[[#This Row],[LPN Hours (excl. Admin)]], Table3[[#This Row],[CNA Hours]], Table3[[#This Row],[NA TR Hours]], Table3[[#This Row],[Med Aide/Tech Hours]])</f>
        <v>296.2138888888889</v>
      </c>
      <c r="L201" s="3">
        <f>SUM(Table3[[#This Row],[RN Hours (excl. Admin, DON)]:[RN DON Hours]])</f>
        <v>39.863888888888887</v>
      </c>
      <c r="M201" s="3">
        <v>19.083333333333332</v>
      </c>
      <c r="N201" s="3">
        <v>10.91388888888889</v>
      </c>
      <c r="O201" s="3">
        <v>9.8666666666666671</v>
      </c>
      <c r="P201" s="3">
        <f>SUM(Table3[[#This Row],[LPN Hours (excl. Admin)]:[LPN Admin Hours]])</f>
        <v>102.91666666666667</v>
      </c>
      <c r="Q201" s="3">
        <v>83.625</v>
      </c>
      <c r="R201" s="3">
        <v>19.291666666666668</v>
      </c>
      <c r="S201" s="3">
        <f>SUM(Table3[[#This Row],[CNA Hours]], Table3[[#This Row],[NA TR Hours]], Table3[[#This Row],[Med Aide/Tech Hours]])</f>
        <v>193.50555555555556</v>
      </c>
      <c r="T201" s="3">
        <v>193.50555555555556</v>
      </c>
      <c r="U201" s="3">
        <v>0</v>
      </c>
      <c r="V201" s="3">
        <v>0</v>
      </c>
      <c r="W201" s="3">
        <f>SUM(Table3[[#This Row],[RN Hours Contract]:[Med Aide Hours Contract]])</f>
        <v>0</v>
      </c>
      <c r="X201" s="3">
        <v>0</v>
      </c>
      <c r="Y201" s="3">
        <v>0</v>
      </c>
      <c r="Z201" s="3">
        <v>0</v>
      </c>
      <c r="AA201" s="3">
        <v>0</v>
      </c>
      <c r="AB201" s="3">
        <v>0</v>
      </c>
      <c r="AC201" s="3">
        <v>0</v>
      </c>
      <c r="AD201" s="3">
        <v>0</v>
      </c>
      <c r="AE201" s="3">
        <v>0</v>
      </c>
      <c r="AF201" t="s">
        <v>199</v>
      </c>
      <c r="AG201" s="13">
        <v>5</v>
      </c>
      <c r="AQ201"/>
    </row>
    <row r="202" spans="1:43" x14ac:dyDescent="0.2">
      <c r="A202" t="s">
        <v>425</v>
      </c>
      <c r="B202" t="s">
        <v>628</v>
      </c>
      <c r="C202" t="s">
        <v>1000</v>
      </c>
      <c r="D202" t="s">
        <v>1138</v>
      </c>
      <c r="E202" s="3">
        <v>88.811111111111117</v>
      </c>
      <c r="F202" s="3">
        <f>Table3[[#This Row],[Total Hours Nurse Staffing]]/Table3[[#This Row],[MDS Census]]</f>
        <v>4.8626298010759408</v>
      </c>
      <c r="G202" s="3">
        <f>Table3[[#This Row],[Total Direct Care Staff Hours]]/Table3[[#This Row],[MDS Census]]</f>
        <v>4.7827474039784805</v>
      </c>
      <c r="H202" s="3">
        <f>Table3[[#This Row],[Total RN Hours (w/ Admin, DON)]]/Table3[[#This Row],[MDS Census]]</f>
        <v>0.82448392343300392</v>
      </c>
      <c r="I202" s="3">
        <f>Table3[[#This Row],[RN Hours (excl. Admin, DON)]]/Table3[[#This Row],[MDS Census]]</f>
        <v>0.74460152633554366</v>
      </c>
      <c r="J202" s="3">
        <f t="shared" si="3"/>
        <v>431.85555555555555</v>
      </c>
      <c r="K202" s="3">
        <f>SUM(Table3[[#This Row],[RN Hours (excl. Admin, DON)]], Table3[[#This Row],[LPN Hours (excl. Admin)]], Table3[[#This Row],[CNA Hours]], Table3[[#This Row],[NA TR Hours]], Table3[[#This Row],[Med Aide/Tech Hours]])</f>
        <v>424.76111111111112</v>
      </c>
      <c r="L202" s="3">
        <f>SUM(Table3[[#This Row],[RN Hours (excl. Admin, DON)]:[RN DON Hours]])</f>
        <v>73.223333333333343</v>
      </c>
      <c r="M202" s="3">
        <v>66.128888888888895</v>
      </c>
      <c r="N202" s="3">
        <v>4.1111111111111116</v>
      </c>
      <c r="O202" s="3">
        <v>2.9833333333333334</v>
      </c>
      <c r="P202" s="3">
        <f>SUM(Table3[[#This Row],[LPN Hours (excl. Admin)]:[LPN Admin Hours]])</f>
        <v>51.312222222222225</v>
      </c>
      <c r="Q202" s="3">
        <v>51.312222222222225</v>
      </c>
      <c r="R202" s="3">
        <v>0</v>
      </c>
      <c r="S202" s="3">
        <f>SUM(Table3[[#This Row],[CNA Hours]], Table3[[#This Row],[NA TR Hours]], Table3[[#This Row],[Med Aide/Tech Hours]])</f>
        <v>307.32</v>
      </c>
      <c r="T202" s="3">
        <v>307.32</v>
      </c>
      <c r="U202" s="3">
        <v>0</v>
      </c>
      <c r="V202" s="3">
        <v>0</v>
      </c>
      <c r="W202" s="3">
        <f>SUM(Table3[[#This Row],[RN Hours Contract]:[Med Aide Hours Contract]])</f>
        <v>0</v>
      </c>
      <c r="X202" s="3">
        <v>0</v>
      </c>
      <c r="Y202" s="3">
        <v>0</v>
      </c>
      <c r="Z202" s="3">
        <v>0</v>
      </c>
      <c r="AA202" s="3">
        <v>0</v>
      </c>
      <c r="AB202" s="3">
        <v>0</v>
      </c>
      <c r="AC202" s="3">
        <v>0</v>
      </c>
      <c r="AD202" s="3">
        <v>0</v>
      </c>
      <c r="AE202" s="3">
        <v>0</v>
      </c>
      <c r="AF202" t="s">
        <v>200</v>
      </c>
      <c r="AG202" s="13">
        <v>5</v>
      </c>
      <c r="AQ202"/>
    </row>
    <row r="203" spans="1:43" x14ac:dyDescent="0.2">
      <c r="A203" t="s">
        <v>425</v>
      </c>
      <c r="B203" t="s">
        <v>629</v>
      </c>
      <c r="C203" t="s">
        <v>858</v>
      </c>
      <c r="D203" t="s">
        <v>1121</v>
      </c>
      <c r="E203" s="3">
        <v>113.77777777777777</v>
      </c>
      <c r="F203" s="3">
        <f>Table3[[#This Row],[Total Hours Nurse Staffing]]/Table3[[#This Row],[MDS Census]]</f>
        <v>4.568120117187501</v>
      </c>
      <c r="G203" s="3">
        <f>Table3[[#This Row],[Total Direct Care Staff Hours]]/Table3[[#This Row],[MDS Census]]</f>
        <v>4.3696191406250007</v>
      </c>
      <c r="H203" s="3">
        <f>Table3[[#This Row],[Total RN Hours (w/ Admin, DON)]]/Table3[[#This Row],[MDS Census]]</f>
        <v>0.57338964843750007</v>
      </c>
      <c r="I203" s="3">
        <f>Table3[[#This Row],[RN Hours (excl. Admin, DON)]]/Table3[[#This Row],[MDS Census]]</f>
        <v>0.41957617187500007</v>
      </c>
      <c r="J203" s="3">
        <f t="shared" si="3"/>
        <v>519.75055555555559</v>
      </c>
      <c r="K203" s="3">
        <f>SUM(Table3[[#This Row],[RN Hours (excl. Admin, DON)]], Table3[[#This Row],[LPN Hours (excl. Admin)]], Table3[[#This Row],[CNA Hours]], Table3[[#This Row],[NA TR Hours]], Table3[[#This Row],[Med Aide/Tech Hours]])</f>
        <v>497.16555555555556</v>
      </c>
      <c r="L203" s="3">
        <f>SUM(Table3[[#This Row],[RN Hours (excl. Admin, DON)]:[RN DON Hours]])</f>
        <v>65.239000000000004</v>
      </c>
      <c r="M203" s="3">
        <v>47.738444444444447</v>
      </c>
      <c r="N203" s="3">
        <v>12.200555555555557</v>
      </c>
      <c r="O203" s="3">
        <v>5.3</v>
      </c>
      <c r="P203" s="3">
        <f>SUM(Table3[[#This Row],[LPN Hours (excl. Admin)]:[LPN Admin Hours]])</f>
        <v>147.18333333333334</v>
      </c>
      <c r="Q203" s="3">
        <v>142.09888888888889</v>
      </c>
      <c r="R203" s="3">
        <v>5.0844444444444461</v>
      </c>
      <c r="S203" s="3">
        <f>SUM(Table3[[#This Row],[CNA Hours]], Table3[[#This Row],[NA TR Hours]], Table3[[#This Row],[Med Aide/Tech Hours]])</f>
        <v>307.32822222222222</v>
      </c>
      <c r="T203" s="3">
        <v>294.49266666666665</v>
      </c>
      <c r="U203" s="3">
        <v>12.835555555555556</v>
      </c>
      <c r="V203" s="3">
        <v>0</v>
      </c>
      <c r="W203" s="3">
        <f>SUM(Table3[[#This Row],[RN Hours Contract]:[Med Aide Hours Contract]])</f>
        <v>144.06044444444447</v>
      </c>
      <c r="X203" s="3">
        <v>1.5111111111111111</v>
      </c>
      <c r="Y203" s="3">
        <v>0</v>
      </c>
      <c r="Z203" s="3">
        <v>0</v>
      </c>
      <c r="AA203" s="3">
        <v>16.013888888888889</v>
      </c>
      <c r="AB203" s="3">
        <v>0</v>
      </c>
      <c r="AC203" s="3">
        <v>125.91322222222225</v>
      </c>
      <c r="AD203" s="3">
        <v>0.62222222222222223</v>
      </c>
      <c r="AE203" s="3">
        <v>0</v>
      </c>
      <c r="AF203" t="s">
        <v>201</v>
      </c>
      <c r="AG203" s="13">
        <v>5</v>
      </c>
      <c r="AQ203"/>
    </row>
    <row r="204" spans="1:43" x14ac:dyDescent="0.2">
      <c r="A204" t="s">
        <v>425</v>
      </c>
      <c r="B204" t="s">
        <v>630</v>
      </c>
      <c r="C204" t="s">
        <v>1001</v>
      </c>
      <c r="D204" t="s">
        <v>1139</v>
      </c>
      <c r="E204" s="3">
        <v>67.455555555555549</v>
      </c>
      <c r="F204" s="3">
        <f>Table3[[#This Row],[Total Hours Nurse Staffing]]/Table3[[#This Row],[MDS Census]]</f>
        <v>3.2345676165376385</v>
      </c>
      <c r="G204" s="3">
        <f>Table3[[#This Row],[Total Direct Care Staff Hours]]/Table3[[#This Row],[MDS Census]]</f>
        <v>2.8756992258277054</v>
      </c>
      <c r="H204" s="3">
        <f>Table3[[#This Row],[Total RN Hours (w/ Admin, DON)]]/Table3[[#This Row],[MDS Census]]</f>
        <v>0.93785208367649486</v>
      </c>
      <c r="I204" s="3">
        <f>Table3[[#This Row],[RN Hours (excl. Admin, DON)]]/Table3[[#This Row],[MDS Census]]</f>
        <v>0.64814033931806958</v>
      </c>
      <c r="J204" s="3">
        <f t="shared" si="3"/>
        <v>218.18955555555556</v>
      </c>
      <c r="K204" s="3">
        <f>SUM(Table3[[#This Row],[RN Hours (excl. Admin, DON)]], Table3[[#This Row],[LPN Hours (excl. Admin)]], Table3[[#This Row],[CNA Hours]], Table3[[#This Row],[NA TR Hours]], Table3[[#This Row],[Med Aide/Tech Hours]])</f>
        <v>193.98188888888888</v>
      </c>
      <c r="L204" s="3">
        <f>SUM(Table3[[#This Row],[RN Hours (excl. Admin, DON)]:[RN DON Hours]])</f>
        <v>63.263333333333328</v>
      </c>
      <c r="M204" s="3">
        <v>43.720666666666666</v>
      </c>
      <c r="N204" s="3">
        <v>14.746444444444442</v>
      </c>
      <c r="O204" s="3">
        <v>4.7962222222222222</v>
      </c>
      <c r="P204" s="3">
        <f>SUM(Table3[[#This Row],[LPN Hours (excl. Admin)]:[LPN Admin Hours]])</f>
        <v>32.555777777777777</v>
      </c>
      <c r="Q204" s="3">
        <v>27.890777777777778</v>
      </c>
      <c r="R204" s="3">
        <v>4.665</v>
      </c>
      <c r="S204" s="3">
        <f>SUM(Table3[[#This Row],[CNA Hours]], Table3[[#This Row],[NA TR Hours]], Table3[[#This Row],[Med Aide/Tech Hours]])</f>
        <v>122.37044444444444</v>
      </c>
      <c r="T204" s="3">
        <v>117.60711111111111</v>
      </c>
      <c r="U204" s="3">
        <v>4.7633333333333345</v>
      </c>
      <c r="V204" s="3">
        <v>0</v>
      </c>
      <c r="W204" s="3">
        <f>SUM(Table3[[#This Row],[RN Hours Contract]:[Med Aide Hours Contract]])</f>
        <v>0</v>
      </c>
      <c r="X204" s="3">
        <v>0</v>
      </c>
      <c r="Y204" s="3">
        <v>0</v>
      </c>
      <c r="Z204" s="3">
        <v>0</v>
      </c>
      <c r="AA204" s="3">
        <v>0</v>
      </c>
      <c r="AB204" s="3">
        <v>0</v>
      </c>
      <c r="AC204" s="3">
        <v>0</v>
      </c>
      <c r="AD204" s="3">
        <v>0</v>
      </c>
      <c r="AE204" s="3">
        <v>0</v>
      </c>
      <c r="AF204" t="s">
        <v>202</v>
      </c>
      <c r="AG204" s="13">
        <v>5</v>
      </c>
      <c r="AQ204"/>
    </row>
    <row r="205" spans="1:43" x14ac:dyDescent="0.2">
      <c r="A205" t="s">
        <v>425</v>
      </c>
      <c r="B205" t="s">
        <v>631</v>
      </c>
      <c r="C205" t="s">
        <v>997</v>
      </c>
      <c r="D205" t="s">
        <v>1076</v>
      </c>
      <c r="E205" s="3">
        <v>23.322222222222223</v>
      </c>
      <c r="F205" s="3">
        <f>Table3[[#This Row],[Total Hours Nurse Staffing]]/Table3[[#This Row],[MDS Census]]</f>
        <v>4.5795569318723199</v>
      </c>
      <c r="G205" s="3">
        <f>Table3[[#This Row],[Total Direct Care Staff Hours]]/Table3[[#This Row],[MDS Census]]</f>
        <v>3.9693568365888523</v>
      </c>
      <c r="H205" s="3">
        <f>Table3[[#This Row],[Total RN Hours (w/ Admin, DON)]]/Table3[[#This Row],[MDS Census]]</f>
        <v>1.643039542639352</v>
      </c>
      <c r="I205" s="3">
        <f>Table3[[#This Row],[RN Hours (excl. Admin, DON)]]/Table3[[#This Row],[MDS Census]]</f>
        <v>1.0328394473558837</v>
      </c>
      <c r="J205" s="3">
        <f t="shared" si="3"/>
        <v>106.80544444444445</v>
      </c>
      <c r="K205" s="3">
        <f>SUM(Table3[[#This Row],[RN Hours (excl. Admin, DON)]], Table3[[#This Row],[LPN Hours (excl. Admin)]], Table3[[#This Row],[CNA Hours]], Table3[[#This Row],[NA TR Hours]], Table3[[#This Row],[Med Aide/Tech Hours]])</f>
        <v>92.574222222222232</v>
      </c>
      <c r="L205" s="3">
        <f>SUM(Table3[[#This Row],[RN Hours (excl. Admin, DON)]:[RN DON Hours]])</f>
        <v>38.319333333333333</v>
      </c>
      <c r="M205" s="3">
        <v>24.088111111111111</v>
      </c>
      <c r="N205" s="3">
        <v>9.3423333333333325</v>
      </c>
      <c r="O205" s="3">
        <v>4.8888888888888893</v>
      </c>
      <c r="P205" s="3">
        <f>SUM(Table3[[#This Row],[LPN Hours (excl. Admin)]:[LPN Admin Hours]])</f>
        <v>23.768222222222221</v>
      </c>
      <c r="Q205" s="3">
        <v>23.768222222222221</v>
      </c>
      <c r="R205" s="3">
        <v>0</v>
      </c>
      <c r="S205" s="3">
        <f>SUM(Table3[[#This Row],[CNA Hours]], Table3[[#This Row],[NA TR Hours]], Table3[[#This Row],[Med Aide/Tech Hours]])</f>
        <v>44.717888888888893</v>
      </c>
      <c r="T205" s="3">
        <v>44.717888888888893</v>
      </c>
      <c r="U205" s="3">
        <v>0</v>
      </c>
      <c r="V205" s="3">
        <v>0</v>
      </c>
      <c r="W205" s="3">
        <f>SUM(Table3[[#This Row],[RN Hours Contract]:[Med Aide Hours Contract]])</f>
        <v>0</v>
      </c>
      <c r="X205" s="3">
        <v>0</v>
      </c>
      <c r="Y205" s="3">
        <v>0</v>
      </c>
      <c r="Z205" s="3">
        <v>0</v>
      </c>
      <c r="AA205" s="3">
        <v>0</v>
      </c>
      <c r="AB205" s="3">
        <v>0</v>
      </c>
      <c r="AC205" s="3">
        <v>0</v>
      </c>
      <c r="AD205" s="3">
        <v>0</v>
      </c>
      <c r="AE205" s="3">
        <v>0</v>
      </c>
      <c r="AF205" t="s">
        <v>203</v>
      </c>
      <c r="AG205" s="13">
        <v>5</v>
      </c>
      <c r="AQ205"/>
    </row>
    <row r="206" spans="1:43" x14ac:dyDescent="0.2">
      <c r="A206" t="s">
        <v>425</v>
      </c>
      <c r="B206" t="s">
        <v>632</v>
      </c>
      <c r="C206" t="s">
        <v>925</v>
      </c>
      <c r="D206" t="s">
        <v>1115</v>
      </c>
      <c r="E206" s="3">
        <v>74.2</v>
      </c>
      <c r="F206" s="3">
        <f>Table3[[#This Row],[Total Hours Nurse Staffing]]/Table3[[#This Row],[MDS Census]]</f>
        <v>2.9045807127882597</v>
      </c>
      <c r="G206" s="3">
        <f>Table3[[#This Row],[Total Direct Care Staff Hours]]/Table3[[#This Row],[MDS Census]]</f>
        <v>2.5931102126385142</v>
      </c>
      <c r="H206" s="3">
        <f>Table3[[#This Row],[Total RN Hours (w/ Admin, DON)]]/Table3[[#This Row],[MDS Census]]</f>
        <v>0.97704402515723254</v>
      </c>
      <c r="I206" s="3">
        <f>Table3[[#This Row],[RN Hours (excl. Admin, DON)]]/Table3[[#This Row],[MDS Census]]</f>
        <v>0.81531895777178787</v>
      </c>
      <c r="J206" s="3">
        <f t="shared" si="3"/>
        <v>215.51988888888889</v>
      </c>
      <c r="K206" s="3">
        <f>SUM(Table3[[#This Row],[RN Hours (excl. Admin, DON)]], Table3[[#This Row],[LPN Hours (excl. Admin)]], Table3[[#This Row],[CNA Hours]], Table3[[#This Row],[NA TR Hours]], Table3[[#This Row],[Med Aide/Tech Hours]])</f>
        <v>192.40877777777774</v>
      </c>
      <c r="L206" s="3">
        <f>SUM(Table3[[#This Row],[RN Hours (excl. Admin, DON)]:[RN DON Hours]])</f>
        <v>72.496666666666655</v>
      </c>
      <c r="M206" s="3">
        <v>60.496666666666663</v>
      </c>
      <c r="N206" s="3">
        <v>7.2888888888888888</v>
      </c>
      <c r="O206" s="3">
        <v>4.7111111111111112</v>
      </c>
      <c r="P206" s="3">
        <f>SUM(Table3[[#This Row],[LPN Hours (excl. Admin)]:[LPN Admin Hours]])</f>
        <v>17.247888888888887</v>
      </c>
      <c r="Q206" s="3">
        <v>6.1367777777777768</v>
      </c>
      <c r="R206" s="3">
        <v>11.111111111111111</v>
      </c>
      <c r="S206" s="3">
        <f>SUM(Table3[[#This Row],[CNA Hours]], Table3[[#This Row],[NA TR Hours]], Table3[[#This Row],[Med Aide/Tech Hours]])</f>
        <v>125.77533333333334</v>
      </c>
      <c r="T206" s="3">
        <v>101.72888888888889</v>
      </c>
      <c r="U206" s="3">
        <v>24.046444444444443</v>
      </c>
      <c r="V206" s="3">
        <v>0</v>
      </c>
      <c r="W206" s="3">
        <f>SUM(Table3[[#This Row],[RN Hours Contract]:[Med Aide Hours Contract]])</f>
        <v>0</v>
      </c>
      <c r="X206" s="3">
        <v>0</v>
      </c>
      <c r="Y206" s="3">
        <v>0</v>
      </c>
      <c r="Z206" s="3">
        <v>0</v>
      </c>
      <c r="AA206" s="3">
        <v>0</v>
      </c>
      <c r="AB206" s="3">
        <v>0</v>
      </c>
      <c r="AC206" s="3">
        <v>0</v>
      </c>
      <c r="AD206" s="3">
        <v>0</v>
      </c>
      <c r="AE206" s="3">
        <v>0</v>
      </c>
      <c r="AF206" t="s">
        <v>204</v>
      </c>
      <c r="AG206" s="13">
        <v>5</v>
      </c>
      <c r="AQ206"/>
    </row>
    <row r="207" spans="1:43" x14ac:dyDescent="0.2">
      <c r="A207" t="s">
        <v>425</v>
      </c>
      <c r="B207" t="s">
        <v>633</v>
      </c>
      <c r="C207" t="s">
        <v>891</v>
      </c>
      <c r="D207" t="s">
        <v>1136</v>
      </c>
      <c r="E207" s="3">
        <v>51.077777777777776</v>
      </c>
      <c r="F207" s="3">
        <f>Table3[[#This Row],[Total Hours Nurse Staffing]]/Table3[[#This Row],[MDS Census]]</f>
        <v>3.8183293452251474</v>
      </c>
      <c r="G207" s="3">
        <f>Table3[[#This Row],[Total Direct Care Staff Hours]]/Table3[[#This Row],[MDS Census]]</f>
        <v>3.4319904285403524</v>
      </c>
      <c r="H207" s="3">
        <f>Table3[[#This Row],[Total RN Hours (w/ Admin, DON)]]/Table3[[#This Row],[MDS Census]]</f>
        <v>0.66845986512943234</v>
      </c>
      <c r="I207" s="3">
        <f>Table3[[#This Row],[RN Hours (excl. Admin, DON)]]/Table3[[#This Row],[MDS Census]]</f>
        <v>0.28212094844463781</v>
      </c>
      <c r="J207" s="3">
        <f t="shared" si="3"/>
        <v>195.03177777777779</v>
      </c>
      <c r="K207" s="3">
        <f>SUM(Table3[[#This Row],[RN Hours (excl. Admin, DON)]], Table3[[#This Row],[LPN Hours (excl. Admin)]], Table3[[#This Row],[CNA Hours]], Table3[[#This Row],[NA TR Hours]], Table3[[#This Row],[Med Aide/Tech Hours]])</f>
        <v>175.29844444444444</v>
      </c>
      <c r="L207" s="3">
        <f>SUM(Table3[[#This Row],[RN Hours (excl. Admin, DON)]:[RN DON Hours]])</f>
        <v>34.143444444444448</v>
      </c>
      <c r="M207" s="3">
        <v>14.410111111111112</v>
      </c>
      <c r="N207" s="3">
        <v>14.4</v>
      </c>
      <c r="O207" s="3">
        <v>5.333333333333333</v>
      </c>
      <c r="P207" s="3">
        <f>SUM(Table3[[#This Row],[LPN Hours (excl. Admin)]:[LPN Admin Hours]])</f>
        <v>42.641333333333328</v>
      </c>
      <c r="Q207" s="3">
        <v>42.641333333333328</v>
      </c>
      <c r="R207" s="3">
        <v>0</v>
      </c>
      <c r="S207" s="3">
        <f>SUM(Table3[[#This Row],[CNA Hours]], Table3[[#This Row],[NA TR Hours]], Table3[[#This Row],[Med Aide/Tech Hours]])</f>
        <v>118.247</v>
      </c>
      <c r="T207" s="3">
        <v>118.247</v>
      </c>
      <c r="U207" s="3">
        <v>0</v>
      </c>
      <c r="V207" s="3">
        <v>0</v>
      </c>
      <c r="W207" s="3">
        <f>SUM(Table3[[#This Row],[RN Hours Contract]:[Med Aide Hours Contract]])</f>
        <v>0.62222222222222223</v>
      </c>
      <c r="X207" s="3">
        <v>0</v>
      </c>
      <c r="Y207" s="3">
        <v>0</v>
      </c>
      <c r="Z207" s="3">
        <v>0</v>
      </c>
      <c r="AA207" s="3">
        <v>0</v>
      </c>
      <c r="AB207" s="3">
        <v>0</v>
      </c>
      <c r="AC207" s="3">
        <v>0.62222222222222223</v>
      </c>
      <c r="AD207" s="3">
        <v>0</v>
      </c>
      <c r="AE207" s="3">
        <v>0</v>
      </c>
      <c r="AF207" t="s">
        <v>205</v>
      </c>
      <c r="AG207" s="13">
        <v>5</v>
      </c>
      <c r="AQ207"/>
    </row>
    <row r="208" spans="1:43" x14ac:dyDescent="0.2">
      <c r="A208" t="s">
        <v>425</v>
      </c>
      <c r="B208" t="s">
        <v>634</v>
      </c>
      <c r="C208" t="s">
        <v>866</v>
      </c>
      <c r="D208" t="s">
        <v>1124</v>
      </c>
      <c r="E208" s="3">
        <v>28.322222222222223</v>
      </c>
      <c r="F208" s="3">
        <f>Table3[[#This Row],[Total Hours Nurse Staffing]]/Table3[[#This Row],[MDS Census]]</f>
        <v>5.4282542173401325</v>
      </c>
      <c r="G208" s="3">
        <f>Table3[[#This Row],[Total Direct Care Staff Hours]]/Table3[[#This Row],[MDS Census]]</f>
        <v>4.4926873283640649</v>
      </c>
      <c r="H208" s="3">
        <f>Table3[[#This Row],[Total RN Hours (w/ Admin, DON)]]/Table3[[#This Row],[MDS Census]]</f>
        <v>2.0781836014123183</v>
      </c>
      <c r="I208" s="3">
        <f>Table3[[#This Row],[RN Hours (excl. Admin, DON)]]/Table3[[#This Row],[MDS Census]]</f>
        <v>1.1426167124362494</v>
      </c>
      <c r="J208" s="3">
        <f t="shared" si="3"/>
        <v>153.7402222222222</v>
      </c>
      <c r="K208" s="3">
        <f>SUM(Table3[[#This Row],[RN Hours (excl. Admin, DON)]], Table3[[#This Row],[LPN Hours (excl. Admin)]], Table3[[#This Row],[CNA Hours]], Table3[[#This Row],[NA TR Hours]], Table3[[#This Row],[Med Aide/Tech Hours]])</f>
        <v>127.2428888888889</v>
      </c>
      <c r="L208" s="3">
        <f>SUM(Table3[[#This Row],[RN Hours (excl. Admin, DON)]:[RN DON Hours]])</f>
        <v>58.858777777777775</v>
      </c>
      <c r="M208" s="3">
        <v>32.361444444444444</v>
      </c>
      <c r="N208" s="3">
        <v>18.566777777777776</v>
      </c>
      <c r="O208" s="3">
        <v>7.9305555555555554</v>
      </c>
      <c r="P208" s="3">
        <f>SUM(Table3[[#This Row],[LPN Hours (excl. Admin)]:[LPN Admin Hours]])</f>
        <v>18.712888888888891</v>
      </c>
      <c r="Q208" s="3">
        <v>18.712888888888891</v>
      </c>
      <c r="R208" s="3">
        <v>0</v>
      </c>
      <c r="S208" s="3">
        <f>SUM(Table3[[#This Row],[CNA Hours]], Table3[[#This Row],[NA TR Hours]], Table3[[#This Row],[Med Aide/Tech Hours]])</f>
        <v>76.168555555555557</v>
      </c>
      <c r="T208" s="3">
        <v>76.168555555555557</v>
      </c>
      <c r="U208" s="3">
        <v>0</v>
      </c>
      <c r="V208" s="3">
        <v>0</v>
      </c>
      <c r="W208" s="3">
        <f>SUM(Table3[[#This Row],[RN Hours Contract]:[Med Aide Hours Contract]])</f>
        <v>0</v>
      </c>
      <c r="X208" s="3">
        <v>0</v>
      </c>
      <c r="Y208" s="3">
        <v>0</v>
      </c>
      <c r="Z208" s="3">
        <v>0</v>
      </c>
      <c r="AA208" s="3">
        <v>0</v>
      </c>
      <c r="AB208" s="3">
        <v>0</v>
      </c>
      <c r="AC208" s="3">
        <v>0</v>
      </c>
      <c r="AD208" s="3">
        <v>0</v>
      </c>
      <c r="AE208" s="3">
        <v>0</v>
      </c>
      <c r="AF208" t="s">
        <v>206</v>
      </c>
      <c r="AG208" s="13">
        <v>5</v>
      </c>
      <c r="AQ208"/>
    </row>
    <row r="209" spans="1:43" x14ac:dyDescent="0.2">
      <c r="A209" t="s">
        <v>425</v>
      </c>
      <c r="B209" t="s">
        <v>635</v>
      </c>
      <c r="C209" t="s">
        <v>1002</v>
      </c>
      <c r="D209" t="s">
        <v>1069</v>
      </c>
      <c r="E209" s="3">
        <v>108.21111111111111</v>
      </c>
      <c r="F209" s="3">
        <f>Table3[[#This Row],[Total Hours Nurse Staffing]]/Table3[[#This Row],[MDS Census]]</f>
        <v>3.688802751822569</v>
      </c>
      <c r="G209" s="3">
        <f>Table3[[#This Row],[Total Direct Care Staff Hours]]/Table3[[#This Row],[MDS Census]]</f>
        <v>3.3466464729438337</v>
      </c>
      <c r="H209" s="3">
        <f>Table3[[#This Row],[Total RN Hours (w/ Admin, DON)]]/Table3[[#This Row],[MDS Census]]</f>
        <v>0.77249512270253617</v>
      </c>
      <c r="I209" s="3">
        <f>Table3[[#This Row],[RN Hours (excl. Admin, DON)]]/Table3[[#This Row],[MDS Census]]</f>
        <v>0.43033884382380116</v>
      </c>
      <c r="J209" s="3">
        <f t="shared" si="3"/>
        <v>399.16944444444442</v>
      </c>
      <c r="K209" s="3">
        <f>SUM(Table3[[#This Row],[RN Hours (excl. Admin, DON)]], Table3[[#This Row],[LPN Hours (excl. Admin)]], Table3[[#This Row],[CNA Hours]], Table3[[#This Row],[NA TR Hours]], Table3[[#This Row],[Med Aide/Tech Hours]])</f>
        <v>362.14433333333329</v>
      </c>
      <c r="L209" s="3">
        <f>SUM(Table3[[#This Row],[RN Hours (excl. Admin, DON)]:[RN DON Hours]])</f>
        <v>83.592555555555549</v>
      </c>
      <c r="M209" s="3">
        <v>46.56744444444444</v>
      </c>
      <c r="N209" s="3">
        <v>31.869555555555554</v>
      </c>
      <c r="O209" s="3">
        <v>5.1555555555555559</v>
      </c>
      <c r="P209" s="3">
        <f>SUM(Table3[[#This Row],[LPN Hours (excl. Admin)]:[LPN Admin Hours]])</f>
        <v>62.995333333333335</v>
      </c>
      <c r="Q209" s="3">
        <v>62.995333333333335</v>
      </c>
      <c r="R209" s="3">
        <v>0</v>
      </c>
      <c r="S209" s="3">
        <f>SUM(Table3[[#This Row],[CNA Hours]], Table3[[#This Row],[NA TR Hours]], Table3[[#This Row],[Med Aide/Tech Hours]])</f>
        <v>252.58155555555555</v>
      </c>
      <c r="T209" s="3">
        <v>252.58155555555555</v>
      </c>
      <c r="U209" s="3">
        <v>0</v>
      </c>
      <c r="V209" s="3">
        <v>0</v>
      </c>
      <c r="W209" s="3">
        <f>SUM(Table3[[#This Row],[RN Hours Contract]:[Med Aide Hours Contract]])</f>
        <v>0</v>
      </c>
      <c r="X209" s="3">
        <v>0</v>
      </c>
      <c r="Y209" s="3">
        <v>0</v>
      </c>
      <c r="Z209" s="3">
        <v>0</v>
      </c>
      <c r="AA209" s="3">
        <v>0</v>
      </c>
      <c r="AB209" s="3">
        <v>0</v>
      </c>
      <c r="AC209" s="3">
        <v>0</v>
      </c>
      <c r="AD209" s="3">
        <v>0</v>
      </c>
      <c r="AE209" s="3">
        <v>0</v>
      </c>
      <c r="AF209" t="s">
        <v>207</v>
      </c>
      <c r="AG209" s="13">
        <v>5</v>
      </c>
      <c r="AQ209"/>
    </row>
    <row r="210" spans="1:43" x14ac:dyDescent="0.2">
      <c r="A210" t="s">
        <v>425</v>
      </c>
      <c r="B210" t="s">
        <v>636</v>
      </c>
      <c r="C210" t="s">
        <v>928</v>
      </c>
      <c r="D210" t="s">
        <v>1079</v>
      </c>
      <c r="E210" s="3">
        <v>134.11111111111111</v>
      </c>
      <c r="F210" s="3">
        <f>Table3[[#This Row],[Total Hours Nurse Staffing]]/Table3[[#This Row],[MDS Census]]</f>
        <v>4.0049204639602323</v>
      </c>
      <c r="G210" s="3">
        <f>Table3[[#This Row],[Total Direct Care Staff Hours]]/Table3[[#This Row],[MDS Census]]</f>
        <v>3.8926628003314003</v>
      </c>
      <c r="H210" s="3">
        <f>Table3[[#This Row],[Total RN Hours (w/ Admin, DON)]]/Table3[[#This Row],[MDS Census]]</f>
        <v>0.19196851698425846</v>
      </c>
      <c r="I210" s="3">
        <f>Table3[[#This Row],[RN Hours (excl. Admin, DON)]]/Table3[[#This Row],[MDS Census]]</f>
        <v>0.13820298260149128</v>
      </c>
      <c r="J210" s="3">
        <f t="shared" si="3"/>
        <v>537.10433333333333</v>
      </c>
      <c r="K210" s="3">
        <f>SUM(Table3[[#This Row],[RN Hours (excl. Admin, DON)]], Table3[[#This Row],[LPN Hours (excl. Admin)]], Table3[[#This Row],[CNA Hours]], Table3[[#This Row],[NA TR Hours]], Table3[[#This Row],[Med Aide/Tech Hours]])</f>
        <v>522.04933333333338</v>
      </c>
      <c r="L210" s="3">
        <f>SUM(Table3[[#This Row],[RN Hours (excl. Admin, DON)]:[RN DON Hours]])</f>
        <v>25.745111111111108</v>
      </c>
      <c r="M210" s="3">
        <v>18.534555555555553</v>
      </c>
      <c r="N210" s="3">
        <v>1.7883333333333331</v>
      </c>
      <c r="O210" s="3">
        <v>5.4222222222222225</v>
      </c>
      <c r="P210" s="3">
        <f>SUM(Table3[[#This Row],[LPN Hours (excl. Admin)]:[LPN Admin Hours]])</f>
        <v>220.07122222222222</v>
      </c>
      <c r="Q210" s="3">
        <v>212.22677777777778</v>
      </c>
      <c r="R210" s="3">
        <v>7.8444444444444459</v>
      </c>
      <c r="S210" s="3">
        <f>SUM(Table3[[#This Row],[CNA Hours]], Table3[[#This Row],[NA TR Hours]], Table3[[#This Row],[Med Aide/Tech Hours]])</f>
        <v>291.28800000000001</v>
      </c>
      <c r="T210" s="3">
        <v>281.4736666666667</v>
      </c>
      <c r="U210" s="3">
        <v>9.8143333333333356</v>
      </c>
      <c r="V210" s="3">
        <v>0</v>
      </c>
      <c r="W210" s="3">
        <f>SUM(Table3[[#This Row],[RN Hours Contract]:[Med Aide Hours Contract]])</f>
        <v>33.310666666666663</v>
      </c>
      <c r="X210" s="3">
        <v>0.71699999999999997</v>
      </c>
      <c r="Y210" s="3">
        <v>0.26666666666666666</v>
      </c>
      <c r="Z210" s="3">
        <v>0</v>
      </c>
      <c r="AA210" s="3">
        <v>18.00011111111111</v>
      </c>
      <c r="AB210" s="3">
        <v>0</v>
      </c>
      <c r="AC210" s="3">
        <v>14.326888888888886</v>
      </c>
      <c r="AD210" s="3">
        <v>0</v>
      </c>
      <c r="AE210" s="3">
        <v>0</v>
      </c>
      <c r="AF210" t="s">
        <v>208</v>
      </c>
      <c r="AG210" s="13">
        <v>5</v>
      </c>
      <c r="AQ210"/>
    </row>
    <row r="211" spans="1:43" x14ac:dyDescent="0.2">
      <c r="A211" t="s">
        <v>425</v>
      </c>
      <c r="B211" t="s">
        <v>637</v>
      </c>
      <c r="C211" t="s">
        <v>1003</v>
      </c>
      <c r="D211" t="s">
        <v>1140</v>
      </c>
      <c r="E211" s="3">
        <v>33.200000000000003</v>
      </c>
      <c r="F211" s="3">
        <f>Table3[[#This Row],[Total Hours Nurse Staffing]]/Table3[[#This Row],[MDS Census]]</f>
        <v>4.4207597054886207</v>
      </c>
      <c r="G211" s="3">
        <f>Table3[[#This Row],[Total Direct Care Staff Hours]]/Table3[[#This Row],[MDS Census]]</f>
        <v>3.8620247657295854</v>
      </c>
      <c r="H211" s="3">
        <f>Table3[[#This Row],[Total RN Hours (w/ Admin, DON)]]/Table3[[#This Row],[MDS Census]]</f>
        <v>1.3709103078982596</v>
      </c>
      <c r="I211" s="3">
        <f>Table3[[#This Row],[RN Hours (excl. Admin, DON)]]/Table3[[#This Row],[MDS Census]]</f>
        <v>0.81217536813922364</v>
      </c>
      <c r="J211" s="3">
        <f t="shared" si="3"/>
        <v>146.76922222222223</v>
      </c>
      <c r="K211" s="3">
        <f>SUM(Table3[[#This Row],[RN Hours (excl. Admin, DON)]], Table3[[#This Row],[LPN Hours (excl. Admin)]], Table3[[#This Row],[CNA Hours]], Table3[[#This Row],[NA TR Hours]], Table3[[#This Row],[Med Aide/Tech Hours]])</f>
        <v>128.21922222222224</v>
      </c>
      <c r="L211" s="3">
        <f>SUM(Table3[[#This Row],[RN Hours (excl. Admin, DON)]:[RN DON Hours]])</f>
        <v>45.514222222222223</v>
      </c>
      <c r="M211" s="3">
        <v>26.964222222222226</v>
      </c>
      <c r="N211" s="3">
        <v>12.95</v>
      </c>
      <c r="O211" s="3">
        <v>5.6</v>
      </c>
      <c r="P211" s="3">
        <f>SUM(Table3[[#This Row],[LPN Hours (excl. Admin)]:[LPN Admin Hours]])</f>
        <v>24.134777777777778</v>
      </c>
      <c r="Q211" s="3">
        <v>24.134777777777778</v>
      </c>
      <c r="R211" s="3">
        <v>0</v>
      </c>
      <c r="S211" s="3">
        <f>SUM(Table3[[#This Row],[CNA Hours]], Table3[[#This Row],[NA TR Hours]], Table3[[#This Row],[Med Aide/Tech Hours]])</f>
        <v>77.120222222222225</v>
      </c>
      <c r="T211" s="3">
        <v>77.120222222222225</v>
      </c>
      <c r="U211" s="3">
        <v>0</v>
      </c>
      <c r="V211" s="3">
        <v>0</v>
      </c>
      <c r="W211" s="3">
        <f>SUM(Table3[[#This Row],[RN Hours Contract]:[Med Aide Hours Contract]])</f>
        <v>0</v>
      </c>
      <c r="X211" s="3">
        <v>0</v>
      </c>
      <c r="Y211" s="3">
        <v>0</v>
      </c>
      <c r="Z211" s="3">
        <v>0</v>
      </c>
      <c r="AA211" s="3">
        <v>0</v>
      </c>
      <c r="AB211" s="3">
        <v>0</v>
      </c>
      <c r="AC211" s="3">
        <v>0</v>
      </c>
      <c r="AD211" s="3">
        <v>0</v>
      </c>
      <c r="AE211" s="3">
        <v>0</v>
      </c>
      <c r="AF211" t="s">
        <v>209</v>
      </c>
      <c r="AG211" s="13">
        <v>5</v>
      </c>
      <c r="AQ211"/>
    </row>
    <row r="212" spans="1:43" x14ac:dyDescent="0.2">
      <c r="A212" t="s">
        <v>425</v>
      </c>
      <c r="B212" t="s">
        <v>638</v>
      </c>
      <c r="C212" t="s">
        <v>858</v>
      </c>
      <c r="D212" t="s">
        <v>1121</v>
      </c>
      <c r="E212" s="3">
        <v>210.44444444444446</v>
      </c>
      <c r="F212" s="3">
        <f>Table3[[#This Row],[Total Hours Nurse Staffing]]/Table3[[#This Row],[MDS Census]]</f>
        <v>3.0919049630411823</v>
      </c>
      <c r="G212" s="3">
        <f>Table3[[#This Row],[Total Direct Care Staff Hours]]/Table3[[#This Row],[MDS Census]]</f>
        <v>2.8648136219640969</v>
      </c>
      <c r="H212" s="3">
        <f>Table3[[#This Row],[Total RN Hours (w/ Admin, DON)]]/Table3[[#This Row],[MDS Census]]</f>
        <v>0.49935480464625132</v>
      </c>
      <c r="I212" s="3">
        <f>Table3[[#This Row],[RN Hours (excl. Admin, DON)]]/Table3[[#This Row],[MDS Census]]</f>
        <v>0.32821911298838435</v>
      </c>
      <c r="J212" s="3">
        <f t="shared" si="3"/>
        <v>650.67422222222217</v>
      </c>
      <c r="K212" s="3">
        <f>SUM(Table3[[#This Row],[RN Hours (excl. Admin, DON)]], Table3[[#This Row],[LPN Hours (excl. Admin)]], Table3[[#This Row],[CNA Hours]], Table3[[#This Row],[NA TR Hours]], Table3[[#This Row],[Med Aide/Tech Hours]])</f>
        <v>602.88411111111111</v>
      </c>
      <c r="L212" s="3">
        <f>SUM(Table3[[#This Row],[RN Hours (excl. Admin, DON)]:[RN DON Hours]])</f>
        <v>105.08644444444445</v>
      </c>
      <c r="M212" s="3">
        <v>69.071888888888893</v>
      </c>
      <c r="N212" s="3">
        <v>25.792333333333332</v>
      </c>
      <c r="O212" s="3">
        <v>10.222222222222221</v>
      </c>
      <c r="P212" s="3">
        <f>SUM(Table3[[#This Row],[LPN Hours (excl. Admin)]:[LPN Admin Hours]])</f>
        <v>188.14888888888891</v>
      </c>
      <c r="Q212" s="3">
        <v>176.37333333333333</v>
      </c>
      <c r="R212" s="3">
        <v>11.775555555555558</v>
      </c>
      <c r="S212" s="3">
        <f>SUM(Table3[[#This Row],[CNA Hours]], Table3[[#This Row],[NA TR Hours]], Table3[[#This Row],[Med Aide/Tech Hours]])</f>
        <v>357.43888888888887</v>
      </c>
      <c r="T212" s="3">
        <v>357.43888888888887</v>
      </c>
      <c r="U212" s="3">
        <v>0</v>
      </c>
      <c r="V212" s="3">
        <v>0</v>
      </c>
      <c r="W212" s="3">
        <f>SUM(Table3[[#This Row],[RN Hours Contract]:[Med Aide Hours Contract]])</f>
        <v>0.17777777777777778</v>
      </c>
      <c r="X212" s="3">
        <v>0.17777777777777778</v>
      </c>
      <c r="Y212" s="3">
        <v>0</v>
      </c>
      <c r="Z212" s="3">
        <v>0</v>
      </c>
      <c r="AA212" s="3">
        <v>0</v>
      </c>
      <c r="AB212" s="3">
        <v>0</v>
      </c>
      <c r="AC212" s="3">
        <v>0</v>
      </c>
      <c r="AD212" s="3">
        <v>0</v>
      </c>
      <c r="AE212" s="3">
        <v>0</v>
      </c>
      <c r="AF212" t="s">
        <v>210</v>
      </c>
      <c r="AG212" s="13">
        <v>5</v>
      </c>
      <c r="AQ212"/>
    </row>
    <row r="213" spans="1:43" x14ac:dyDescent="0.2">
      <c r="A213" t="s">
        <v>425</v>
      </c>
      <c r="B213" t="s">
        <v>639</v>
      </c>
      <c r="C213" t="s">
        <v>1004</v>
      </c>
      <c r="D213" t="s">
        <v>1079</v>
      </c>
      <c r="E213" s="3">
        <v>70.988888888888894</v>
      </c>
      <c r="F213" s="3">
        <f>Table3[[#This Row],[Total Hours Nurse Staffing]]/Table3[[#This Row],[MDS Census]]</f>
        <v>4.6433088120206598</v>
      </c>
      <c r="G213" s="3">
        <f>Table3[[#This Row],[Total Direct Care Staff Hours]]/Table3[[#This Row],[MDS Census]]</f>
        <v>4.2277915166692752</v>
      </c>
      <c r="H213" s="3">
        <f>Table3[[#This Row],[Total RN Hours (w/ Admin, DON)]]/Table3[[#This Row],[MDS Census]]</f>
        <v>0.82956018156205991</v>
      </c>
      <c r="I213" s="3">
        <f>Table3[[#This Row],[RN Hours (excl. Admin, DON)]]/Table3[[#This Row],[MDS Census]]</f>
        <v>0.41404288621067459</v>
      </c>
      <c r="J213" s="3">
        <f t="shared" si="3"/>
        <v>329.62333333333333</v>
      </c>
      <c r="K213" s="3">
        <f>SUM(Table3[[#This Row],[RN Hours (excl. Admin, DON)]], Table3[[#This Row],[LPN Hours (excl. Admin)]], Table3[[#This Row],[CNA Hours]], Table3[[#This Row],[NA TR Hours]], Table3[[#This Row],[Med Aide/Tech Hours]])</f>
        <v>300.12622222222222</v>
      </c>
      <c r="L213" s="3">
        <f>SUM(Table3[[#This Row],[RN Hours (excl. Admin, DON)]:[RN DON Hours]])</f>
        <v>58.889555555555567</v>
      </c>
      <c r="M213" s="3">
        <v>29.392444444444447</v>
      </c>
      <c r="N213" s="3">
        <v>24.341555555555558</v>
      </c>
      <c r="O213" s="3">
        <v>5.1555555555555559</v>
      </c>
      <c r="P213" s="3">
        <f>SUM(Table3[[#This Row],[LPN Hours (excl. Admin)]:[LPN Admin Hours]])</f>
        <v>116.46933333333332</v>
      </c>
      <c r="Q213" s="3">
        <v>116.46933333333332</v>
      </c>
      <c r="R213" s="3">
        <v>0</v>
      </c>
      <c r="S213" s="3">
        <f>SUM(Table3[[#This Row],[CNA Hours]], Table3[[#This Row],[NA TR Hours]], Table3[[#This Row],[Med Aide/Tech Hours]])</f>
        <v>154.26444444444445</v>
      </c>
      <c r="T213" s="3">
        <v>154.26444444444445</v>
      </c>
      <c r="U213" s="3">
        <v>0</v>
      </c>
      <c r="V213" s="3">
        <v>0</v>
      </c>
      <c r="W213" s="3">
        <f>SUM(Table3[[#This Row],[RN Hours Contract]:[Med Aide Hours Contract]])</f>
        <v>0</v>
      </c>
      <c r="X213" s="3">
        <v>0</v>
      </c>
      <c r="Y213" s="3">
        <v>0</v>
      </c>
      <c r="Z213" s="3">
        <v>0</v>
      </c>
      <c r="AA213" s="3">
        <v>0</v>
      </c>
      <c r="AB213" s="3">
        <v>0</v>
      </c>
      <c r="AC213" s="3">
        <v>0</v>
      </c>
      <c r="AD213" s="3">
        <v>0</v>
      </c>
      <c r="AE213" s="3">
        <v>0</v>
      </c>
      <c r="AF213" t="s">
        <v>211</v>
      </c>
      <c r="AG213" s="13">
        <v>5</v>
      </c>
      <c r="AQ213"/>
    </row>
    <row r="214" spans="1:43" x14ac:dyDescent="0.2">
      <c r="A214" t="s">
        <v>425</v>
      </c>
      <c r="B214" t="s">
        <v>640</v>
      </c>
      <c r="C214" t="s">
        <v>1005</v>
      </c>
      <c r="D214" t="s">
        <v>1085</v>
      </c>
      <c r="E214" s="3">
        <v>73.088888888888889</v>
      </c>
      <c r="F214" s="3">
        <f>Table3[[#This Row],[Total Hours Nurse Staffing]]/Table3[[#This Row],[MDS Census]]</f>
        <v>2.9383566433566428</v>
      </c>
      <c r="G214" s="3">
        <f>Table3[[#This Row],[Total Direct Care Staff Hours]]/Table3[[#This Row],[MDS Census]]</f>
        <v>2.6318805107935539</v>
      </c>
      <c r="H214" s="3">
        <f>Table3[[#This Row],[Total RN Hours (w/ Admin, DON)]]/Table3[[#This Row],[MDS Census]]</f>
        <v>0.89686834904226209</v>
      </c>
      <c r="I214" s="3">
        <f>Table3[[#This Row],[RN Hours (excl. Admin, DON)]]/Table3[[#This Row],[MDS Census]]</f>
        <v>0.59039221647917306</v>
      </c>
      <c r="J214" s="3">
        <f t="shared" si="3"/>
        <v>214.76122222222219</v>
      </c>
      <c r="K214" s="3">
        <f>SUM(Table3[[#This Row],[RN Hours (excl. Admin, DON)]], Table3[[#This Row],[LPN Hours (excl. Admin)]], Table3[[#This Row],[CNA Hours]], Table3[[#This Row],[NA TR Hours]], Table3[[#This Row],[Med Aide/Tech Hours]])</f>
        <v>192.36122222222221</v>
      </c>
      <c r="L214" s="3">
        <f>SUM(Table3[[#This Row],[RN Hours (excl. Admin, DON)]:[RN DON Hours]])</f>
        <v>65.551111111111112</v>
      </c>
      <c r="M214" s="3">
        <v>43.151111111111113</v>
      </c>
      <c r="N214" s="3">
        <v>16.8</v>
      </c>
      <c r="O214" s="3">
        <v>5.6</v>
      </c>
      <c r="P214" s="3">
        <f>SUM(Table3[[#This Row],[LPN Hours (excl. Admin)]:[LPN Admin Hours]])</f>
        <v>19.291222222222224</v>
      </c>
      <c r="Q214" s="3">
        <v>19.291222222222224</v>
      </c>
      <c r="R214" s="3">
        <v>0</v>
      </c>
      <c r="S214" s="3">
        <f>SUM(Table3[[#This Row],[CNA Hours]], Table3[[#This Row],[NA TR Hours]], Table3[[#This Row],[Med Aide/Tech Hours]])</f>
        <v>129.91888888888886</v>
      </c>
      <c r="T214" s="3">
        <v>100.35277777777777</v>
      </c>
      <c r="U214" s="3">
        <v>29.566111111111095</v>
      </c>
      <c r="V214" s="3">
        <v>0</v>
      </c>
      <c r="W214" s="3">
        <f>SUM(Table3[[#This Row],[RN Hours Contract]:[Med Aide Hours Contract]])</f>
        <v>3.323</v>
      </c>
      <c r="X214" s="3">
        <v>0</v>
      </c>
      <c r="Y214" s="3">
        <v>0</v>
      </c>
      <c r="Z214" s="3">
        <v>0</v>
      </c>
      <c r="AA214" s="3">
        <v>3.323</v>
      </c>
      <c r="AB214" s="3">
        <v>0</v>
      </c>
      <c r="AC214" s="3">
        <v>0</v>
      </c>
      <c r="AD214" s="3">
        <v>0</v>
      </c>
      <c r="AE214" s="3">
        <v>0</v>
      </c>
      <c r="AF214" t="s">
        <v>212</v>
      </c>
      <c r="AG214" s="13">
        <v>5</v>
      </c>
      <c r="AQ214"/>
    </row>
    <row r="215" spans="1:43" x14ac:dyDescent="0.2">
      <c r="A215" t="s">
        <v>425</v>
      </c>
      <c r="B215" t="s">
        <v>641</v>
      </c>
      <c r="C215" t="s">
        <v>1006</v>
      </c>
      <c r="D215" t="s">
        <v>1105</v>
      </c>
      <c r="E215" s="3">
        <v>37.322222222222223</v>
      </c>
      <c r="F215" s="3">
        <f>Table3[[#This Row],[Total Hours Nurse Staffing]]/Table3[[#This Row],[MDS Census]]</f>
        <v>3.5887764215540341</v>
      </c>
      <c r="G215" s="3">
        <f>Table3[[#This Row],[Total Direct Care Staff Hours]]/Table3[[#This Row],[MDS Census]]</f>
        <v>3.349181303959512</v>
      </c>
      <c r="H215" s="3">
        <f>Table3[[#This Row],[Total RN Hours (w/ Admin, DON)]]/Table3[[#This Row],[MDS Census]]</f>
        <v>0.63578445966061325</v>
      </c>
      <c r="I215" s="3">
        <f>Table3[[#This Row],[RN Hours (excl. Admin, DON)]]/Table3[[#This Row],[MDS Census]]</f>
        <v>0.39618934206609108</v>
      </c>
      <c r="J215" s="3">
        <f t="shared" si="3"/>
        <v>133.94111111111113</v>
      </c>
      <c r="K215" s="3">
        <f>SUM(Table3[[#This Row],[RN Hours (excl. Admin, DON)]], Table3[[#This Row],[LPN Hours (excl. Admin)]], Table3[[#This Row],[CNA Hours]], Table3[[#This Row],[NA TR Hours]], Table3[[#This Row],[Med Aide/Tech Hours]])</f>
        <v>124.9988888888889</v>
      </c>
      <c r="L215" s="3">
        <f>SUM(Table3[[#This Row],[RN Hours (excl. Admin, DON)]:[RN DON Hours]])</f>
        <v>23.728888888888889</v>
      </c>
      <c r="M215" s="3">
        <v>14.786666666666665</v>
      </c>
      <c r="N215" s="3">
        <v>3.2533333333333334</v>
      </c>
      <c r="O215" s="3">
        <v>5.6888888888888891</v>
      </c>
      <c r="P215" s="3">
        <f>SUM(Table3[[#This Row],[LPN Hours (excl. Admin)]:[LPN Admin Hours]])</f>
        <v>36.70055555555556</v>
      </c>
      <c r="Q215" s="3">
        <v>36.70055555555556</v>
      </c>
      <c r="R215" s="3">
        <v>0</v>
      </c>
      <c r="S215" s="3">
        <f>SUM(Table3[[#This Row],[CNA Hours]], Table3[[#This Row],[NA TR Hours]], Table3[[#This Row],[Med Aide/Tech Hours]])</f>
        <v>73.51166666666667</v>
      </c>
      <c r="T215" s="3">
        <v>73.51166666666667</v>
      </c>
      <c r="U215" s="3">
        <v>0</v>
      </c>
      <c r="V215" s="3">
        <v>0</v>
      </c>
      <c r="W215" s="3">
        <f>SUM(Table3[[#This Row],[RN Hours Contract]:[Med Aide Hours Contract]])</f>
        <v>0</v>
      </c>
      <c r="X215" s="3">
        <v>0</v>
      </c>
      <c r="Y215" s="3">
        <v>0</v>
      </c>
      <c r="Z215" s="3">
        <v>0</v>
      </c>
      <c r="AA215" s="3">
        <v>0</v>
      </c>
      <c r="AB215" s="3">
        <v>0</v>
      </c>
      <c r="AC215" s="3">
        <v>0</v>
      </c>
      <c r="AD215" s="3">
        <v>0</v>
      </c>
      <c r="AE215" s="3">
        <v>0</v>
      </c>
      <c r="AF215" t="s">
        <v>213</v>
      </c>
      <c r="AG215" s="13">
        <v>5</v>
      </c>
      <c r="AQ215"/>
    </row>
    <row r="216" spans="1:43" x14ac:dyDescent="0.2">
      <c r="A216" t="s">
        <v>425</v>
      </c>
      <c r="B216" t="s">
        <v>642</v>
      </c>
      <c r="C216" t="s">
        <v>944</v>
      </c>
      <c r="D216" t="s">
        <v>1071</v>
      </c>
      <c r="E216" s="3">
        <v>51.111111111111114</v>
      </c>
      <c r="F216" s="3">
        <f>Table3[[#This Row],[Total Hours Nurse Staffing]]/Table3[[#This Row],[MDS Census]]</f>
        <v>3.0105391304347826</v>
      </c>
      <c r="G216" s="3">
        <f>Table3[[#This Row],[Total Direct Care Staff Hours]]/Table3[[#This Row],[MDS Census]]</f>
        <v>2.6931478260869564</v>
      </c>
      <c r="H216" s="3">
        <f>Table3[[#This Row],[Total RN Hours (w/ Admin, DON)]]/Table3[[#This Row],[MDS Census]]</f>
        <v>0.82869999999999999</v>
      </c>
      <c r="I216" s="3">
        <f>Table3[[#This Row],[RN Hours (excl. Admin, DON)]]/Table3[[#This Row],[MDS Census]]</f>
        <v>0.51130869565217385</v>
      </c>
      <c r="J216" s="3">
        <f t="shared" si="3"/>
        <v>153.87200000000001</v>
      </c>
      <c r="K216" s="3">
        <f>SUM(Table3[[#This Row],[RN Hours (excl. Admin, DON)]], Table3[[#This Row],[LPN Hours (excl. Admin)]], Table3[[#This Row],[CNA Hours]], Table3[[#This Row],[NA TR Hours]], Table3[[#This Row],[Med Aide/Tech Hours]])</f>
        <v>137.64977777777779</v>
      </c>
      <c r="L216" s="3">
        <f>SUM(Table3[[#This Row],[RN Hours (excl. Admin, DON)]:[RN DON Hours]])</f>
        <v>42.355777777777782</v>
      </c>
      <c r="M216" s="3">
        <v>26.133555555555557</v>
      </c>
      <c r="N216" s="3">
        <v>10.8</v>
      </c>
      <c r="O216" s="3">
        <v>5.4222222222222225</v>
      </c>
      <c r="P216" s="3">
        <f>SUM(Table3[[#This Row],[LPN Hours (excl. Admin)]:[LPN Admin Hours]])</f>
        <v>17.653777777777776</v>
      </c>
      <c r="Q216" s="3">
        <v>17.653777777777776</v>
      </c>
      <c r="R216" s="3">
        <v>0</v>
      </c>
      <c r="S216" s="3">
        <f>SUM(Table3[[#This Row],[CNA Hours]], Table3[[#This Row],[NA TR Hours]], Table3[[#This Row],[Med Aide/Tech Hours]])</f>
        <v>93.862444444444449</v>
      </c>
      <c r="T216" s="3">
        <v>93.862444444444449</v>
      </c>
      <c r="U216" s="3">
        <v>0</v>
      </c>
      <c r="V216" s="3">
        <v>0</v>
      </c>
      <c r="W216" s="3">
        <f>SUM(Table3[[#This Row],[RN Hours Contract]:[Med Aide Hours Contract]])</f>
        <v>0</v>
      </c>
      <c r="X216" s="3">
        <v>0</v>
      </c>
      <c r="Y216" s="3">
        <v>0</v>
      </c>
      <c r="Z216" s="3">
        <v>0</v>
      </c>
      <c r="AA216" s="3">
        <v>0</v>
      </c>
      <c r="AB216" s="3">
        <v>0</v>
      </c>
      <c r="AC216" s="3">
        <v>0</v>
      </c>
      <c r="AD216" s="3">
        <v>0</v>
      </c>
      <c r="AE216" s="3">
        <v>0</v>
      </c>
      <c r="AF216" t="s">
        <v>214</v>
      </c>
      <c r="AG216" s="13">
        <v>5</v>
      </c>
      <c r="AQ216"/>
    </row>
    <row r="217" spans="1:43" x14ac:dyDescent="0.2">
      <c r="A217" t="s">
        <v>425</v>
      </c>
      <c r="B217" t="s">
        <v>643</v>
      </c>
      <c r="C217" t="s">
        <v>1007</v>
      </c>
      <c r="D217" t="s">
        <v>1105</v>
      </c>
      <c r="E217" s="3">
        <v>55.911111111111111</v>
      </c>
      <c r="F217" s="3">
        <f>Table3[[#This Row],[Total Hours Nurse Staffing]]/Table3[[#This Row],[MDS Census]]</f>
        <v>2.8292905405405406</v>
      </c>
      <c r="G217" s="3">
        <f>Table3[[#This Row],[Total Direct Care Staff Hours]]/Table3[[#This Row],[MDS Census]]</f>
        <v>1.5590699523052463</v>
      </c>
      <c r="H217" s="3">
        <f>Table3[[#This Row],[Total RN Hours (w/ Admin, DON)]]/Table3[[#This Row],[MDS Census]]</f>
        <v>0.33326709062003179</v>
      </c>
      <c r="I217" s="3">
        <f>Table3[[#This Row],[RN Hours (excl. Admin, DON)]]/Table3[[#This Row],[MDS Census]]</f>
        <v>9.3203497615262323E-2</v>
      </c>
      <c r="J217" s="3">
        <f t="shared" si="3"/>
        <v>158.18877777777777</v>
      </c>
      <c r="K217" s="3">
        <f>SUM(Table3[[#This Row],[RN Hours (excl. Admin, DON)]], Table3[[#This Row],[LPN Hours (excl. Admin)]], Table3[[#This Row],[CNA Hours]], Table3[[#This Row],[NA TR Hours]], Table3[[#This Row],[Med Aide/Tech Hours]])</f>
        <v>87.169333333333327</v>
      </c>
      <c r="L217" s="3">
        <f>SUM(Table3[[#This Row],[RN Hours (excl. Admin, DON)]:[RN DON Hours]])</f>
        <v>18.633333333333333</v>
      </c>
      <c r="M217" s="3">
        <v>5.2111111111111112</v>
      </c>
      <c r="N217" s="3">
        <v>8.4722222222222214</v>
      </c>
      <c r="O217" s="3">
        <v>4.95</v>
      </c>
      <c r="P217" s="3">
        <f>SUM(Table3[[#This Row],[LPN Hours (excl. Admin)]:[LPN Admin Hours]])</f>
        <v>63.639888888888891</v>
      </c>
      <c r="Q217" s="3">
        <v>6.0426666666666673</v>
      </c>
      <c r="R217" s="3">
        <v>57.597222222222221</v>
      </c>
      <c r="S217" s="3">
        <f>SUM(Table3[[#This Row],[CNA Hours]], Table3[[#This Row],[NA TR Hours]], Table3[[#This Row],[Med Aide/Tech Hours]])</f>
        <v>75.915555555555557</v>
      </c>
      <c r="T217" s="3">
        <v>66.185000000000002</v>
      </c>
      <c r="U217" s="3">
        <v>9.7305555555555561</v>
      </c>
      <c r="V217" s="3">
        <v>0</v>
      </c>
      <c r="W217" s="3">
        <f>SUM(Table3[[#This Row],[RN Hours Contract]:[Med Aide Hours Contract]])</f>
        <v>8.1748888888888889</v>
      </c>
      <c r="X217" s="3">
        <v>0</v>
      </c>
      <c r="Y217" s="3">
        <v>0</v>
      </c>
      <c r="Z217" s="3">
        <v>0</v>
      </c>
      <c r="AA217" s="3">
        <v>3.0315555555555558</v>
      </c>
      <c r="AB217" s="3">
        <v>0</v>
      </c>
      <c r="AC217" s="3">
        <v>5.1433333333333326</v>
      </c>
      <c r="AD217" s="3">
        <v>0</v>
      </c>
      <c r="AE217" s="3">
        <v>0</v>
      </c>
      <c r="AF217" t="s">
        <v>215</v>
      </c>
      <c r="AG217" s="13">
        <v>5</v>
      </c>
      <c r="AQ217"/>
    </row>
    <row r="218" spans="1:43" x14ac:dyDescent="0.2">
      <c r="A218" t="s">
        <v>425</v>
      </c>
      <c r="B218" t="s">
        <v>644</v>
      </c>
      <c r="C218" t="s">
        <v>1008</v>
      </c>
      <c r="D218" t="s">
        <v>1072</v>
      </c>
      <c r="E218" s="3">
        <v>86.055555555555557</v>
      </c>
      <c r="F218" s="3">
        <f>Table3[[#This Row],[Total Hours Nurse Staffing]]/Table3[[#This Row],[MDS Census]]</f>
        <v>3.8983963847643639</v>
      </c>
      <c r="G218" s="3">
        <f>Table3[[#This Row],[Total Direct Care Staff Hours]]/Table3[[#This Row],[MDS Census]]</f>
        <v>3.6520438992898643</v>
      </c>
      <c r="H218" s="3">
        <f>Table3[[#This Row],[Total RN Hours (w/ Admin, DON)]]/Table3[[#This Row],[MDS Census]]</f>
        <v>1.2488741123305356</v>
      </c>
      <c r="I218" s="3">
        <f>Table3[[#This Row],[RN Hours (excl. Admin, DON)]]/Table3[[#This Row],[MDS Census]]</f>
        <v>1.0025216268560362</v>
      </c>
      <c r="J218" s="3">
        <f t="shared" si="3"/>
        <v>335.47866666666664</v>
      </c>
      <c r="K218" s="3">
        <f>SUM(Table3[[#This Row],[RN Hours (excl. Admin, DON)]], Table3[[#This Row],[LPN Hours (excl. Admin)]], Table3[[#This Row],[CNA Hours]], Table3[[#This Row],[NA TR Hours]], Table3[[#This Row],[Med Aide/Tech Hours]])</f>
        <v>314.27866666666665</v>
      </c>
      <c r="L218" s="3">
        <f>SUM(Table3[[#This Row],[RN Hours (excl. Admin, DON)]:[RN DON Hours]])</f>
        <v>107.47255555555554</v>
      </c>
      <c r="M218" s="3">
        <v>86.272555555555556</v>
      </c>
      <c r="N218" s="3">
        <v>15.511111111111111</v>
      </c>
      <c r="O218" s="3">
        <v>5.6888888888888891</v>
      </c>
      <c r="P218" s="3">
        <f>SUM(Table3[[#This Row],[LPN Hours (excl. Admin)]:[LPN Admin Hours]])</f>
        <v>35.155333333333331</v>
      </c>
      <c r="Q218" s="3">
        <v>35.155333333333331</v>
      </c>
      <c r="R218" s="3">
        <v>0</v>
      </c>
      <c r="S218" s="3">
        <f>SUM(Table3[[#This Row],[CNA Hours]], Table3[[#This Row],[NA TR Hours]], Table3[[#This Row],[Med Aide/Tech Hours]])</f>
        <v>192.85077777777778</v>
      </c>
      <c r="T218" s="3">
        <v>192.85077777777778</v>
      </c>
      <c r="U218" s="3">
        <v>0</v>
      </c>
      <c r="V218" s="3">
        <v>0</v>
      </c>
      <c r="W218" s="3">
        <f>SUM(Table3[[#This Row],[RN Hours Contract]:[Med Aide Hours Contract]])</f>
        <v>0</v>
      </c>
      <c r="X218" s="3">
        <v>0</v>
      </c>
      <c r="Y218" s="3">
        <v>0</v>
      </c>
      <c r="Z218" s="3">
        <v>0</v>
      </c>
      <c r="AA218" s="3">
        <v>0</v>
      </c>
      <c r="AB218" s="3">
        <v>0</v>
      </c>
      <c r="AC218" s="3">
        <v>0</v>
      </c>
      <c r="AD218" s="3">
        <v>0</v>
      </c>
      <c r="AE218" s="3">
        <v>0</v>
      </c>
      <c r="AF218" t="s">
        <v>216</v>
      </c>
      <c r="AG218" s="13">
        <v>5</v>
      </c>
      <c r="AQ218"/>
    </row>
    <row r="219" spans="1:43" x14ac:dyDescent="0.2">
      <c r="A219" t="s">
        <v>425</v>
      </c>
      <c r="B219" t="s">
        <v>645</v>
      </c>
      <c r="C219" t="s">
        <v>1009</v>
      </c>
      <c r="D219" t="s">
        <v>1141</v>
      </c>
      <c r="E219" s="3">
        <v>56.544444444444444</v>
      </c>
      <c r="F219" s="3">
        <f>Table3[[#This Row],[Total Hours Nurse Staffing]]/Table3[[#This Row],[MDS Census]]</f>
        <v>3.8069070544311256</v>
      </c>
      <c r="G219" s="3">
        <f>Table3[[#This Row],[Total Direct Care Staff Hours]]/Table3[[#This Row],[MDS Census]]</f>
        <v>3.6293476124975435</v>
      </c>
      <c r="H219" s="3">
        <f>Table3[[#This Row],[Total RN Hours (w/ Admin, DON)]]/Table3[[#This Row],[MDS Census]]</f>
        <v>1.3276085674985261</v>
      </c>
      <c r="I219" s="3">
        <f>Table3[[#This Row],[RN Hours (excl. Admin, DON)]]/Table3[[#This Row],[MDS Census]]</f>
        <v>1.1500491255649439</v>
      </c>
      <c r="J219" s="3">
        <f t="shared" si="3"/>
        <v>215.25944444444443</v>
      </c>
      <c r="K219" s="3">
        <f>SUM(Table3[[#This Row],[RN Hours (excl. Admin, DON)]], Table3[[#This Row],[LPN Hours (excl. Admin)]], Table3[[#This Row],[CNA Hours]], Table3[[#This Row],[NA TR Hours]], Table3[[#This Row],[Med Aide/Tech Hours]])</f>
        <v>205.21944444444443</v>
      </c>
      <c r="L219" s="3">
        <f>SUM(Table3[[#This Row],[RN Hours (excl. Admin, DON)]:[RN DON Hours]])</f>
        <v>75.068888888888878</v>
      </c>
      <c r="M219" s="3">
        <v>65.028888888888886</v>
      </c>
      <c r="N219" s="3">
        <v>5.24</v>
      </c>
      <c r="O219" s="3">
        <v>4.8</v>
      </c>
      <c r="P219" s="3">
        <f>SUM(Table3[[#This Row],[LPN Hours (excl. Admin)]:[LPN Admin Hours]])</f>
        <v>25.617111111111111</v>
      </c>
      <c r="Q219" s="3">
        <v>25.617111111111111</v>
      </c>
      <c r="R219" s="3">
        <v>0</v>
      </c>
      <c r="S219" s="3">
        <f>SUM(Table3[[#This Row],[CNA Hours]], Table3[[#This Row],[NA TR Hours]], Table3[[#This Row],[Med Aide/Tech Hours]])</f>
        <v>114.57344444444443</v>
      </c>
      <c r="T219" s="3">
        <v>101.17488888888889</v>
      </c>
      <c r="U219" s="3">
        <v>13.398555555555552</v>
      </c>
      <c r="V219" s="3">
        <v>0</v>
      </c>
      <c r="W219" s="3">
        <f>SUM(Table3[[#This Row],[RN Hours Contract]:[Med Aide Hours Contract]])</f>
        <v>0</v>
      </c>
      <c r="X219" s="3">
        <v>0</v>
      </c>
      <c r="Y219" s="3">
        <v>0</v>
      </c>
      <c r="Z219" s="3">
        <v>0</v>
      </c>
      <c r="AA219" s="3">
        <v>0</v>
      </c>
      <c r="AB219" s="3">
        <v>0</v>
      </c>
      <c r="AC219" s="3">
        <v>0</v>
      </c>
      <c r="AD219" s="3">
        <v>0</v>
      </c>
      <c r="AE219" s="3">
        <v>0</v>
      </c>
      <c r="AF219" t="s">
        <v>217</v>
      </c>
      <c r="AG219" s="13">
        <v>5</v>
      </c>
      <c r="AQ219"/>
    </row>
    <row r="220" spans="1:43" x14ac:dyDescent="0.2">
      <c r="A220" t="s">
        <v>425</v>
      </c>
      <c r="B220" t="s">
        <v>646</v>
      </c>
      <c r="C220" t="s">
        <v>1010</v>
      </c>
      <c r="D220" t="s">
        <v>1079</v>
      </c>
      <c r="E220" s="3">
        <v>79.966666666666669</v>
      </c>
      <c r="F220" s="3">
        <f>Table3[[#This Row],[Total Hours Nurse Staffing]]/Table3[[#This Row],[MDS Census]]</f>
        <v>3.7105863554258725</v>
      </c>
      <c r="G220" s="3">
        <f>Table3[[#This Row],[Total Direct Care Staff Hours]]/Table3[[#This Row],[MDS Census]]</f>
        <v>3.3470084757537868</v>
      </c>
      <c r="H220" s="3">
        <f>Table3[[#This Row],[Total RN Hours (w/ Admin, DON)]]/Table3[[#This Row],[MDS Census]]</f>
        <v>0.93993886341531174</v>
      </c>
      <c r="I220" s="3">
        <f>Table3[[#This Row],[RN Hours (excl. Admin, DON)]]/Table3[[#This Row],[MDS Census]]</f>
        <v>0.57636098374322631</v>
      </c>
      <c r="J220" s="3">
        <f t="shared" si="3"/>
        <v>296.72322222222226</v>
      </c>
      <c r="K220" s="3">
        <f>SUM(Table3[[#This Row],[RN Hours (excl. Admin, DON)]], Table3[[#This Row],[LPN Hours (excl. Admin)]], Table3[[#This Row],[CNA Hours]], Table3[[#This Row],[NA TR Hours]], Table3[[#This Row],[Med Aide/Tech Hours]])</f>
        <v>267.64911111111115</v>
      </c>
      <c r="L220" s="3">
        <f>SUM(Table3[[#This Row],[RN Hours (excl. Admin, DON)]:[RN DON Hours]])</f>
        <v>75.163777777777767</v>
      </c>
      <c r="M220" s="3">
        <v>46.089666666666666</v>
      </c>
      <c r="N220" s="3">
        <v>23.562999999999992</v>
      </c>
      <c r="O220" s="3">
        <v>5.5111111111111111</v>
      </c>
      <c r="P220" s="3">
        <f>SUM(Table3[[#This Row],[LPN Hours (excl. Admin)]:[LPN Admin Hours]])</f>
        <v>78.568222222222232</v>
      </c>
      <c r="Q220" s="3">
        <v>78.568222222222232</v>
      </c>
      <c r="R220" s="3">
        <v>0</v>
      </c>
      <c r="S220" s="3">
        <f>SUM(Table3[[#This Row],[CNA Hours]], Table3[[#This Row],[NA TR Hours]], Table3[[#This Row],[Med Aide/Tech Hours]])</f>
        <v>142.99122222222223</v>
      </c>
      <c r="T220" s="3">
        <v>137.34766666666667</v>
      </c>
      <c r="U220" s="3">
        <v>5.6435555555555545</v>
      </c>
      <c r="V220" s="3">
        <v>0</v>
      </c>
      <c r="W220" s="3">
        <f>SUM(Table3[[#This Row],[RN Hours Contract]:[Med Aide Hours Contract]])</f>
        <v>0</v>
      </c>
      <c r="X220" s="3">
        <v>0</v>
      </c>
      <c r="Y220" s="3">
        <v>0</v>
      </c>
      <c r="Z220" s="3">
        <v>0</v>
      </c>
      <c r="AA220" s="3">
        <v>0</v>
      </c>
      <c r="AB220" s="3">
        <v>0</v>
      </c>
      <c r="AC220" s="3">
        <v>0</v>
      </c>
      <c r="AD220" s="3">
        <v>0</v>
      </c>
      <c r="AE220" s="3">
        <v>0</v>
      </c>
      <c r="AF220" t="s">
        <v>218</v>
      </c>
      <c r="AG220" s="13">
        <v>5</v>
      </c>
      <c r="AQ220"/>
    </row>
    <row r="221" spans="1:43" x14ac:dyDescent="0.2">
      <c r="A221" t="s">
        <v>425</v>
      </c>
      <c r="B221" t="s">
        <v>647</v>
      </c>
      <c r="C221" t="s">
        <v>911</v>
      </c>
      <c r="D221" t="s">
        <v>1075</v>
      </c>
      <c r="E221" s="3">
        <v>66.455555555555549</v>
      </c>
      <c r="F221" s="3">
        <f>Table3[[#This Row],[Total Hours Nurse Staffing]]/Table3[[#This Row],[MDS Census]]</f>
        <v>5.5225714763417502</v>
      </c>
      <c r="G221" s="3">
        <f>Table3[[#This Row],[Total Direct Care Staff Hours]]/Table3[[#This Row],[MDS Census]]</f>
        <v>5.0664604581173727</v>
      </c>
      <c r="H221" s="3">
        <f>Table3[[#This Row],[Total RN Hours (w/ Admin, DON)]]/Table3[[#This Row],[MDS Census]]</f>
        <v>1.0358635679652233</v>
      </c>
      <c r="I221" s="3">
        <f>Table3[[#This Row],[RN Hours (excl. Admin, DON)]]/Table3[[#This Row],[MDS Census]]</f>
        <v>0.65599398093964223</v>
      </c>
      <c r="J221" s="3">
        <f t="shared" si="3"/>
        <v>367.00555555555559</v>
      </c>
      <c r="K221" s="3">
        <f>SUM(Table3[[#This Row],[RN Hours (excl. Admin, DON)]], Table3[[#This Row],[LPN Hours (excl. Admin)]], Table3[[#This Row],[CNA Hours]], Table3[[#This Row],[NA TR Hours]], Table3[[#This Row],[Med Aide/Tech Hours]])</f>
        <v>336.69444444444446</v>
      </c>
      <c r="L221" s="3">
        <f>SUM(Table3[[#This Row],[RN Hours (excl. Admin, DON)]:[RN DON Hours]])</f>
        <v>68.838888888888889</v>
      </c>
      <c r="M221" s="3">
        <v>43.594444444444441</v>
      </c>
      <c r="N221" s="3">
        <v>19.911111111111111</v>
      </c>
      <c r="O221" s="3">
        <v>5.333333333333333</v>
      </c>
      <c r="P221" s="3">
        <f>SUM(Table3[[#This Row],[LPN Hours (excl. Admin)]:[LPN Admin Hours]])</f>
        <v>78.419444444444437</v>
      </c>
      <c r="Q221" s="3">
        <v>73.352777777777774</v>
      </c>
      <c r="R221" s="3">
        <v>5.0666666666666664</v>
      </c>
      <c r="S221" s="3">
        <f>SUM(Table3[[#This Row],[CNA Hours]], Table3[[#This Row],[NA TR Hours]], Table3[[#This Row],[Med Aide/Tech Hours]])</f>
        <v>219.74722222222223</v>
      </c>
      <c r="T221" s="3">
        <v>219.74722222222223</v>
      </c>
      <c r="U221" s="3">
        <v>0</v>
      </c>
      <c r="V221" s="3">
        <v>0</v>
      </c>
      <c r="W221" s="3">
        <f>SUM(Table3[[#This Row],[RN Hours Contract]:[Med Aide Hours Contract]])</f>
        <v>0</v>
      </c>
      <c r="X221" s="3">
        <v>0</v>
      </c>
      <c r="Y221" s="3">
        <v>0</v>
      </c>
      <c r="Z221" s="3">
        <v>0</v>
      </c>
      <c r="AA221" s="3">
        <v>0</v>
      </c>
      <c r="AB221" s="3">
        <v>0</v>
      </c>
      <c r="AC221" s="3">
        <v>0</v>
      </c>
      <c r="AD221" s="3">
        <v>0</v>
      </c>
      <c r="AE221" s="3">
        <v>0</v>
      </c>
      <c r="AF221" t="s">
        <v>219</v>
      </c>
      <c r="AG221" s="13">
        <v>5</v>
      </c>
      <c r="AQ221"/>
    </row>
    <row r="222" spans="1:43" x14ac:dyDescent="0.2">
      <c r="A222" t="s">
        <v>425</v>
      </c>
      <c r="B222" t="s">
        <v>648</v>
      </c>
      <c r="C222" t="s">
        <v>1011</v>
      </c>
      <c r="D222" t="s">
        <v>1075</v>
      </c>
      <c r="E222" s="3">
        <v>76.522222222222226</v>
      </c>
      <c r="F222" s="3">
        <f>Table3[[#This Row],[Total Hours Nurse Staffing]]/Table3[[#This Row],[MDS Census]]</f>
        <v>3.0465485697691301</v>
      </c>
      <c r="G222" s="3">
        <f>Table3[[#This Row],[Total Direct Care Staff Hours]]/Table3[[#This Row],[MDS Census]]</f>
        <v>2.7455466821547843</v>
      </c>
      <c r="H222" s="3">
        <f>Table3[[#This Row],[Total RN Hours (w/ Admin, DON)]]/Table3[[#This Row],[MDS Census]]</f>
        <v>0.63329170901698861</v>
      </c>
      <c r="I222" s="3">
        <f>Table3[[#This Row],[RN Hours (excl. Admin, DON)]]/Table3[[#This Row],[MDS Census]]</f>
        <v>0.33228982140264268</v>
      </c>
      <c r="J222" s="3">
        <f t="shared" si="3"/>
        <v>233.12866666666667</v>
      </c>
      <c r="K222" s="3">
        <f>SUM(Table3[[#This Row],[RN Hours (excl. Admin, DON)]], Table3[[#This Row],[LPN Hours (excl. Admin)]], Table3[[#This Row],[CNA Hours]], Table3[[#This Row],[NA TR Hours]], Table3[[#This Row],[Med Aide/Tech Hours]])</f>
        <v>210.09533333333334</v>
      </c>
      <c r="L222" s="3">
        <f>SUM(Table3[[#This Row],[RN Hours (excl. Admin, DON)]:[RN DON Hours]])</f>
        <v>48.460888888888896</v>
      </c>
      <c r="M222" s="3">
        <v>25.427555555555557</v>
      </c>
      <c r="N222" s="3">
        <v>17.7</v>
      </c>
      <c r="O222" s="3">
        <v>5.333333333333333</v>
      </c>
      <c r="P222" s="3">
        <f>SUM(Table3[[#This Row],[LPN Hours (excl. Admin)]:[LPN Admin Hours]])</f>
        <v>57.417444444444442</v>
      </c>
      <c r="Q222" s="3">
        <v>57.417444444444442</v>
      </c>
      <c r="R222" s="3">
        <v>0</v>
      </c>
      <c r="S222" s="3">
        <f>SUM(Table3[[#This Row],[CNA Hours]], Table3[[#This Row],[NA TR Hours]], Table3[[#This Row],[Med Aide/Tech Hours]])</f>
        <v>127.25033333333334</v>
      </c>
      <c r="T222" s="3">
        <v>127.25033333333334</v>
      </c>
      <c r="U222" s="3">
        <v>0</v>
      </c>
      <c r="V222" s="3">
        <v>0</v>
      </c>
      <c r="W222" s="3">
        <f>SUM(Table3[[#This Row],[RN Hours Contract]:[Med Aide Hours Contract]])</f>
        <v>26.321222222222222</v>
      </c>
      <c r="X222" s="3">
        <v>8.6202222222222211</v>
      </c>
      <c r="Y222" s="3">
        <v>3.1166666666666667</v>
      </c>
      <c r="Z222" s="3">
        <v>0</v>
      </c>
      <c r="AA222" s="3">
        <v>14.317666666666668</v>
      </c>
      <c r="AB222" s="3">
        <v>0</v>
      </c>
      <c r="AC222" s="3">
        <v>0.26666666666666666</v>
      </c>
      <c r="AD222" s="3">
        <v>0</v>
      </c>
      <c r="AE222" s="3">
        <v>0</v>
      </c>
      <c r="AF222" t="s">
        <v>220</v>
      </c>
      <c r="AG222" s="13">
        <v>5</v>
      </c>
      <c r="AQ222"/>
    </row>
    <row r="223" spans="1:43" x14ac:dyDescent="0.2">
      <c r="A223" t="s">
        <v>425</v>
      </c>
      <c r="B223" t="s">
        <v>649</v>
      </c>
      <c r="C223" t="s">
        <v>917</v>
      </c>
      <c r="D223" t="s">
        <v>1109</v>
      </c>
      <c r="E223" s="3">
        <v>37.866666666666667</v>
      </c>
      <c r="F223" s="3">
        <f>Table3[[#This Row],[Total Hours Nurse Staffing]]/Table3[[#This Row],[MDS Census]]</f>
        <v>4.9907276995305159</v>
      </c>
      <c r="G223" s="3">
        <f>Table3[[#This Row],[Total Direct Care Staff Hours]]/Table3[[#This Row],[MDS Census]]</f>
        <v>4.8469483568075118</v>
      </c>
      <c r="H223" s="3">
        <f>Table3[[#This Row],[Total RN Hours (w/ Admin, DON)]]/Table3[[#This Row],[MDS Census]]</f>
        <v>0.48460680751173701</v>
      </c>
      <c r="I223" s="3">
        <f>Table3[[#This Row],[RN Hours (excl. Admin, DON)]]/Table3[[#This Row],[MDS Census]]</f>
        <v>0.34082746478873238</v>
      </c>
      <c r="J223" s="3">
        <f t="shared" si="3"/>
        <v>188.98222222222222</v>
      </c>
      <c r="K223" s="3">
        <f>SUM(Table3[[#This Row],[RN Hours (excl. Admin, DON)]], Table3[[#This Row],[LPN Hours (excl. Admin)]], Table3[[#This Row],[CNA Hours]], Table3[[#This Row],[NA TR Hours]], Table3[[#This Row],[Med Aide/Tech Hours]])</f>
        <v>183.53777777777779</v>
      </c>
      <c r="L223" s="3">
        <f>SUM(Table3[[#This Row],[RN Hours (excl. Admin, DON)]:[RN DON Hours]])</f>
        <v>18.350444444444442</v>
      </c>
      <c r="M223" s="3">
        <v>12.905999999999999</v>
      </c>
      <c r="N223" s="3">
        <v>0</v>
      </c>
      <c r="O223" s="3">
        <v>5.4444444444444446</v>
      </c>
      <c r="P223" s="3">
        <f>SUM(Table3[[#This Row],[LPN Hours (excl. Admin)]:[LPN Admin Hours]])</f>
        <v>76.433555555555557</v>
      </c>
      <c r="Q223" s="3">
        <v>76.433555555555557</v>
      </c>
      <c r="R223" s="3">
        <v>0</v>
      </c>
      <c r="S223" s="3">
        <f>SUM(Table3[[#This Row],[CNA Hours]], Table3[[#This Row],[NA TR Hours]], Table3[[#This Row],[Med Aide/Tech Hours]])</f>
        <v>94.198222222222228</v>
      </c>
      <c r="T223" s="3">
        <v>86.020777777777781</v>
      </c>
      <c r="U223" s="3">
        <v>8.1774444444444452</v>
      </c>
      <c r="V223" s="3">
        <v>0</v>
      </c>
      <c r="W223" s="3">
        <f>SUM(Table3[[#This Row],[RN Hours Contract]:[Med Aide Hours Contract]])</f>
        <v>0</v>
      </c>
      <c r="X223" s="3">
        <v>0</v>
      </c>
      <c r="Y223" s="3">
        <v>0</v>
      </c>
      <c r="Z223" s="3">
        <v>0</v>
      </c>
      <c r="AA223" s="3">
        <v>0</v>
      </c>
      <c r="AB223" s="3">
        <v>0</v>
      </c>
      <c r="AC223" s="3">
        <v>0</v>
      </c>
      <c r="AD223" s="3">
        <v>0</v>
      </c>
      <c r="AE223" s="3">
        <v>0</v>
      </c>
      <c r="AF223" t="s">
        <v>221</v>
      </c>
      <c r="AG223" s="13">
        <v>5</v>
      </c>
      <c r="AQ223"/>
    </row>
    <row r="224" spans="1:43" x14ac:dyDescent="0.2">
      <c r="A224" t="s">
        <v>425</v>
      </c>
      <c r="B224" t="s">
        <v>650</v>
      </c>
      <c r="C224" t="s">
        <v>974</v>
      </c>
      <c r="D224" t="s">
        <v>1121</v>
      </c>
      <c r="E224" s="3">
        <v>130.5888888888889</v>
      </c>
      <c r="F224" s="3">
        <f>Table3[[#This Row],[Total Hours Nurse Staffing]]/Table3[[#This Row],[MDS Census]]</f>
        <v>3.4280617714626054</v>
      </c>
      <c r="G224" s="3">
        <f>Table3[[#This Row],[Total Direct Care Staff Hours]]/Table3[[#This Row],[MDS Census]]</f>
        <v>3.0399387390453501</v>
      </c>
      <c r="H224" s="3">
        <f>Table3[[#This Row],[Total RN Hours (w/ Admin, DON)]]/Table3[[#This Row],[MDS Census]]</f>
        <v>0.3991797838849655</v>
      </c>
      <c r="I224" s="3">
        <f>Table3[[#This Row],[RN Hours (excl. Admin, DON)]]/Table3[[#This Row],[MDS Census]]</f>
        <v>0.14981281374968092</v>
      </c>
      <c r="J224" s="3">
        <f t="shared" si="3"/>
        <v>447.66677777777784</v>
      </c>
      <c r="K224" s="3">
        <f>SUM(Table3[[#This Row],[RN Hours (excl. Admin, DON)]], Table3[[#This Row],[LPN Hours (excl. Admin)]], Table3[[#This Row],[CNA Hours]], Table3[[#This Row],[NA TR Hours]], Table3[[#This Row],[Med Aide/Tech Hours]])</f>
        <v>396.98222222222228</v>
      </c>
      <c r="L224" s="3">
        <f>SUM(Table3[[#This Row],[RN Hours (excl. Admin, DON)]:[RN DON Hours]])</f>
        <v>52.128444444444447</v>
      </c>
      <c r="M224" s="3">
        <v>19.56388888888889</v>
      </c>
      <c r="N224" s="3">
        <v>26.96455555555556</v>
      </c>
      <c r="O224" s="3">
        <v>5.6</v>
      </c>
      <c r="P224" s="3">
        <f>SUM(Table3[[#This Row],[LPN Hours (excl. Admin)]:[LPN Admin Hours]])</f>
        <v>197.85277777777779</v>
      </c>
      <c r="Q224" s="3">
        <v>179.73277777777778</v>
      </c>
      <c r="R224" s="3">
        <v>18.12</v>
      </c>
      <c r="S224" s="3">
        <f>SUM(Table3[[#This Row],[CNA Hours]], Table3[[#This Row],[NA TR Hours]], Table3[[#This Row],[Med Aide/Tech Hours]])</f>
        <v>197.68555555555557</v>
      </c>
      <c r="T224" s="3">
        <v>197.68555555555557</v>
      </c>
      <c r="U224" s="3">
        <v>0</v>
      </c>
      <c r="V224" s="3">
        <v>0</v>
      </c>
      <c r="W224" s="3">
        <f>SUM(Table3[[#This Row],[RN Hours Contract]:[Med Aide Hours Contract]])</f>
        <v>56.546111111111117</v>
      </c>
      <c r="X224" s="3">
        <v>0</v>
      </c>
      <c r="Y224" s="3">
        <v>0</v>
      </c>
      <c r="Z224" s="3">
        <v>0</v>
      </c>
      <c r="AA224" s="3">
        <v>33.974444444444444</v>
      </c>
      <c r="AB224" s="3">
        <v>0</v>
      </c>
      <c r="AC224" s="3">
        <v>22.571666666666669</v>
      </c>
      <c r="AD224" s="3">
        <v>0</v>
      </c>
      <c r="AE224" s="3">
        <v>0</v>
      </c>
      <c r="AF224" t="s">
        <v>222</v>
      </c>
      <c r="AG224" s="13">
        <v>5</v>
      </c>
      <c r="AQ224"/>
    </row>
    <row r="225" spans="1:43" x14ac:dyDescent="0.2">
      <c r="A225" t="s">
        <v>425</v>
      </c>
      <c r="B225" t="s">
        <v>651</v>
      </c>
      <c r="C225" t="s">
        <v>928</v>
      </c>
      <c r="D225" t="s">
        <v>1079</v>
      </c>
      <c r="E225" s="3">
        <v>75.977777777777774</v>
      </c>
      <c r="F225" s="3">
        <f>Table3[[#This Row],[Total Hours Nurse Staffing]]/Table3[[#This Row],[MDS Census]]</f>
        <v>2.1528224627083943</v>
      </c>
      <c r="G225" s="3">
        <f>Table3[[#This Row],[Total Direct Care Staff Hours]]/Table3[[#This Row],[MDS Census]]</f>
        <v>1.9572243346007605</v>
      </c>
      <c r="H225" s="3">
        <f>Table3[[#This Row],[Total RN Hours (w/ Admin, DON)]]/Table3[[#This Row],[MDS Census]]</f>
        <v>0.20024129862532905</v>
      </c>
      <c r="I225" s="3">
        <f>Table3[[#This Row],[RN Hours (excl. Admin, DON)]]/Table3[[#This Row],[MDS Census]]</f>
        <v>9.5824802573852008E-2</v>
      </c>
      <c r="J225" s="3">
        <f t="shared" si="3"/>
        <v>163.56666666666666</v>
      </c>
      <c r="K225" s="3">
        <f>SUM(Table3[[#This Row],[RN Hours (excl. Admin, DON)]], Table3[[#This Row],[LPN Hours (excl. Admin)]], Table3[[#This Row],[CNA Hours]], Table3[[#This Row],[NA TR Hours]], Table3[[#This Row],[Med Aide/Tech Hours]])</f>
        <v>148.70555555555555</v>
      </c>
      <c r="L225" s="3">
        <f>SUM(Table3[[#This Row],[RN Hours (excl. Admin, DON)]:[RN DON Hours]])</f>
        <v>15.213888888888889</v>
      </c>
      <c r="M225" s="3">
        <v>7.2805555555555559</v>
      </c>
      <c r="N225" s="3">
        <v>3.4</v>
      </c>
      <c r="O225" s="3">
        <v>4.5333333333333332</v>
      </c>
      <c r="P225" s="3">
        <f>SUM(Table3[[#This Row],[LPN Hours (excl. Admin)]:[LPN Admin Hours]])</f>
        <v>53.441666666666663</v>
      </c>
      <c r="Q225" s="3">
        <v>46.513888888888886</v>
      </c>
      <c r="R225" s="3">
        <v>6.927777777777778</v>
      </c>
      <c r="S225" s="3">
        <f>SUM(Table3[[#This Row],[CNA Hours]], Table3[[#This Row],[NA TR Hours]], Table3[[#This Row],[Med Aide/Tech Hours]])</f>
        <v>94.911111111111111</v>
      </c>
      <c r="T225" s="3">
        <v>94.911111111111111</v>
      </c>
      <c r="U225" s="3">
        <v>0</v>
      </c>
      <c r="V225" s="3">
        <v>0</v>
      </c>
      <c r="W225" s="3">
        <f>SUM(Table3[[#This Row],[RN Hours Contract]:[Med Aide Hours Contract]])</f>
        <v>0</v>
      </c>
      <c r="X225" s="3">
        <v>0</v>
      </c>
      <c r="Y225" s="3">
        <v>0</v>
      </c>
      <c r="Z225" s="3">
        <v>0</v>
      </c>
      <c r="AA225" s="3">
        <v>0</v>
      </c>
      <c r="AB225" s="3">
        <v>0</v>
      </c>
      <c r="AC225" s="3">
        <v>0</v>
      </c>
      <c r="AD225" s="3">
        <v>0</v>
      </c>
      <c r="AE225" s="3">
        <v>0</v>
      </c>
      <c r="AF225" t="s">
        <v>223</v>
      </c>
      <c r="AG225" s="13">
        <v>5</v>
      </c>
      <c r="AQ225"/>
    </row>
    <row r="226" spans="1:43" x14ac:dyDescent="0.2">
      <c r="A226" t="s">
        <v>425</v>
      </c>
      <c r="B226" t="s">
        <v>652</v>
      </c>
      <c r="C226" t="s">
        <v>1012</v>
      </c>
      <c r="D226" t="s">
        <v>1113</v>
      </c>
      <c r="E226" s="3">
        <v>50.944444444444443</v>
      </c>
      <c r="F226" s="3">
        <f>Table3[[#This Row],[Total Hours Nurse Staffing]]/Table3[[#This Row],[MDS Census]]</f>
        <v>4.1666434023991279</v>
      </c>
      <c r="G226" s="3">
        <f>Table3[[#This Row],[Total Direct Care Staff Hours]]/Table3[[#This Row],[MDS Census]]</f>
        <v>3.6922660850599787</v>
      </c>
      <c r="H226" s="3">
        <f>Table3[[#This Row],[Total RN Hours (w/ Admin, DON)]]/Table3[[#This Row],[MDS Census]]</f>
        <v>0.94597818974918235</v>
      </c>
      <c r="I226" s="3">
        <f>Table3[[#This Row],[RN Hours (excl. Admin, DON)]]/Table3[[#This Row],[MDS Census]]</f>
        <v>0.47160087241003268</v>
      </c>
      <c r="J226" s="3">
        <f t="shared" si="3"/>
        <v>212.26733333333334</v>
      </c>
      <c r="K226" s="3">
        <f>SUM(Table3[[#This Row],[RN Hours (excl. Admin, DON)]], Table3[[#This Row],[LPN Hours (excl. Admin)]], Table3[[#This Row],[CNA Hours]], Table3[[#This Row],[NA TR Hours]], Table3[[#This Row],[Med Aide/Tech Hours]])</f>
        <v>188.10044444444446</v>
      </c>
      <c r="L226" s="3">
        <f>SUM(Table3[[#This Row],[RN Hours (excl. Admin, DON)]:[RN DON Hours]])</f>
        <v>48.192333333333345</v>
      </c>
      <c r="M226" s="3">
        <v>24.025444444444442</v>
      </c>
      <c r="N226" s="3">
        <v>18.744666666666674</v>
      </c>
      <c r="O226" s="3">
        <v>5.4222222222222225</v>
      </c>
      <c r="P226" s="3">
        <f>SUM(Table3[[#This Row],[LPN Hours (excl. Admin)]:[LPN Admin Hours]])</f>
        <v>37.300444444444445</v>
      </c>
      <c r="Q226" s="3">
        <v>37.300444444444445</v>
      </c>
      <c r="R226" s="3">
        <v>0</v>
      </c>
      <c r="S226" s="3">
        <f>SUM(Table3[[#This Row],[CNA Hours]], Table3[[#This Row],[NA TR Hours]], Table3[[#This Row],[Med Aide/Tech Hours]])</f>
        <v>126.77455555555557</v>
      </c>
      <c r="T226" s="3">
        <v>102.47155555555557</v>
      </c>
      <c r="U226" s="3">
        <v>24.30299999999999</v>
      </c>
      <c r="V226" s="3">
        <v>0</v>
      </c>
      <c r="W226" s="3">
        <f>SUM(Table3[[#This Row],[RN Hours Contract]:[Med Aide Hours Contract]])</f>
        <v>0</v>
      </c>
      <c r="X226" s="3">
        <v>0</v>
      </c>
      <c r="Y226" s="3">
        <v>0</v>
      </c>
      <c r="Z226" s="3">
        <v>0</v>
      </c>
      <c r="AA226" s="3">
        <v>0</v>
      </c>
      <c r="AB226" s="3">
        <v>0</v>
      </c>
      <c r="AC226" s="3">
        <v>0</v>
      </c>
      <c r="AD226" s="3">
        <v>0</v>
      </c>
      <c r="AE226" s="3">
        <v>0</v>
      </c>
      <c r="AF226" t="s">
        <v>224</v>
      </c>
      <c r="AG226" s="13">
        <v>5</v>
      </c>
      <c r="AQ226"/>
    </row>
    <row r="227" spans="1:43" x14ac:dyDescent="0.2">
      <c r="A227" t="s">
        <v>425</v>
      </c>
      <c r="B227" t="s">
        <v>653</v>
      </c>
      <c r="C227" t="s">
        <v>857</v>
      </c>
      <c r="D227" t="s">
        <v>1127</v>
      </c>
      <c r="E227" s="3">
        <v>35.155555555555559</v>
      </c>
      <c r="F227" s="3">
        <f>Table3[[#This Row],[Total Hours Nurse Staffing]]/Table3[[#This Row],[MDS Census]]</f>
        <v>4.1348893805309723</v>
      </c>
      <c r="G227" s="3">
        <f>Table3[[#This Row],[Total Direct Care Staff Hours]]/Table3[[#This Row],[MDS Census]]</f>
        <v>3.7334513274336283</v>
      </c>
      <c r="H227" s="3">
        <f>Table3[[#This Row],[Total RN Hours (w/ Admin, DON)]]/Table3[[#This Row],[MDS Census]]</f>
        <v>0.76426675094816676</v>
      </c>
      <c r="I227" s="3">
        <f>Table3[[#This Row],[RN Hours (excl. Admin, DON)]]/Table3[[#This Row],[MDS Census]]</f>
        <v>0.36282869785082172</v>
      </c>
      <c r="J227" s="3">
        <f t="shared" si="3"/>
        <v>145.36433333333332</v>
      </c>
      <c r="K227" s="3">
        <f>SUM(Table3[[#This Row],[RN Hours (excl. Admin, DON)]], Table3[[#This Row],[LPN Hours (excl. Admin)]], Table3[[#This Row],[CNA Hours]], Table3[[#This Row],[NA TR Hours]], Table3[[#This Row],[Med Aide/Tech Hours]])</f>
        <v>131.25155555555557</v>
      </c>
      <c r="L227" s="3">
        <f>SUM(Table3[[#This Row],[RN Hours (excl. Admin, DON)]:[RN DON Hours]])</f>
        <v>26.868222222222219</v>
      </c>
      <c r="M227" s="3">
        <v>12.755444444444445</v>
      </c>
      <c r="N227" s="3">
        <v>8.634999999999998</v>
      </c>
      <c r="O227" s="3">
        <v>5.4777777777777779</v>
      </c>
      <c r="P227" s="3">
        <f>SUM(Table3[[#This Row],[LPN Hours (excl. Admin)]:[LPN Admin Hours]])</f>
        <v>35.053888888888885</v>
      </c>
      <c r="Q227" s="3">
        <v>35.053888888888885</v>
      </c>
      <c r="R227" s="3">
        <v>0</v>
      </c>
      <c r="S227" s="3">
        <f>SUM(Table3[[#This Row],[CNA Hours]], Table3[[#This Row],[NA TR Hours]], Table3[[#This Row],[Med Aide/Tech Hours]])</f>
        <v>83.442222222222227</v>
      </c>
      <c r="T227" s="3">
        <v>83.442222222222227</v>
      </c>
      <c r="U227" s="3">
        <v>0</v>
      </c>
      <c r="V227" s="3">
        <v>0</v>
      </c>
      <c r="W227" s="3">
        <f>SUM(Table3[[#This Row],[RN Hours Contract]:[Med Aide Hours Contract]])</f>
        <v>2.6111111111111112</v>
      </c>
      <c r="X227" s="3">
        <v>0</v>
      </c>
      <c r="Y227" s="3">
        <v>0</v>
      </c>
      <c r="Z227" s="3">
        <v>0</v>
      </c>
      <c r="AA227" s="3">
        <v>0.41111111111111109</v>
      </c>
      <c r="AB227" s="3">
        <v>0</v>
      </c>
      <c r="AC227" s="3">
        <v>2.2000000000000002</v>
      </c>
      <c r="AD227" s="3">
        <v>0</v>
      </c>
      <c r="AE227" s="3">
        <v>0</v>
      </c>
      <c r="AF227" t="s">
        <v>225</v>
      </c>
      <c r="AG227" s="13">
        <v>5</v>
      </c>
      <c r="AQ227"/>
    </row>
    <row r="228" spans="1:43" x14ac:dyDescent="0.2">
      <c r="A228" t="s">
        <v>425</v>
      </c>
      <c r="B228" t="s">
        <v>654</v>
      </c>
      <c r="C228" t="s">
        <v>1013</v>
      </c>
      <c r="D228" t="s">
        <v>1087</v>
      </c>
      <c r="E228" s="3">
        <v>54.355555555555554</v>
      </c>
      <c r="F228" s="3">
        <f>Table3[[#This Row],[Total Hours Nurse Staffing]]/Table3[[#This Row],[MDS Census]]</f>
        <v>3.302342600163533</v>
      </c>
      <c r="G228" s="3">
        <f>Table3[[#This Row],[Total Direct Care Staff Hours]]/Table3[[#This Row],[MDS Census]]</f>
        <v>3.1002269010629604</v>
      </c>
      <c r="H228" s="3">
        <f>Table3[[#This Row],[Total RN Hours (w/ Admin, DON)]]/Table3[[#This Row],[MDS Census]]</f>
        <v>0.65799877350776781</v>
      </c>
      <c r="I228" s="3">
        <f>Table3[[#This Row],[RN Hours (excl. Admin, DON)]]/Table3[[#This Row],[MDS Census]]</f>
        <v>0.45588307440719544</v>
      </c>
      <c r="J228" s="3">
        <f t="shared" si="3"/>
        <v>179.50066666666669</v>
      </c>
      <c r="K228" s="3">
        <f>SUM(Table3[[#This Row],[RN Hours (excl. Admin, DON)]], Table3[[#This Row],[LPN Hours (excl. Admin)]], Table3[[#This Row],[CNA Hours]], Table3[[#This Row],[NA TR Hours]], Table3[[#This Row],[Med Aide/Tech Hours]])</f>
        <v>168.51455555555557</v>
      </c>
      <c r="L228" s="3">
        <f>SUM(Table3[[#This Row],[RN Hours (excl. Admin, DON)]:[RN DON Hours]])</f>
        <v>35.765888888888888</v>
      </c>
      <c r="M228" s="3">
        <v>24.779777777777777</v>
      </c>
      <c r="N228" s="3">
        <v>6.8083333333333336</v>
      </c>
      <c r="O228" s="3">
        <v>4.177777777777778</v>
      </c>
      <c r="P228" s="3">
        <f>SUM(Table3[[#This Row],[LPN Hours (excl. Admin)]:[LPN Admin Hours]])</f>
        <v>36.731555555555559</v>
      </c>
      <c r="Q228" s="3">
        <v>36.731555555555559</v>
      </c>
      <c r="R228" s="3">
        <v>0</v>
      </c>
      <c r="S228" s="3">
        <f>SUM(Table3[[#This Row],[CNA Hours]], Table3[[#This Row],[NA TR Hours]], Table3[[#This Row],[Med Aide/Tech Hours]])</f>
        <v>107.00322222222223</v>
      </c>
      <c r="T228" s="3">
        <v>94.88911111111112</v>
      </c>
      <c r="U228" s="3">
        <v>12.114111111111113</v>
      </c>
      <c r="V228" s="3">
        <v>0</v>
      </c>
      <c r="W228" s="3">
        <f>SUM(Table3[[#This Row],[RN Hours Contract]:[Med Aide Hours Contract]])</f>
        <v>0.25</v>
      </c>
      <c r="X228" s="3">
        <v>0</v>
      </c>
      <c r="Y228" s="3">
        <v>0</v>
      </c>
      <c r="Z228" s="3">
        <v>0</v>
      </c>
      <c r="AA228" s="3">
        <v>0</v>
      </c>
      <c r="AB228" s="3">
        <v>0</v>
      </c>
      <c r="AC228" s="3">
        <v>8.3333333333333329E-2</v>
      </c>
      <c r="AD228" s="3">
        <v>0.16666666666666666</v>
      </c>
      <c r="AE228" s="3">
        <v>0</v>
      </c>
      <c r="AF228" t="s">
        <v>226</v>
      </c>
      <c r="AG228" s="13">
        <v>5</v>
      </c>
      <c r="AQ228"/>
    </row>
    <row r="229" spans="1:43" x14ac:dyDescent="0.2">
      <c r="A229" t="s">
        <v>425</v>
      </c>
      <c r="B229" t="s">
        <v>655</v>
      </c>
      <c r="C229" t="s">
        <v>892</v>
      </c>
      <c r="D229" t="s">
        <v>1068</v>
      </c>
      <c r="E229" s="3">
        <v>44.9</v>
      </c>
      <c r="F229" s="3">
        <f>Table3[[#This Row],[Total Hours Nurse Staffing]]/Table3[[#This Row],[MDS Census]]</f>
        <v>3.9375525859935654</v>
      </c>
      <c r="G229" s="3">
        <f>Table3[[#This Row],[Total Direct Care Staff Hours]]/Table3[[#This Row],[MDS Census]]</f>
        <v>3.4450631031922794</v>
      </c>
      <c r="H229" s="3">
        <f>Table3[[#This Row],[Total RN Hours (w/ Admin, DON)]]/Table3[[#This Row],[MDS Census]]</f>
        <v>0.8112595892105916</v>
      </c>
      <c r="I229" s="3">
        <f>Table3[[#This Row],[RN Hours (excl. Admin, DON)]]/Table3[[#This Row],[MDS Census]]</f>
        <v>0.40991833704528585</v>
      </c>
      <c r="J229" s="3">
        <f t="shared" si="3"/>
        <v>176.79611111111109</v>
      </c>
      <c r="K229" s="3">
        <f>SUM(Table3[[#This Row],[RN Hours (excl. Admin, DON)]], Table3[[#This Row],[LPN Hours (excl. Admin)]], Table3[[#This Row],[CNA Hours]], Table3[[#This Row],[NA TR Hours]], Table3[[#This Row],[Med Aide/Tech Hours]])</f>
        <v>154.68333333333334</v>
      </c>
      <c r="L229" s="3">
        <f>SUM(Table3[[#This Row],[RN Hours (excl. Admin, DON)]:[RN DON Hours]])</f>
        <v>36.425555555555562</v>
      </c>
      <c r="M229" s="3">
        <v>18.405333333333335</v>
      </c>
      <c r="N229" s="3">
        <v>12.848000000000003</v>
      </c>
      <c r="O229" s="3">
        <v>5.1722222222222225</v>
      </c>
      <c r="P229" s="3">
        <f>SUM(Table3[[#This Row],[LPN Hours (excl. Admin)]:[LPN Admin Hours]])</f>
        <v>52.147888888888886</v>
      </c>
      <c r="Q229" s="3">
        <v>48.05533333333333</v>
      </c>
      <c r="R229" s="3">
        <v>4.0925555555555562</v>
      </c>
      <c r="S229" s="3">
        <f>SUM(Table3[[#This Row],[CNA Hours]], Table3[[#This Row],[NA TR Hours]], Table3[[#This Row],[Med Aide/Tech Hours]])</f>
        <v>88.222666666666655</v>
      </c>
      <c r="T229" s="3">
        <v>75.696666666666658</v>
      </c>
      <c r="U229" s="3">
        <v>12.525999999999996</v>
      </c>
      <c r="V229" s="3">
        <v>0</v>
      </c>
      <c r="W229" s="3">
        <f>SUM(Table3[[#This Row],[RN Hours Contract]:[Med Aide Hours Contract]])</f>
        <v>0.38333333333333336</v>
      </c>
      <c r="X229" s="3">
        <v>0</v>
      </c>
      <c r="Y229" s="3">
        <v>0</v>
      </c>
      <c r="Z229" s="3">
        <v>0</v>
      </c>
      <c r="AA229" s="3">
        <v>0.38333333333333336</v>
      </c>
      <c r="AB229" s="3">
        <v>0</v>
      </c>
      <c r="AC229" s="3">
        <v>0</v>
      </c>
      <c r="AD229" s="3">
        <v>0</v>
      </c>
      <c r="AE229" s="3">
        <v>0</v>
      </c>
      <c r="AF229" t="s">
        <v>227</v>
      </c>
      <c r="AG229" s="13">
        <v>5</v>
      </c>
      <c r="AQ229"/>
    </row>
    <row r="230" spans="1:43" x14ac:dyDescent="0.2">
      <c r="A230" t="s">
        <v>425</v>
      </c>
      <c r="B230" t="s">
        <v>656</v>
      </c>
      <c r="C230" t="s">
        <v>928</v>
      </c>
      <c r="D230" t="s">
        <v>1079</v>
      </c>
      <c r="E230" s="3">
        <v>131.74444444444444</v>
      </c>
      <c r="F230" s="3">
        <f>Table3[[#This Row],[Total Hours Nurse Staffing]]/Table3[[#This Row],[MDS Census]]</f>
        <v>3.7298465041747493</v>
      </c>
      <c r="G230" s="3">
        <f>Table3[[#This Row],[Total Direct Care Staff Hours]]/Table3[[#This Row],[MDS Census]]</f>
        <v>3.564153664501982</v>
      </c>
      <c r="H230" s="3">
        <f>Table3[[#This Row],[Total RN Hours (w/ Admin, DON)]]/Table3[[#This Row],[MDS Census]]</f>
        <v>0.34497680694948135</v>
      </c>
      <c r="I230" s="3">
        <f>Table3[[#This Row],[RN Hours (excl. Admin, DON)]]/Table3[[#This Row],[MDS Census]]</f>
        <v>0.2630471451463271</v>
      </c>
      <c r="J230" s="3">
        <f t="shared" si="3"/>
        <v>491.38655555555556</v>
      </c>
      <c r="K230" s="3">
        <f>SUM(Table3[[#This Row],[RN Hours (excl. Admin, DON)]], Table3[[#This Row],[LPN Hours (excl. Admin)]], Table3[[#This Row],[CNA Hours]], Table3[[#This Row],[NA TR Hours]], Table3[[#This Row],[Med Aide/Tech Hours]])</f>
        <v>469.55744444444446</v>
      </c>
      <c r="L230" s="3">
        <f>SUM(Table3[[#This Row],[RN Hours (excl. Admin, DON)]:[RN DON Hours]])</f>
        <v>45.448777777777778</v>
      </c>
      <c r="M230" s="3">
        <v>34.655000000000001</v>
      </c>
      <c r="N230" s="3">
        <v>5.8159999999999989</v>
      </c>
      <c r="O230" s="3">
        <v>4.9777777777777779</v>
      </c>
      <c r="P230" s="3">
        <f>SUM(Table3[[#This Row],[LPN Hours (excl. Admin)]:[LPN Admin Hours]])</f>
        <v>211.95366666666669</v>
      </c>
      <c r="Q230" s="3">
        <v>200.91833333333335</v>
      </c>
      <c r="R230" s="3">
        <v>11.035333333333332</v>
      </c>
      <c r="S230" s="3">
        <f>SUM(Table3[[#This Row],[CNA Hours]], Table3[[#This Row],[NA TR Hours]], Table3[[#This Row],[Med Aide/Tech Hours]])</f>
        <v>233.98411111111108</v>
      </c>
      <c r="T230" s="3">
        <v>227.64833333333331</v>
      </c>
      <c r="U230" s="3">
        <v>6.3357777777777766</v>
      </c>
      <c r="V230" s="3">
        <v>0</v>
      </c>
      <c r="W230" s="3">
        <f>SUM(Table3[[#This Row],[RN Hours Contract]:[Med Aide Hours Contract]])</f>
        <v>0</v>
      </c>
      <c r="X230" s="3">
        <v>0</v>
      </c>
      <c r="Y230" s="3">
        <v>0</v>
      </c>
      <c r="Z230" s="3">
        <v>0</v>
      </c>
      <c r="AA230" s="3">
        <v>0</v>
      </c>
      <c r="AB230" s="3">
        <v>0</v>
      </c>
      <c r="AC230" s="3">
        <v>0</v>
      </c>
      <c r="AD230" s="3">
        <v>0</v>
      </c>
      <c r="AE230" s="3">
        <v>0</v>
      </c>
      <c r="AF230" t="s">
        <v>228</v>
      </c>
      <c r="AG230" s="13">
        <v>5</v>
      </c>
      <c r="AQ230"/>
    </row>
    <row r="231" spans="1:43" x14ac:dyDescent="0.2">
      <c r="A231" t="s">
        <v>425</v>
      </c>
      <c r="B231" t="s">
        <v>657</v>
      </c>
      <c r="C231" t="s">
        <v>1014</v>
      </c>
      <c r="D231" t="s">
        <v>1121</v>
      </c>
      <c r="E231" s="3">
        <v>101.45555555555555</v>
      </c>
      <c r="F231" s="3">
        <f>Table3[[#This Row],[Total Hours Nurse Staffing]]/Table3[[#This Row],[MDS Census]]</f>
        <v>3.9879586025626983</v>
      </c>
      <c r="G231" s="3">
        <f>Table3[[#This Row],[Total Direct Care Staff Hours]]/Table3[[#This Row],[MDS Census]]</f>
        <v>3.6772763114664331</v>
      </c>
      <c r="H231" s="3">
        <f>Table3[[#This Row],[Total RN Hours (w/ Admin, DON)]]/Table3[[#This Row],[MDS Census]]</f>
        <v>0.61882488226919297</v>
      </c>
      <c r="I231" s="3">
        <f>Table3[[#This Row],[RN Hours (excl. Admin, DON)]]/Table3[[#This Row],[MDS Census]]</f>
        <v>0.30814259117292742</v>
      </c>
      <c r="J231" s="3">
        <f t="shared" si="3"/>
        <v>404.6005555555555</v>
      </c>
      <c r="K231" s="3">
        <f>SUM(Table3[[#This Row],[RN Hours (excl. Admin, DON)]], Table3[[#This Row],[LPN Hours (excl. Admin)]], Table3[[#This Row],[CNA Hours]], Table3[[#This Row],[NA TR Hours]], Table3[[#This Row],[Med Aide/Tech Hours]])</f>
        <v>373.08011111111108</v>
      </c>
      <c r="L231" s="3">
        <f>SUM(Table3[[#This Row],[RN Hours (excl. Admin, DON)]:[RN DON Hours]])</f>
        <v>62.783222222222228</v>
      </c>
      <c r="M231" s="3">
        <v>31.262777777777778</v>
      </c>
      <c r="N231" s="3">
        <v>26.098222222222223</v>
      </c>
      <c r="O231" s="3">
        <v>5.4222222222222225</v>
      </c>
      <c r="P231" s="3">
        <f>SUM(Table3[[#This Row],[LPN Hours (excl. Admin)]:[LPN Admin Hours]])</f>
        <v>120.14399999999999</v>
      </c>
      <c r="Q231" s="3">
        <v>120.14399999999999</v>
      </c>
      <c r="R231" s="3">
        <v>0</v>
      </c>
      <c r="S231" s="3">
        <f>SUM(Table3[[#This Row],[CNA Hours]], Table3[[#This Row],[NA TR Hours]], Table3[[#This Row],[Med Aide/Tech Hours]])</f>
        <v>221.67333333333332</v>
      </c>
      <c r="T231" s="3">
        <v>221.67333333333332</v>
      </c>
      <c r="U231" s="3">
        <v>0</v>
      </c>
      <c r="V231" s="3">
        <v>0</v>
      </c>
      <c r="W231" s="3">
        <f>SUM(Table3[[#This Row],[RN Hours Contract]:[Med Aide Hours Contract]])</f>
        <v>0</v>
      </c>
      <c r="X231" s="3">
        <v>0</v>
      </c>
      <c r="Y231" s="3">
        <v>0</v>
      </c>
      <c r="Z231" s="3">
        <v>0</v>
      </c>
      <c r="AA231" s="3">
        <v>0</v>
      </c>
      <c r="AB231" s="3">
        <v>0</v>
      </c>
      <c r="AC231" s="3">
        <v>0</v>
      </c>
      <c r="AD231" s="3">
        <v>0</v>
      </c>
      <c r="AE231" s="3">
        <v>0</v>
      </c>
      <c r="AF231" t="s">
        <v>229</v>
      </c>
      <c r="AG231" s="13">
        <v>5</v>
      </c>
      <c r="AQ231"/>
    </row>
    <row r="232" spans="1:43" x14ac:dyDescent="0.2">
      <c r="A232" t="s">
        <v>425</v>
      </c>
      <c r="B232" t="s">
        <v>658</v>
      </c>
      <c r="C232" t="s">
        <v>928</v>
      </c>
      <c r="D232" t="s">
        <v>1079</v>
      </c>
      <c r="E232" s="3">
        <v>90.855555555555554</v>
      </c>
      <c r="F232" s="3">
        <f>Table3[[#This Row],[Total Hours Nurse Staffing]]/Table3[[#This Row],[MDS Census]]</f>
        <v>2.3844111532346828</v>
      </c>
      <c r="G232" s="3">
        <f>Table3[[#This Row],[Total Direct Care Staff Hours]]/Table3[[#This Row],[MDS Census]]</f>
        <v>2.2770368105662224</v>
      </c>
      <c r="H232" s="3">
        <f>Table3[[#This Row],[Total RN Hours (w/ Admin, DON)]]/Table3[[#This Row],[MDS Census]]</f>
        <v>0.20209123150299621</v>
      </c>
      <c r="I232" s="3">
        <f>Table3[[#This Row],[RN Hours (excl. Admin, DON)]]/Table3[[#This Row],[MDS Census]]</f>
        <v>9.4716888834535898E-2</v>
      </c>
      <c r="J232" s="3">
        <f t="shared" si="3"/>
        <v>216.637</v>
      </c>
      <c r="K232" s="3">
        <f>SUM(Table3[[#This Row],[RN Hours (excl. Admin, DON)]], Table3[[#This Row],[LPN Hours (excl. Admin)]], Table3[[#This Row],[CNA Hours]], Table3[[#This Row],[NA TR Hours]], Table3[[#This Row],[Med Aide/Tech Hours]])</f>
        <v>206.88144444444444</v>
      </c>
      <c r="L232" s="3">
        <f>SUM(Table3[[#This Row],[RN Hours (excl. Admin, DON)]:[RN DON Hours]])</f>
        <v>18.361111111111111</v>
      </c>
      <c r="M232" s="3">
        <v>8.6055555555555561</v>
      </c>
      <c r="N232" s="3">
        <v>8.7111111111111104</v>
      </c>
      <c r="O232" s="3">
        <v>1.0444444444444445</v>
      </c>
      <c r="P232" s="3">
        <f>SUM(Table3[[#This Row],[LPN Hours (excl. Admin)]:[LPN Admin Hours]])</f>
        <v>76.248111111111115</v>
      </c>
      <c r="Q232" s="3">
        <v>76.248111111111115</v>
      </c>
      <c r="R232" s="3">
        <v>0</v>
      </c>
      <c r="S232" s="3">
        <f>SUM(Table3[[#This Row],[CNA Hours]], Table3[[#This Row],[NA TR Hours]], Table3[[#This Row],[Med Aide/Tech Hours]])</f>
        <v>122.02777777777777</v>
      </c>
      <c r="T232" s="3">
        <v>122.02777777777777</v>
      </c>
      <c r="U232" s="3">
        <v>0</v>
      </c>
      <c r="V232" s="3">
        <v>0</v>
      </c>
      <c r="W232" s="3">
        <f>SUM(Table3[[#This Row],[RN Hours Contract]:[Med Aide Hours Contract]])</f>
        <v>0</v>
      </c>
      <c r="X232" s="3">
        <v>0</v>
      </c>
      <c r="Y232" s="3">
        <v>0</v>
      </c>
      <c r="Z232" s="3">
        <v>0</v>
      </c>
      <c r="AA232" s="3">
        <v>0</v>
      </c>
      <c r="AB232" s="3">
        <v>0</v>
      </c>
      <c r="AC232" s="3">
        <v>0</v>
      </c>
      <c r="AD232" s="3">
        <v>0</v>
      </c>
      <c r="AE232" s="3">
        <v>0</v>
      </c>
      <c r="AF232" t="s">
        <v>230</v>
      </c>
      <c r="AG232" s="13">
        <v>5</v>
      </c>
      <c r="AQ232"/>
    </row>
    <row r="233" spans="1:43" x14ac:dyDescent="0.2">
      <c r="A233" t="s">
        <v>425</v>
      </c>
      <c r="B233" t="s">
        <v>659</v>
      </c>
      <c r="C233" t="s">
        <v>907</v>
      </c>
      <c r="D233" t="s">
        <v>1102</v>
      </c>
      <c r="E233" s="3">
        <v>74.222222222222229</v>
      </c>
      <c r="F233" s="3">
        <f>Table3[[#This Row],[Total Hours Nurse Staffing]]/Table3[[#This Row],[MDS Census]]</f>
        <v>4.0122829341317363</v>
      </c>
      <c r="G233" s="3">
        <f>Table3[[#This Row],[Total Direct Care Staff Hours]]/Table3[[#This Row],[MDS Census]]</f>
        <v>3.7320838323353294</v>
      </c>
      <c r="H233" s="3">
        <f>Table3[[#This Row],[Total RN Hours (w/ Admin, DON)]]/Table3[[#This Row],[MDS Census]]</f>
        <v>0.52085029940119754</v>
      </c>
      <c r="I233" s="3">
        <f>Table3[[#This Row],[RN Hours (excl. Admin, DON)]]/Table3[[#This Row],[MDS Census]]</f>
        <v>0.32300598802395203</v>
      </c>
      <c r="J233" s="3">
        <f t="shared" si="3"/>
        <v>297.80055555555555</v>
      </c>
      <c r="K233" s="3">
        <f>SUM(Table3[[#This Row],[RN Hours (excl. Admin, DON)]], Table3[[#This Row],[LPN Hours (excl. Admin)]], Table3[[#This Row],[CNA Hours]], Table3[[#This Row],[NA TR Hours]], Table3[[#This Row],[Med Aide/Tech Hours]])</f>
        <v>277.00355555555558</v>
      </c>
      <c r="L233" s="3">
        <f>SUM(Table3[[#This Row],[RN Hours (excl. Admin, DON)]:[RN DON Hours]])</f>
        <v>38.658666666666669</v>
      </c>
      <c r="M233" s="3">
        <v>23.97422222222222</v>
      </c>
      <c r="N233" s="3">
        <v>9.3538888888888891</v>
      </c>
      <c r="O233" s="3">
        <v>5.3305555555555557</v>
      </c>
      <c r="P233" s="3">
        <f>SUM(Table3[[#This Row],[LPN Hours (excl. Admin)]:[LPN Admin Hours]])</f>
        <v>73.492222222222225</v>
      </c>
      <c r="Q233" s="3">
        <v>67.379666666666665</v>
      </c>
      <c r="R233" s="3">
        <v>6.1125555555555584</v>
      </c>
      <c r="S233" s="3">
        <f>SUM(Table3[[#This Row],[CNA Hours]], Table3[[#This Row],[NA TR Hours]], Table3[[#This Row],[Med Aide/Tech Hours]])</f>
        <v>185.64966666666666</v>
      </c>
      <c r="T233" s="3">
        <v>159.68544444444444</v>
      </c>
      <c r="U233" s="3">
        <v>25.964222222222226</v>
      </c>
      <c r="V233" s="3">
        <v>0</v>
      </c>
      <c r="W233" s="3">
        <f>SUM(Table3[[#This Row],[RN Hours Contract]:[Med Aide Hours Contract]])</f>
        <v>0.43333333333333335</v>
      </c>
      <c r="X233" s="3">
        <v>0</v>
      </c>
      <c r="Y233" s="3">
        <v>0.43333333333333335</v>
      </c>
      <c r="Z233" s="3">
        <v>0</v>
      </c>
      <c r="AA233" s="3">
        <v>0</v>
      </c>
      <c r="AB233" s="3">
        <v>0</v>
      </c>
      <c r="AC233" s="3">
        <v>0</v>
      </c>
      <c r="AD233" s="3">
        <v>0</v>
      </c>
      <c r="AE233" s="3">
        <v>0</v>
      </c>
      <c r="AF233" t="s">
        <v>231</v>
      </c>
      <c r="AG233" s="13">
        <v>5</v>
      </c>
      <c r="AQ233"/>
    </row>
    <row r="234" spans="1:43" x14ac:dyDescent="0.2">
      <c r="A234" t="s">
        <v>425</v>
      </c>
      <c r="B234" t="s">
        <v>660</v>
      </c>
      <c r="C234" t="s">
        <v>911</v>
      </c>
      <c r="D234" t="s">
        <v>1075</v>
      </c>
      <c r="E234" s="3">
        <v>69.688888888888883</v>
      </c>
      <c r="F234" s="3">
        <f>Table3[[#This Row],[Total Hours Nurse Staffing]]/Table3[[#This Row],[MDS Census]]</f>
        <v>4.349422831632654</v>
      </c>
      <c r="G234" s="3">
        <f>Table3[[#This Row],[Total Direct Care Staff Hours]]/Table3[[#This Row],[MDS Census]]</f>
        <v>4.0050350765306124</v>
      </c>
      <c r="H234" s="3">
        <f>Table3[[#This Row],[Total RN Hours (w/ Admin, DON)]]/Table3[[#This Row],[MDS Census]]</f>
        <v>0.49769451530612246</v>
      </c>
      <c r="I234" s="3">
        <f>Table3[[#This Row],[RN Hours (excl. Admin, DON)]]/Table3[[#This Row],[MDS Census]]</f>
        <v>0.36121492346938777</v>
      </c>
      <c r="J234" s="3">
        <f t="shared" si="3"/>
        <v>303.10644444444449</v>
      </c>
      <c r="K234" s="3">
        <f>SUM(Table3[[#This Row],[RN Hours (excl. Admin, DON)]], Table3[[#This Row],[LPN Hours (excl. Admin)]], Table3[[#This Row],[CNA Hours]], Table3[[#This Row],[NA TR Hours]], Table3[[#This Row],[Med Aide/Tech Hours]])</f>
        <v>279.10644444444443</v>
      </c>
      <c r="L234" s="3">
        <f>SUM(Table3[[#This Row],[RN Hours (excl. Admin, DON)]:[RN DON Hours]])</f>
        <v>34.683777777777777</v>
      </c>
      <c r="M234" s="3">
        <v>25.172666666666665</v>
      </c>
      <c r="N234" s="3">
        <v>5.333333333333333</v>
      </c>
      <c r="O234" s="3">
        <v>4.177777777777778</v>
      </c>
      <c r="P234" s="3">
        <f>SUM(Table3[[#This Row],[LPN Hours (excl. Admin)]:[LPN Admin Hours]])</f>
        <v>95.596888888888898</v>
      </c>
      <c r="Q234" s="3">
        <v>81.108000000000004</v>
      </c>
      <c r="R234" s="3">
        <v>14.488888888888889</v>
      </c>
      <c r="S234" s="3">
        <f>SUM(Table3[[#This Row],[CNA Hours]], Table3[[#This Row],[NA TR Hours]], Table3[[#This Row],[Med Aide/Tech Hours]])</f>
        <v>172.8257777777778</v>
      </c>
      <c r="T234" s="3">
        <v>156.09855555555558</v>
      </c>
      <c r="U234" s="3">
        <v>16.727222222222224</v>
      </c>
      <c r="V234" s="3">
        <v>0</v>
      </c>
      <c r="W234" s="3">
        <f>SUM(Table3[[#This Row],[RN Hours Contract]:[Med Aide Hours Contract]])</f>
        <v>51.965666666666671</v>
      </c>
      <c r="X234" s="3">
        <v>3.3513333333333328</v>
      </c>
      <c r="Y234" s="3">
        <v>0</v>
      </c>
      <c r="Z234" s="3">
        <v>0</v>
      </c>
      <c r="AA234" s="3">
        <v>11.825666666666667</v>
      </c>
      <c r="AB234" s="3">
        <v>0</v>
      </c>
      <c r="AC234" s="3">
        <v>36.788666666666671</v>
      </c>
      <c r="AD234" s="3">
        <v>0</v>
      </c>
      <c r="AE234" s="3">
        <v>0</v>
      </c>
      <c r="AF234" t="s">
        <v>232</v>
      </c>
      <c r="AG234" s="13">
        <v>5</v>
      </c>
      <c r="AQ234"/>
    </row>
    <row r="235" spans="1:43" x14ac:dyDescent="0.2">
      <c r="A235" t="s">
        <v>425</v>
      </c>
      <c r="B235" t="s">
        <v>661</v>
      </c>
      <c r="C235" t="s">
        <v>973</v>
      </c>
      <c r="D235" t="s">
        <v>1133</v>
      </c>
      <c r="E235" s="3">
        <v>56.411111111111111</v>
      </c>
      <c r="F235" s="3">
        <f>Table3[[#This Row],[Total Hours Nurse Staffing]]/Table3[[#This Row],[MDS Census]]</f>
        <v>4.8506795351585588</v>
      </c>
      <c r="G235" s="3">
        <f>Table3[[#This Row],[Total Direct Care Staff Hours]]/Table3[[#This Row],[MDS Census]]</f>
        <v>4.4894918258814265</v>
      </c>
      <c r="H235" s="3">
        <f>Table3[[#This Row],[Total RN Hours (w/ Admin, DON)]]/Table3[[#This Row],[MDS Census]]</f>
        <v>1.0916190663777821</v>
      </c>
      <c r="I235" s="3">
        <f>Table3[[#This Row],[RN Hours (excl. Admin, DON)]]/Table3[[#This Row],[MDS Census]]</f>
        <v>0.7304313571006501</v>
      </c>
      <c r="J235" s="3">
        <f t="shared" si="3"/>
        <v>273.63222222222225</v>
      </c>
      <c r="K235" s="3">
        <f>SUM(Table3[[#This Row],[RN Hours (excl. Admin, DON)]], Table3[[#This Row],[LPN Hours (excl. Admin)]], Table3[[#This Row],[CNA Hours]], Table3[[#This Row],[NA TR Hours]], Table3[[#This Row],[Med Aide/Tech Hours]])</f>
        <v>253.25722222222223</v>
      </c>
      <c r="L235" s="3">
        <f>SUM(Table3[[#This Row],[RN Hours (excl. Admin, DON)]:[RN DON Hours]])</f>
        <v>61.579444444444441</v>
      </c>
      <c r="M235" s="3">
        <v>41.204444444444448</v>
      </c>
      <c r="N235" s="3">
        <v>16.458333333333332</v>
      </c>
      <c r="O235" s="3">
        <v>3.9166666666666665</v>
      </c>
      <c r="P235" s="3">
        <f>SUM(Table3[[#This Row],[LPN Hours (excl. Admin)]:[LPN Admin Hours]])</f>
        <v>28.333333333333332</v>
      </c>
      <c r="Q235" s="3">
        <v>28.333333333333332</v>
      </c>
      <c r="R235" s="3">
        <v>0</v>
      </c>
      <c r="S235" s="3">
        <f>SUM(Table3[[#This Row],[CNA Hours]], Table3[[#This Row],[NA TR Hours]], Table3[[#This Row],[Med Aide/Tech Hours]])</f>
        <v>183.71944444444446</v>
      </c>
      <c r="T235" s="3">
        <v>176.56944444444446</v>
      </c>
      <c r="U235" s="3">
        <v>7.15</v>
      </c>
      <c r="V235" s="3">
        <v>0</v>
      </c>
      <c r="W235" s="3">
        <f>SUM(Table3[[#This Row],[RN Hours Contract]:[Med Aide Hours Contract]])</f>
        <v>0</v>
      </c>
      <c r="X235" s="3">
        <v>0</v>
      </c>
      <c r="Y235" s="3">
        <v>0</v>
      </c>
      <c r="Z235" s="3">
        <v>0</v>
      </c>
      <c r="AA235" s="3">
        <v>0</v>
      </c>
      <c r="AB235" s="3">
        <v>0</v>
      </c>
      <c r="AC235" s="3">
        <v>0</v>
      </c>
      <c r="AD235" s="3">
        <v>0</v>
      </c>
      <c r="AE235" s="3">
        <v>0</v>
      </c>
      <c r="AF235" t="s">
        <v>233</v>
      </c>
      <c r="AG235" s="13">
        <v>5</v>
      </c>
      <c r="AQ235"/>
    </row>
    <row r="236" spans="1:43" x14ac:dyDescent="0.2">
      <c r="A236" t="s">
        <v>425</v>
      </c>
      <c r="B236" t="s">
        <v>662</v>
      </c>
      <c r="C236" t="s">
        <v>888</v>
      </c>
      <c r="D236" t="s">
        <v>1090</v>
      </c>
      <c r="E236" s="3">
        <v>20.31111111111111</v>
      </c>
      <c r="F236" s="3">
        <f>Table3[[#This Row],[Total Hours Nurse Staffing]]/Table3[[#This Row],[MDS Census]]</f>
        <v>6.8417396061269153</v>
      </c>
      <c r="G236" s="3">
        <f>Table3[[#This Row],[Total Direct Care Staff Hours]]/Table3[[#This Row],[MDS Census]]</f>
        <v>6.1721553610503292</v>
      </c>
      <c r="H236" s="3">
        <f>Table3[[#This Row],[Total RN Hours (w/ Admin, DON)]]/Table3[[#This Row],[MDS Census]]</f>
        <v>2.4154266958424508</v>
      </c>
      <c r="I236" s="3">
        <f>Table3[[#This Row],[RN Hours (excl. Admin, DON)]]/Table3[[#This Row],[MDS Census]]</f>
        <v>1.7458424507658645</v>
      </c>
      <c r="J236" s="3">
        <f t="shared" si="3"/>
        <v>138.96333333333334</v>
      </c>
      <c r="K236" s="3">
        <f>SUM(Table3[[#This Row],[RN Hours (excl. Admin, DON)]], Table3[[#This Row],[LPN Hours (excl. Admin)]], Table3[[#This Row],[CNA Hours]], Table3[[#This Row],[NA TR Hours]], Table3[[#This Row],[Med Aide/Tech Hours]])</f>
        <v>125.36333333333334</v>
      </c>
      <c r="L236" s="3">
        <f>SUM(Table3[[#This Row],[RN Hours (excl. Admin, DON)]:[RN DON Hours]])</f>
        <v>49.06</v>
      </c>
      <c r="M236" s="3">
        <v>35.46</v>
      </c>
      <c r="N236" s="3">
        <v>8.2666666666666675</v>
      </c>
      <c r="O236" s="3">
        <v>5.333333333333333</v>
      </c>
      <c r="P236" s="3">
        <f>SUM(Table3[[#This Row],[LPN Hours (excl. Admin)]:[LPN Admin Hours]])</f>
        <v>9.7411111111111115</v>
      </c>
      <c r="Q236" s="3">
        <v>9.7411111111111115</v>
      </c>
      <c r="R236" s="3">
        <v>0</v>
      </c>
      <c r="S236" s="3">
        <f>SUM(Table3[[#This Row],[CNA Hours]], Table3[[#This Row],[NA TR Hours]], Table3[[#This Row],[Med Aide/Tech Hours]])</f>
        <v>80.162222222222226</v>
      </c>
      <c r="T236" s="3">
        <v>80.162222222222226</v>
      </c>
      <c r="U236" s="3">
        <v>0</v>
      </c>
      <c r="V236" s="3">
        <v>0</v>
      </c>
      <c r="W236" s="3">
        <f>SUM(Table3[[#This Row],[RN Hours Contract]:[Med Aide Hours Contract]])</f>
        <v>0</v>
      </c>
      <c r="X236" s="3">
        <v>0</v>
      </c>
      <c r="Y236" s="3">
        <v>0</v>
      </c>
      <c r="Z236" s="3">
        <v>0</v>
      </c>
      <c r="AA236" s="3">
        <v>0</v>
      </c>
      <c r="AB236" s="3">
        <v>0</v>
      </c>
      <c r="AC236" s="3">
        <v>0</v>
      </c>
      <c r="AD236" s="3">
        <v>0</v>
      </c>
      <c r="AE236" s="3">
        <v>0</v>
      </c>
      <c r="AF236" t="s">
        <v>234</v>
      </c>
      <c r="AG236" s="13">
        <v>5</v>
      </c>
      <c r="AQ236"/>
    </row>
    <row r="237" spans="1:43" x14ac:dyDescent="0.2">
      <c r="A237" t="s">
        <v>425</v>
      </c>
      <c r="B237" t="s">
        <v>663</v>
      </c>
      <c r="C237" t="s">
        <v>1015</v>
      </c>
      <c r="D237" t="s">
        <v>1105</v>
      </c>
      <c r="E237" s="3">
        <v>54.8</v>
      </c>
      <c r="F237" s="3">
        <f>Table3[[#This Row],[Total Hours Nurse Staffing]]/Table3[[#This Row],[MDS Census]]</f>
        <v>4.322029602595296</v>
      </c>
      <c r="G237" s="3">
        <f>Table3[[#This Row],[Total Direct Care Staff Hours]]/Table3[[#This Row],[MDS Census]]</f>
        <v>3.8183799675587999</v>
      </c>
      <c r="H237" s="3">
        <f>Table3[[#This Row],[Total RN Hours (w/ Admin, DON)]]/Table3[[#This Row],[MDS Census]]</f>
        <v>0.71091849148418496</v>
      </c>
      <c r="I237" s="3">
        <f>Table3[[#This Row],[RN Hours (excl. Admin, DON)]]/Table3[[#This Row],[MDS Census]]</f>
        <v>0.42568937550689379</v>
      </c>
      <c r="J237" s="3">
        <f t="shared" si="3"/>
        <v>236.84722222222223</v>
      </c>
      <c r="K237" s="3">
        <f>SUM(Table3[[#This Row],[RN Hours (excl. Admin, DON)]], Table3[[#This Row],[LPN Hours (excl. Admin)]], Table3[[#This Row],[CNA Hours]], Table3[[#This Row],[NA TR Hours]], Table3[[#This Row],[Med Aide/Tech Hours]])</f>
        <v>209.24722222222223</v>
      </c>
      <c r="L237" s="3">
        <f>SUM(Table3[[#This Row],[RN Hours (excl. Admin, DON)]:[RN DON Hours]])</f>
        <v>38.958333333333336</v>
      </c>
      <c r="M237" s="3">
        <v>23.327777777777779</v>
      </c>
      <c r="N237" s="3">
        <v>10.030555555555555</v>
      </c>
      <c r="O237" s="3">
        <v>5.6</v>
      </c>
      <c r="P237" s="3">
        <f>SUM(Table3[[#This Row],[LPN Hours (excl. Admin)]:[LPN Admin Hours]])</f>
        <v>72.680555555555557</v>
      </c>
      <c r="Q237" s="3">
        <v>60.711111111111109</v>
      </c>
      <c r="R237" s="3">
        <v>11.969444444444445</v>
      </c>
      <c r="S237" s="3">
        <f>SUM(Table3[[#This Row],[CNA Hours]], Table3[[#This Row],[NA TR Hours]], Table3[[#This Row],[Med Aide/Tech Hours]])</f>
        <v>125.20833333333334</v>
      </c>
      <c r="T237" s="3">
        <v>108.54166666666667</v>
      </c>
      <c r="U237" s="3">
        <v>16.666666666666668</v>
      </c>
      <c r="V237" s="3">
        <v>0</v>
      </c>
      <c r="W237" s="3">
        <f>SUM(Table3[[#This Row],[RN Hours Contract]:[Med Aide Hours Contract]])</f>
        <v>0</v>
      </c>
      <c r="X237" s="3">
        <v>0</v>
      </c>
      <c r="Y237" s="3">
        <v>0</v>
      </c>
      <c r="Z237" s="3">
        <v>0</v>
      </c>
      <c r="AA237" s="3">
        <v>0</v>
      </c>
      <c r="AB237" s="3">
        <v>0</v>
      </c>
      <c r="AC237" s="3">
        <v>0</v>
      </c>
      <c r="AD237" s="3">
        <v>0</v>
      </c>
      <c r="AE237" s="3">
        <v>0</v>
      </c>
      <c r="AF237" t="s">
        <v>235</v>
      </c>
      <c r="AG237" s="13">
        <v>5</v>
      </c>
      <c r="AQ237"/>
    </row>
    <row r="238" spans="1:43" x14ac:dyDescent="0.2">
      <c r="A238" t="s">
        <v>425</v>
      </c>
      <c r="B238" t="s">
        <v>664</v>
      </c>
      <c r="C238" t="s">
        <v>1016</v>
      </c>
      <c r="D238" t="s">
        <v>1105</v>
      </c>
      <c r="E238" s="3">
        <v>91.777777777777771</v>
      </c>
      <c r="F238" s="3">
        <f>Table3[[#This Row],[Total Hours Nurse Staffing]]/Table3[[#This Row],[MDS Census]]</f>
        <v>4.7243426150121062</v>
      </c>
      <c r="G238" s="3">
        <f>Table3[[#This Row],[Total Direct Care Staff Hours]]/Table3[[#This Row],[MDS Census]]</f>
        <v>4.1004079903147703</v>
      </c>
      <c r="H238" s="3">
        <f>Table3[[#This Row],[Total RN Hours (w/ Admin, DON)]]/Table3[[#This Row],[MDS Census]]</f>
        <v>0.63169491525423749</v>
      </c>
      <c r="I238" s="3">
        <f>Table3[[#This Row],[RN Hours (excl. Admin, DON)]]/Table3[[#This Row],[MDS Census]]</f>
        <v>0.19470944309927363</v>
      </c>
      <c r="J238" s="3">
        <f t="shared" si="3"/>
        <v>433.58966666666663</v>
      </c>
      <c r="K238" s="3">
        <f>SUM(Table3[[#This Row],[RN Hours (excl. Admin, DON)]], Table3[[#This Row],[LPN Hours (excl. Admin)]], Table3[[#This Row],[CNA Hours]], Table3[[#This Row],[NA TR Hours]], Table3[[#This Row],[Med Aide/Tech Hours]])</f>
        <v>376.32633333333331</v>
      </c>
      <c r="L238" s="3">
        <f>SUM(Table3[[#This Row],[RN Hours (excl. Admin, DON)]:[RN DON Hours]])</f>
        <v>57.975555555555566</v>
      </c>
      <c r="M238" s="3">
        <v>17.87</v>
      </c>
      <c r="N238" s="3">
        <v>34.416666666666671</v>
      </c>
      <c r="O238" s="3">
        <v>5.6888888888888891</v>
      </c>
      <c r="P238" s="3">
        <f>SUM(Table3[[#This Row],[LPN Hours (excl. Admin)]:[LPN Admin Hours]])</f>
        <v>150.14266666666666</v>
      </c>
      <c r="Q238" s="3">
        <v>132.98488888888889</v>
      </c>
      <c r="R238" s="3">
        <v>17.157777777777774</v>
      </c>
      <c r="S238" s="3">
        <f>SUM(Table3[[#This Row],[CNA Hours]], Table3[[#This Row],[NA TR Hours]], Table3[[#This Row],[Med Aide/Tech Hours]])</f>
        <v>225.47144444444444</v>
      </c>
      <c r="T238" s="3">
        <v>225.47144444444444</v>
      </c>
      <c r="U238" s="3">
        <v>0</v>
      </c>
      <c r="V238" s="3">
        <v>0</v>
      </c>
      <c r="W238" s="3">
        <f>SUM(Table3[[#This Row],[RN Hours Contract]:[Med Aide Hours Contract]])</f>
        <v>69.630777777777766</v>
      </c>
      <c r="X238" s="3">
        <v>2.0277777777777777</v>
      </c>
      <c r="Y238" s="3">
        <v>0</v>
      </c>
      <c r="Z238" s="3">
        <v>0</v>
      </c>
      <c r="AA238" s="3">
        <v>11.124888888888888</v>
      </c>
      <c r="AB238" s="3">
        <v>0</v>
      </c>
      <c r="AC238" s="3">
        <v>56.478111111111097</v>
      </c>
      <c r="AD238" s="3">
        <v>0</v>
      </c>
      <c r="AE238" s="3">
        <v>0</v>
      </c>
      <c r="AF238" t="s">
        <v>236</v>
      </c>
      <c r="AG238" s="13">
        <v>5</v>
      </c>
      <c r="AQ238"/>
    </row>
    <row r="239" spans="1:43" x14ac:dyDescent="0.2">
      <c r="A239" t="s">
        <v>425</v>
      </c>
      <c r="B239" t="s">
        <v>665</v>
      </c>
      <c r="C239" t="s">
        <v>885</v>
      </c>
      <c r="D239" t="s">
        <v>1079</v>
      </c>
      <c r="E239" s="3">
        <v>96.022222222222226</v>
      </c>
      <c r="F239" s="3">
        <f>Table3[[#This Row],[Total Hours Nurse Staffing]]/Table3[[#This Row],[MDS Census]]</f>
        <v>2.9708585975468638</v>
      </c>
      <c r="G239" s="3">
        <f>Table3[[#This Row],[Total Direct Care Staff Hours]]/Table3[[#This Row],[MDS Census]]</f>
        <v>2.6070816940523023</v>
      </c>
      <c r="H239" s="3">
        <f>Table3[[#This Row],[Total RN Hours (w/ Admin, DON)]]/Table3[[#This Row],[MDS Census]]</f>
        <v>0.47787433464475809</v>
      </c>
      <c r="I239" s="3">
        <f>Table3[[#This Row],[RN Hours (excl. Admin, DON)]]/Table3[[#This Row],[MDS Census]]</f>
        <v>0.23073709789400601</v>
      </c>
      <c r="J239" s="3">
        <f t="shared" si="3"/>
        <v>285.26844444444441</v>
      </c>
      <c r="K239" s="3">
        <f>SUM(Table3[[#This Row],[RN Hours (excl. Admin, DON)]], Table3[[#This Row],[LPN Hours (excl. Admin)]], Table3[[#This Row],[CNA Hours]], Table3[[#This Row],[NA TR Hours]], Table3[[#This Row],[Med Aide/Tech Hours]])</f>
        <v>250.33777777777775</v>
      </c>
      <c r="L239" s="3">
        <f>SUM(Table3[[#This Row],[RN Hours (excl. Admin, DON)]:[RN DON Hours]])</f>
        <v>45.886555555555553</v>
      </c>
      <c r="M239" s="3">
        <v>22.155888888888889</v>
      </c>
      <c r="N239" s="3">
        <v>18.575111111111109</v>
      </c>
      <c r="O239" s="3">
        <v>5.1555555555555559</v>
      </c>
      <c r="P239" s="3">
        <f>SUM(Table3[[#This Row],[LPN Hours (excl. Admin)]:[LPN Admin Hours]])</f>
        <v>90.046222222222227</v>
      </c>
      <c r="Q239" s="3">
        <v>78.846222222222224</v>
      </c>
      <c r="R239" s="3">
        <v>11.2</v>
      </c>
      <c r="S239" s="3">
        <f>SUM(Table3[[#This Row],[CNA Hours]], Table3[[#This Row],[NA TR Hours]], Table3[[#This Row],[Med Aide/Tech Hours]])</f>
        <v>149.33566666666664</v>
      </c>
      <c r="T239" s="3">
        <v>147.41344444444442</v>
      </c>
      <c r="U239" s="3">
        <v>1.9222222222222223</v>
      </c>
      <c r="V239" s="3">
        <v>0</v>
      </c>
      <c r="W239" s="3">
        <f>SUM(Table3[[#This Row],[RN Hours Contract]:[Med Aide Hours Contract]])</f>
        <v>0</v>
      </c>
      <c r="X239" s="3">
        <v>0</v>
      </c>
      <c r="Y239" s="3">
        <v>0</v>
      </c>
      <c r="Z239" s="3">
        <v>0</v>
      </c>
      <c r="AA239" s="3">
        <v>0</v>
      </c>
      <c r="AB239" s="3">
        <v>0</v>
      </c>
      <c r="AC239" s="3">
        <v>0</v>
      </c>
      <c r="AD239" s="3">
        <v>0</v>
      </c>
      <c r="AE239" s="3">
        <v>0</v>
      </c>
      <c r="AF239" t="s">
        <v>237</v>
      </c>
      <c r="AG239" s="13">
        <v>5</v>
      </c>
      <c r="AQ239"/>
    </row>
    <row r="240" spans="1:43" x14ac:dyDescent="0.2">
      <c r="A240" t="s">
        <v>425</v>
      </c>
      <c r="B240" t="s">
        <v>666</v>
      </c>
      <c r="C240" t="s">
        <v>1017</v>
      </c>
      <c r="D240" t="s">
        <v>1098</v>
      </c>
      <c r="E240" s="3">
        <v>44.855555555555554</v>
      </c>
      <c r="F240" s="3">
        <f>Table3[[#This Row],[Total Hours Nurse Staffing]]/Table3[[#This Row],[MDS Census]]</f>
        <v>3.9263066633638846</v>
      </c>
      <c r="G240" s="3">
        <f>Table3[[#This Row],[Total Direct Care Staff Hours]]/Table3[[#This Row],[MDS Census]]</f>
        <v>3.8150854594996289</v>
      </c>
      <c r="H240" s="3">
        <f>Table3[[#This Row],[Total RN Hours (w/ Admin, DON)]]/Table3[[#This Row],[MDS Census]]</f>
        <v>0.97306167946494915</v>
      </c>
      <c r="I240" s="3">
        <f>Table3[[#This Row],[RN Hours (excl. Admin, DON)]]/Table3[[#This Row],[MDS Census]]</f>
        <v>0.86184047560069355</v>
      </c>
      <c r="J240" s="3">
        <f t="shared" si="3"/>
        <v>176.11666666666667</v>
      </c>
      <c r="K240" s="3">
        <f>SUM(Table3[[#This Row],[RN Hours (excl. Admin, DON)]], Table3[[#This Row],[LPN Hours (excl. Admin)]], Table3[[#This Row],[CNA Hours]], Table3[[#This Row],[NA TR Hours]], Table3[[#This Row],[Med Aide/Tech Hours]])</f>
        <v>171.12777777777779</v>
      </c>
      <c r="L240" s="3">
        <f>SUM(Table3[[#This Row],[RN Hours (excl. Admin, DON)]:[RN DON Hours]])</f>
        <v>43.647222222222219</v>
      </c>
      <c r="M240" s="3">
        <v>38.658333333333331</v>
      </c>
      <c r="N240" s="3">
        <v>0</v>
      </c>
      <c r="O240" s="3">
        <v>4.9888888888888889</v>
      </c>
      <c r="P240" s="3">
        <f>SUM(Table3[[#This Row],[LPN Hours (excl. Admin)]:[LPN Admin Hours]])</f>
        <v>10.75</v>
      </c>
      <c r="Q240" s="3">
        <v>10.75</v>
      </c>
      <c r="R240" s="3">
        <v>0</v>
      </c>
      <c r="S240" s="3">
        <f>SUM(Table3[[#This Row],[CNA Hours]], Table3[[#This Row],[NA TR Hours]], Table3[[#This Row],[Med Aide/Tech Hours]])</f>
        <v>121.71944444444445</v>
      </c>
      <c r="T240" s="3">
        <v>121.71944444444445</v>
      </c>
      <c r="U240" s="3">
        <v>0</v>
      </c>
      <c r="V240" s="3">
        <v>0</v>
      </c>
      <c r="W240" s="3">
        <f>SUM(Table3[[#This Row],[RN Hours Contract]:[Med Aide Hours Contract]])</f>
        <v>0.35</v>
      </c>
      <c r="X240" s="3">
        <v>0.35</v>
      </c>
      <c r="Y240" s="3">
        <v>0</v>
      </c>
      <c r="Z240" s="3">
        <v>0</v>
      </c>
      <c r="AA240" s="3">
        <v>0</v>
      </c>
      <c r="AB240" s="3">
        <v>0</v>
      </c>
      <c r="AC240" s="3">
        <v>0</v>
      </c>
      <c r="AD240" s="3">
        <v>0</v>
      </c>
      <c r="AE240" s="3">
        <v>0</v>
      </c>
      <c r="AF240" t="s">
        <v>238</v>
      </c>
      <c r="AG240" s="13">
        <v>5</v>
      </c>
      <c r="AQ240"/>
    </row>
    <row r="241" spans="1:43" x14ac:dyDescent="0.2">
      <c r="A241" t="s">
        <v>425</v>
      </c>
      <c r="B241" t="s">
        <v>667</v>
      </c>
      <c r="C241" t="s">
        <v>952</v>
      </c>
      <c r="D241" t="s">
        <v>1079</v>
      </c>
      <c r="E241" s="3">
        <v>70.411111111111111</v>
      </c>
      <c r="F241" s="3">
        <f>Table3[[#This Row],[Total Hours Nurse Staffing]]/Table3[[#This Row],[MDS Census]]</f>
        <v>3.3318210509704906</v>
      </c>
      <c r="G241" s="3">
        <f>Table3[[#This Row],[Total Direct Care Staff Hours]]/Table3[[#This Row],[MDS Census]]</f>
        <v>3.0605175950765346</v>
      </c>
      <c r="H241" s="3">
        <f>Table3[[#This Row],[Total RN Hours (w/ Admin, DON)]]/Table3[[#This Row],[MDS Census]]</f>
        <v>0.72435695123875654</v>
      </c>
      <c r="I241" s="3">
        <f>Table3[[#This Row],[RN Hours (excl. Admin, DON)]]/Table3[[#This Row],[MDS Census]]</f>
        <v>0.45305349534480038</v>
      </c>
      <c r="J241" s="3">
        <f t="shared" si="3"/>
        <v>234.59722222222223</v>
      </c>
      <c r="K241" s="3">
        <f>SUM(Table3[[#This Row],[RN Hours (excl. Admin, DON)]], Table3[[#This Row],[LPN Hours (excl. Admin)]], Table3[[#This Row],[CNA Hours]], Table3[[#This Row],[NA TR Hours]], Table3[[#This Row],[Med Aide/Tech Hours]])</f>
        <v>215.49444444444444</v>
      </c>
      <c r="L241" s="3">
        <f>SUM(Table3[[#This Row],[RN Hours (excl. Admin, DON)]:[RN DON Hours]])</f>
        <v>51.00277777777778</v>
      </c>
      <c r="M241" s="3">
        <v>31.9</v>
      </c>
      <c r="N241" s="3">
        <v>14.125</v>
      </c>
      <c r="O241" s="3">
        <v>4.9777777777777779</v>
      </c>
      <c r="P241" s="3">
        <f>SUM(Table3[[#This Row],[LPN Hours (excl. Admin)]:[LPN Admin Hours]])</f>
        <v>77.174999999999997</v>
      </c>
      <c r="Q241" s="3">
        <v>77.174999999999997</v>
      </c>
      <c r="R241" s="3">
        <v>0</v>
      </c>
      <c r="S241" s="3">
        <f>SUM(Table3[[#This Row],[CNA Hours]], Table3[[#This Row],[NA TR Hours]], Table3[[#This Row],[Med Aide/Tech Hours]])</f>
        <v>106.41944444444444</v>
      </c>
      <c r="T241" s="3">
        <v>99.980555555555554</v>
      </c>
      <c r="U241" s="3">
        <v>6.4388888888888891</v>
      </c>
      <c r="V241" s="3">
        <v>0</v>
      </c>
      <c r="W241" s="3">
        <f>SUM(Table3[[#This Row],[RN Hours Contract]:[Med Aide Hours Contract]])</f>
        <v>0.88888888888888884</v>
      </c>
      <c r="X241" s="3">
        <v>0.88888888888888884</v>
      </c>
      <c r="Y241" s="3">
        <v>0</v>
      </c>
      <c r="Z241" s="3">
        <v>0</v>
      </c>
      <c r="AA241" s="3">
        <v>0</v>
      </c>
      <c r="AB241" s="3">
        <v>0</v>
      </c>
      <c r="AC241" s="3">
        <v>0</v>
      </c>
      <c r="AD241" s="3">
        <v>0</v>
      </c>
      <c r="AE241" s="3">
        <v>0</v>
      </c>
      <c r="AF241" t="s">
        <v>239</v>
      </c>
      <c r="AG241" s="13">
        <v>5</v>
      </c>
      <c r="AQ241"/>
    </row>
    <row r="242" spans="1:43" x14ac:dyDescent="0.2">
      <c r="A242" t="s">
        <v>425</v>
      </c>
      <c r="B242" t="s">
        <v>668</v>
      </c>
      <c r="C242" t="s">
        <v>928</v>
      </c>
      <c r="D242" t="s">
        <v>1079</v>
      </c>
      <c r="E242" s="3">
        <v>76.7</v>
      </c>
      <c r="F242" s="3">
        <f>Table3[[#This Row],[Total Hours Nurse Staffing]]/Table3[[#This Row],[MDS Census]]</f>
        <v>3.7647761842677094</v>
      </c>
      <c r="G242" s="3">
        <f>Table3[[#This Row],[Total Direct Care Staff Hours]]/Table3[[#This Row],[MDS Census]]</f>
        <v>3.3452484427060698</v>
      </c>
      <c r="H242" s="3">
        <f>Table3[[#This Row],[Total RN Hours (w/ Admin, DON)]]/Table3[[#This Row],[MDS Census]]</f>
        <v>0.30102853831667392</v>
      </c>
      <c r="I242" s="3">
        <f>Table3[[#This Row],[RN Hours (excl. Admin, DON)]]/Table3[[#This Row],[MDS Census]]</f>
        <v>7.735767057800956E-2</v>
      </c>
      <c r="J242" s="3">
        <f t="shared" si="3"/>
        <v>288.75833333333333</v>
      </c>
      <c r="K242" s="3">
        <f>SUM(Table3[[#This Row],[RN Hours (excl. Admin, DON)]], Table3[[#This Row],[LPN Hours (excl. Admin)]], Table3[[#This Row],[CNA Hours]], Table3[[#This Row],[NA TR Hours]], Table3[[#This Row],[Med Aide/Tech Hours]])</f>
        <v>256.58055555555558</v>
      </c>
      <c r="L242" s="3">
        <f>SUM(Table3[[#This Row],[RN Hours (excl. Admin, DON)]:[RN DON Hours]])</f>
        <v>23.088888888888889</v>
      </c>
      <c r="M242" s="3">
        <v>5.9333333333333336</v>
      </c>
      <c r="N242" s="3">
        <v>11.466666666666667</v>
      </c>
      <c r="O242" s="3">
        <v>5.6888888888888891</v>
      </c>
      <c r="P242" s="3">
        <f>SUM(Table3[[#This Row],[LPN Hours (excl. Admin)]:[LPN Admin Hours]])</f>
        <v>101.84722222222223</v>
      </c>
      <c r="Q242" s="3">
        <v>86.825000000000003</v>
      </c>
      <c r="R242" s="3">
        <v>15.022222222222222</v>
      </c>
      <c r="S242" s="3">
        <f>SUM(Table3[[#This Row],[CNA Hours]], Table3[[#This Row],[NA TR Hours]], Table3[[#This Row],[Med Aide/Tech Hours]])</f>
        <v>163.82222222222222</v>
      </c>
      <c r="T242" s="3">
        <v>163.82222222222222</v>
      </c>
      <c r="U242" s="3">
        <v>0</v>
      </c>
      <c r="V242" s="3">
        <v>0</v>
      </c>
      <c r="W242" s="3">
        <f>SUM(Table3[[#This Row],[RN Hours Contract]:[Med Aide Hours Contract]])</f>
        <v>0.44444444444444442</v>
      </c>
      <c r="X242" s="3">
        <v>0</v>
      </c>
      <c r="Y242" s="3">
        <v>0.44444444444444442</v>
      </c>
      <c r="Z242" s="3">
        <v>0</v>
      </c>
      <c r="AA242" s="3">
        <v>0</v>
      </c>
      <c r="AB242" s="3">
        <v>0</v>
      </c>
      <c r="AC242" s="3">
        <v>0</v>
      </c>
      <c r="AD242" s="3">
        <v>0</v>
      </c>
      <c r="AE242" s="3">
        <v>0</v>
      </c>
      <c r="AF242" t="s">
        <v>240</v>
      </c>
      <c r="AG242" s="13">
        <v>5</v>
      </c>
      <c r="AQ242"/>
    </row>
    <row r="243" spans="1:43" x14ac:dyDescent="0.2">
      <c r="A243" t="s">
        <v>425</v>
      </c>
      <c r="B243" t="s">
        <v>669</v>
      </c>
      <c r="C243" t="s">
        <v>912</v>
      </c>
      <c r="D243" t="s">
        <v>1105</v>
      </c>
      <c r="E243" s="3">
        <v>34.977777777777774</v>
      </c>
      <c r="F243" s="3">
        <f>Table3[[#This Row],[Total Hours Nurse Staffing]]/Table3[[#This Row],[MDS Census]]</f>
        <v>3.6289707750952989</v>
      </c>
      <c r="G243" s="3">
        <f>Table3[[#This Row],[Total Direct Care Staff Hours]]/Table3[[#This Row],[MDS Census]]</f>
        <v>2.9354828462515883</v>
      </c>
      <c r="H243" s="3">
        <f>Table3[[#This Row],[Total RN Hours (w/ Admin, DON)]]/Table3[[#This Row],[MDS Census]]</f>
        <v>1.4812897077509533</v>
      </c>
      <c r="I243" s="3">
        <f>Table3[[#This Row],[RN Hours (excl. Admin, DON)]]/Table3[[#This Row],[MDS Census]]</f>
        <v>0.78780177890724279</v>
      </c>
      <c r="J243" s="3">
        <f t="shared" si="3"/>
        <v>126.93333333333334</v>
      </c>
      <c r="K243" s="3">
        <f>SUM(Table3[[#This Row],[RN Hours (excl. Admin, DON)]], Table3[[#This Row],[LPN Hours (excl. Admin)]], Table3[[#This Row],[CNA Hours]], Table3[[#This Row],[NA TR Hours]], Table3[[#This Row],[Med Aide/Tech Hours]])</f>
        <v>102.67666666666666</v>
      </c>
      <c r="L243" s="3">
        <f>SUM(Table3[[#This Row],[RN Hours (excl. Admin, DON)]:[RN DON Hours]])</f>
        <v>51.812222222222225</v>
      </c>
      <c r="M243" s="3">
        <v>27.555555555555557</v>
      </c>
      <c r="N243" s="3">
        <v>18.745555555555558</v>
      </c>
      <c r="O243" s="3">
        <v>5.5111111111111111</v>
      </c>
      <c r="P243" s="3">
        <f>SUM(Table3[[#This Row],[LPN Hours (excl. Admin)]:[LPN Admin Hours]])</f>
        <v>27.641111111111108</v>
      </c>
      <c r="Q243" s="3">
        <v>27.641111111111108</v>
      </c>
      <c r="R243" s="3">
        <v>0</v>
      </c>
      <c r="S243" s="3">
        <f>SUM(Table3[[#This Row],[CNA Hours]], Table3[[#This Row],[NA TR Hours]], Table3[[#This Row],[Med Aide/Tech Hours]])</f>
        <v>47.48</v>
      </c>
      <c r="T243" s="3">
        <v>47.48</v>
      </c>
      <c r="U243" s="3">
        <v>0</v>
      </c>
      <c r="V243" s="3">
        <v>0</v>
      </c>
      <c r="W243" s="3">
        <f>SUM(Table3[[#This Row],[RN Hours Contract]:[Med Aide Hours Contract]])</f>
        <v>0</v>
      </c>
      <c r="X243" s="3">
        <v>0</v>
      </c>
      <c r="Y243" s="3">
        <v>0</v>
      </c>
      <c r="Z243" s="3">
        <v>0</v>
      </c>
      <c r="AA243" s="3">
        <v>0</v>
      </c>
      <c r="AB243" s="3">
        <v>0</v>
      </c>
      <c r="AC243" s="3">
        <v>0</v>
      </c>
      <c r="AD243" s="3">
        <v>0</v>
      </c>
      <c r="AE243" s="3">
        <v>0</v>
      </c>
      <c r="AF243" t="s">
        <v>241</v>
      </c>
      <c r="AG243" s="13">
        <v>5</v>
      </c>
      <c r="AQ243"/>
    </row>
    <row r="244" spans="1:43" x14ac:dyDescent="0.2">
      <c r="A244" t="s">
        <v>425</v>
      </c>
      <c r="B244" t="s">
        <v>670</v>
      </c>
      <c r="C244" t="s">
        <v>1018</v>
      </c>
      <c r="D244" t="s">
        <v>1127</v>
      </c>
      <c r="E244" s="3">
        <v>65.311111111111117</v>
      </c>
      <c r="F244" s="3">
        <f>Table3[[#This Row],[Total Hours Nurse Staffing]]/Table3[[#This Row],[MDS Census]]</f>
        <v>3.917303504593399</v>
      </c>
      <c r="G244" s="3">
        <f>Table3[[#This Row],[Total Direct Care Staff Hours]]/Table3[[#This Row],[MDS Census]]</f>
        <v>3.6512215039128955</v>
      </c>
      <c r="H244" s="3">
        <f>Table3[[#This Row],[Total RN Hours (w/ Admin, DON)]]/Table3[[#This Row],[MDS Census]]</f>
        <v>0.55036917318815926</v>
      </c>
      <c r="I244" s="3">
        <f>Table3[[#This Row],[RN Hours (excl. Admin, DON)]]/Table3[[#This Row],[MDS Census]]</f>
        <v>0.30577577407281387</v>
      </c>
      <c r="J244" s="3">
        <f t="shared" si="3"/>
        <v>255.84344444444446</v>
      </c>
      <c r="K244" s="3">
        <f>SUM(Table3[[#This Row],[RN Hours (excl. Admin, DON)]], Table3[[#This Row],[LPN Hours (excl. Admin)]], Table3[[#This Row],[CNA Hours]], Table3[[#This Row],[NA TR Hours]], Table3[[#This Row],[Med Aide/Tech Hours]])</f>
        <v>238.46533333333335</v>
      </c>
      <c r="L244" s="3">
        <f>SUM(Table3[[#This Row],[RN Hours (excl. Admin, DON)]:[RN DON Hours]])</f>
        <v>35.945222222222228</v>
      </c>
      <c r="M244" s="3">
        <v>19.970555555555556</v>
      </c>
      <c r="N244" s="3">
        <v>9.7925555555555555</v>
      </c>
      <c r="O244" s="3">
        <v>6.1821111111111122</v>
      </c>
      <c r="P244" s="3">
        <f>SUM(Table3[[#This Row],[LPN Hours (excl. Admin)]:[LPN Admin Hours]])</f>
        <v>81.87844444444444</v>
      </c>
      <c r="Q244" s="3">
        <v>80.474999999999994</v>
      </c>
      <c r="R244" s="3">
        <v>1.4034444444444445</v>
      </c>
      <c r="S244" s="3">
        <f>SUM(Table3[[#This Row],[CNA Hours]], Table3[[#This Row],[NA TR Hours]], Table3[[#This Row],[Med Aide/Tech Hours]])</f>
        <v>138.01977777777779</v>
      </c>
      <c r="T244" s="3">
        <v>137.50322222222223</v>
      </c>
      <c r="U244" s="3">
        <v>0.51655555555555555</v>
      </c>
      <c r="V244" s="3">
        <v>0</v>
      </c>
      <c r="W244" s="3">
        <f>SUM(Table3[[#This Row],[RN Hours Contract]:[Med Aide Hours Contract]])</f>
        <v>6.5416666666666661</v>
      </c>
      <c r="X244" s="3">
        <v>3.9305555555555554</v>
      </c>
      <c r="Y244" s="3">
        <v>1</v>
      </c>
      <c r="Z244" s="3">
        <v>0</v>
      </c>
      <c r="AA244" s="3">
        <v>0.78888888888888886</v>
      </c>
      <c r="AB244" s="3">
        <v>0</v>
      </c>
      <c r="AC244" s="3">
        <v>0.82222222222222219</v>
      </c>
      <c r="AD244" s="3">
        <v>0</v>
      </c>
      <c r="AE244" s="3">
        <v>0</v>
      </c>
      <c r="AF244" t="s">
        <v>242</v>
      </c>
      <c r="AG244" s="13">
        <v>5</v>
      </c>
      <c r="AQ244"/>
    </row>
    <row r="245" spans="1:43" x14ac:dyDescent="0.2">
      <c r="A245" t="s">
        <v>425</v>
      </c>
      <c r="B245" t="s">
        <v>671</v>
      </c>
      <c r="C245" t="s">
        <v>922</v>
      </c>
      <c r="D245" t="s">
        <v>1112</v>
      </c>
      <c r="E245" s="3">
        <v>18.18888888888889</v>
      </c>
      <c r="F245" s="3">
        <f>Table3[[#This Row],[Total Hours Nurse Staffing]]/Table3[[#This Row],[MDS Census]]</f>
        <v>6.1953268173488079</v>
      </c>
      <c r="G245" s="3">
        <f>Table3[[#This Row],[Total Direct Care Staff Hours]]/Table3[[#This Row],[MDS Census]]</f>
        <v>5.8120036652412947</v>
      </c>
      <c r="H245" s="3">
        <f>Table3[[#This Row],[Total RN Hours (w/ Admin, DON)]]/Table3[[#This Row],[MDS Census]]</f>
        <v>2.3882101405009162</v>
      </c>
      <c r="I245" s="3">
        <f>Table3[[#This Row],[RN Hours (excl. Admin, DON)]]/Table3[[#This Row],[MDS Census]]</f>
        <v>2.0048869883934026</v>
      </c>
      <c r="J245" s="3">
        <f t="shared" si="3"/>
        <v>112.6861111111111</v>
      </c>
      <c r="K245" s="3">
        <f>SUM(Table3[[#This Row],[RN Hours (excl. Admin, DON)]], Table3[[#This Row],[LPN Hours (excl. Admin)]], Table3[[#This Row],[CNA Hours]], Table3[[#This Row],[NA TR Hours]], Table3[[#This Row],[Med Aide/Tech Hours]])</f>
        <v>105.71388888888889</v>
      </c>
      <c r="L245" s="3">
        <f>SUM(Table3[[#This Row],[RN Hours (excl. Admin, DON)]:[RN DON Hours]])</f>
        <v>43.43888888888889</v>
      </c>
      <c r="M245" s="3">
        <v>36.466666666666669</v>
      </c>
      <c r="N245" s="3">
        <v>6.9722222222222223</v>
      </c>
      <c r="O245" s="3">
        <v>0</v>
      </c>
      <c r="P245" s="3">
        <f>SUM(Table3[[#This Row],[LPN Hours (excl. Admin)]:[LPN Admin Hours]])</f>
        <v>9.6444444444444439</v>
      </c>
      <c r="Q245" s="3">
        <v>9.6444444444444439</v>
      </c>
      <c r="R245" s="3">
        <v>0</v>
      </c>
      <c r="S245" s="3">
        <f>SUM(Table3[[#This Row],[CNA Hours]], Table3[[#This Row],[NA TR Hours]], Table3[[#This Row],[Med Aide/Tech Hours]])</f>
        <v>59.602777777777774</v>
      </c>
      <c r="T245" s="3">
        <v>59.602777777777774</v>
      </c>
      <c r="U245" s="3">
        <v>0</v>
      </c>
      <c r="V245" s="3">
        <v>0</v>
      </c>
      <c r="W245" s="3">
        <f>SUM(Table3[[#This Row],[RN Hours Contract]:[Med Aide Hours Contract]])</f>
        <v>1.3166666666666667</v>
      </c>
      <c r="X245" s="3">
        <v>0</v>
      </c>
      <c r="Y245" s="3">
        <v>0</v>
      </c>
      <c r="Z245" s="3">
        <v>0</v>
      </c>
      <c r="AA245" s="3">
        <v>0</v>
      </c>
      <c r="AB245" s="3">
        <v>0</v>
      </c>
      <c r="AC245" s="3">
        <v>1.3166666666666667</v>
      </c>
      <c r="AD245" s="3">
        <v>0</v>
      </c>
      <c r="AE245" s="3">
        <v>0</v>
      </c>
      <c r="AF245" t="s">
        <v>243</v>
      </c>
      <c r="AG245" s="13">
        <v>5</v>
      </c>
      <c r="AQ245"/>
    </row>
    <row r="246" spans="1:43" x14ac:dyDescent="0.2">
      <c r="A246" t="s">
        <v>425</v>
      </c>
      <c r="B246" t="s">
        <v>672</v>
      </c>
      <c r="C246" t="s">
        <v>959</v>
      </c>
      <c r="D246" t="s">
        <v>1121</v>
      </c>
      <c r="E246" s="3">
        <v>90.3</v>
      </c>
      <c r="F246" s="3">
        <f>Table3[[#This Row],[Total Hours Nurse Staffing]]/Table3[[#This Row],[MDS Census]]</f>
        <v>3.9333862433862437</v>
      </c>
      <c r="G246" s="3">
        <f>Table3[[#This Row],[Total Direct Care Staff Hours]]/Table3[[#This Row],[MDS Census]]</f>
        <v>3.5783647102251761</v>
      </c>
      <c r="H246" s="3">
        <f>Table3[[#This Row],[Total RN Hours (w/ Admin, DON)]]/Table3[[#This Row],[MDS Census]]</f>
        <v>0.72739264181124652</v>
      </c>
      <c r="I246" s="3">
        <f>Table3[[#This Row],[RN Hours (excl. Admin, DON)]]/Table3[[#This Row],[MDS Census]]</f>
        <v>0.49486280300233787</v>
      </c>
      <c r="J246" s="3">
        <f t="shared" si="3"/>
        <v>355.18477777777781</v>
      </c>
      <c r="K246" s="3">
        <f>SUM(Table3[[#This Row],[RN Hours (excl. Admin, DON)]], Table3[[#This Row],[LPN Hours (excl. Admin)]], Table3[[#This Row],[CNA Hours]], Table3[[#This Row],[NA TR Hours]], Table3[[#This Row],[Med Aide/Tech Hours]])</f>
        <v>323.12633333333338</v>
      </c>
      <c r="L246" s="3">
        <f>SUM(Table3[[#This Row],[RN Hours (excl. Admin, DON)]:[RN DON Hours]])</f>
        <v>65.683555555555557</v>
      </c>
      <c r="M246" s="3">
        <v>44.68611111111111</v>
      </c>
      <c r="N246" s="3">
        <v>15.486333333333333</v>
      </c>
      <c r="O246" s="3">
        <v>5.5111111111111111</v>
      </c>
      <c r="P246" s="3">
        <f>SUM(Table3[[#This Row],[LPN Hours (excl. Admin)]:[LPN Admin Hours]])</f>
        <v>89.283666666666676</v>
      </c>
      <c r="Q246" s="3">
        <v>78.222666666666669</v>
      </c>
      <c r="R246" s="3">
        <v>11.061</v>
      </c>
      <c r="S246" s="3">
        <f>SUM(Table3[[#This Row],[CNA Hours]], Table3[[#This Row],[NA TR Hours]], Table3[[#This Row],[Med Aide/Tech Hours]])</f>
        <v>200.21755555555558</v>
      </c>
      <c r="T246" s="3">
        <v>200.21755555555558</v>
      </c>
      <c r="U246" s="3">
        <v>0</v>
      </c>
      <c r="V246" s="3">
        <v>0</v>
      </c>
      <c r="W246" s="3">
        <f>SUM(Table3[[#This Row],[RN Hours Contract]:[Med Aide Hours Contract]])</f>
        <v>0</v>
      </c>
      <c r="X246" s="3">
        <v>0</v>
      </c>
      <c r="Y246" s="3">
        <v>0</v>
      </c>
      <c r="Z246" s="3">
        <v>0</v>
      </c>
      <c r="AA246" s="3">
        <v>0</v>
      </c>
      <c r="AB246" s="3">
        <v>0</v>
      </c>
      <c r="AC246" s="3">
        <v>0</v>
      </c>
      <c r="AD246" s="3">
        <v>0</v>
      </c>
      <c r="AE246" s="3">
        <v>0</v>
      </c>
      <c r="AF246" t="s">
        <v>244</v>
      </c>
      <c r="AG246" s="13">
        <v>5</v>
      </c>
      <c r="AQ246"/>
    </row>
    <row r="247" spans="1:43" x14ac:dyDescent="0.2">
      <c r="A247" t="s">
        <v>425</v>
      </c>
      <c r="B247" t="s">
        <v>673</v>
      </c>
      <c r="C247" t="s">
        <v>928</v>
      </c>
      <c r="D247" t="s">
        <v>1079</v>
      </c>
      <c r="E247" s="3">
        <v>72.25555555555556</v>
      </c>
      <c r="F247" s="3">
        <f>Table3[[#This Row],[Total Hours Nurse Staffing]]/Table3[[#This Row],[MDS Census]]</f>
        <v>2.6912578809780099</v>
      </c>
      <c r="G247" s="3">
        <f>Table3[[#This Row],[Total Direct Care Staff Hours]]/Table3[[#This Row],[MDS Census]]</f>
        <v>2.3849761648469938</v>
      </c>
      <c r="H247" s="3">
        <f>Table3[[#This Row],[Total RN Hours (w/ Admin, DON)]]/Table3[[#This Row],[MDS Census]]</f>
        <v>0.24277256650776566</v>
      </c>
      <c r="I247" s="3">
        <f>Table3[[#This Row],[RN Hours (excl. Admin, DON)]]/Table3[[#This Row],[MDS Census]]</f>
        <v>0.17284330309088111</v>
      </c>
      <c r="J247" s="3">
        <f t="shared" si="3"/>
        <v>194.45833333333331</v>
      </c>
      <c r="K247" s="3">
        <f>SUM(Table3[[#This Row],[RN Hours (excl. Admin, DON)]], Table3[[#This Row],[LPN Hours (excl. Admin)]], Table3[[#This Row],[CNA Hours]], Table3[[#This Row],[NA TR Hours]], Table3[[#This Row],[Med Aide/Tech Hours]])</f>
        <v>172.32777777777778</v>
      </c>
      <c r="L247" s="3">
        <f>SUM(Table3[[#This Row],[RN Hours (excl. Admin, DON)]:[RN DON Hours]])</f>
        <v>17.541666666666668</v>
      </c>
      <c r="M247" s="3">
        <v>12.488888888888889</v>
      </c>
      <c r="N247" s="3">
        <v>6.1111111111111109E-2</v>
      </c>
      <c r="O247" s="3">
        <v>4.9916666666666663</v>
      </c>
      <c r="P247" s="3">
        <f>SUM(Table3[[#This Row],[LPN Hours (excl. Admin)]:[LPN Admin Hours]])</f>
        <v>78.586111111111109</v>
      </c>
      <c r="Q247" s="3">
        <v>61.508333333333333</v>
      </c>
      <c r="R247" s="3">
        <v>17.077777777777779</v>
      </c>
      <c r="S247" s="3">
        <f>SUM(Table3[[#This Row],[CNA Hours]], Table3[[#This Row],[NA TR Hours]], Table3[[#This Row],[Med Aide/Tech Hours]])</f>
        <v>98.330555555555549</v>
      </c>
      <c r="T247" s="3">
        <v>98.330555555555549</v>
      </c>
      <c r="U247" s="3">
        <v>0</v>
      </c>
      <c r="V247" s="3">
        <v>0</v>
      </c>
      <c r="W247" s="3">
        <f>SUM(Table3[[#This Row],[RN Hours Contract]:[Med Aide Hours Contract]])</f>
        <v>0</v>
      </c>
      <c r="X247" s="3">
        <v>0</v>
      </c>
      <c r="Y247" s="3">
        <v>0</v>
      </c>
      <c r="Z247" s="3">
        <v>0</v>
      </c>
      <c r="AA247" s="3">
        <v>0</v>
      </c>
      <c r="AB247" s="3">
        <v>0</v>
      </c>
      <c r="AC247" s="3">
        <v>0</v>
      </c>
      <c r="AD247" s="3">
        <v>0</v>
      </c>
      <c r="AE247" s="3">
        <v>0</v>
      </c>
      <c r="AF247" t="s">
        <v>245</v>
      </c>
      <c r="AG247" s="13">
        <v>5</v>
      </c>
      <c r="AQ247"/>
    </row>
    <row r="248" spans="1:43" x14ac:dyDescent="0.2">
      <c r="A248" t="s">
        <v>425</v>
      </c>
      <c r="B248" t="s">
        <v>674</v>
      </c>
      <c r="C248" t="s">
        <v>928</v>
      </c>
      <c r="D248" t="s">
        <v>1079</v>
      </c>
      <c r="E248" s="3">
        <v>109.82222222222222</v>
      </c>
      <c r="F248" s="3">
        <f>Table3[[#This Row],[Total Hours Nurse Staffing]]/Table3[[#This Row],[MDS Census]]</f>
        <v>3.670400647511129</v>
      </c>
      <c r="G248" s="3">
        <f>Table3[[#This Row],[Total Direct Care Staff Hours]]/Table3[[#This Row],[MDS Census]]</f>
        <v>3.312746863617968</v>
      </c>
      <c r="H248" s="3">
        <f>Table3[[#This Row],[Total RN Hours (w/ Admin, DON)]]/Table3[[#This Row],[MDS Census]]</f>
        <v>0.30055443140428978</v>
      </c>
      <c r="I248" s="3">
        <f>Table3[[#This Row],[RN Hours (excl. Admin, DON)]]/Table3[[#This Row],[MDS Census]]</f>
        <v>0.1425890327802509</v>
      </c>
      <c r="J248" s="3">
        <f t="shared" si="3"/>
        <v>403.09155555555554</v>
      </c>
      <c r="K248" s="3">
        <f>SUM(Table3[[#This Row],[RN Hours (excl. Admin, DON)]], Table3[[#This Row],[LPN Hours (excl. Admin)]], Table3[[#This Row],[CNA Hours]], Table3[[#This Row],[NA TR Hours]], Table3[[#This Row],[Med Aide/Tech Hours]])</f>
        <v>363.81322222222218</v>
      </c>
      <c r="L248" s="3">
        <f>SUM(Table3[[#This Row],[RN Hours (excl. Admin, DON)]:[RN DON Hours]])</f>
        <v>33.007555555555555</v>
      </c>
      <c r="M248" s="3">
        <v>15.659444444444443</v>
      </c>
      <c r="N248" s="3">
        <v>11.92588888888889</v>
      </c>
      <c r="O248" s="3">
        <v>5.4222222222222225</v>
      </c>
      <c r="P248" s="3">
        <f>SUM(Table3[[#This Row],[LPN Hours (excl. Admin)]:[LPN Admin Hours]])</f>
        <v>189.61055555555555</v>
      </c>
      <c r="Q248" s="3">
        <v>167.68033333333332</v>
      </c>
      <c r="R248" s="3">
        <v>21.930222222222223</v>
      </c>
      <c r="S248" s="3">
        <f>SUM(Table3[[#This Row],[CNA Hours]], Table3[[#This Row],[NA TR Hours]], Table3[[#This Row],[Med Aide/Tech Hours]])</f>
        <v>180.47344444444445</v>
      </c>
      <c r="T248" s="3">
        <v>180.47344444444445</v>
      </c>
      <c r="U248" s="3">
        <v>0</v>
      </c>
      <c r="V248" s="3">
        <v>0</v>
      </c>
      <c r="W248" s="3">
        <f>SUM(Table3[[#This Row],[RN Hours Contract]:[Med Aide Hours Contract]])</f>
        <v>19.808555555555561</v>
      </c>
      <c r="X248" s="3">
        <v>0</v>
      </c>
      <c r="Y248" s="3">
        <v>0</v>
      </c>
      <c r="Z248" s="3">
        <v>0</v>
      </c>
      <c r="AA248" s="3">
        <v>0</v>
      </c>
      <c r="AB248" s="3">
        <v>0</v>
      </c>
      <c r="AC248" s="3">
        <v>19.808555555555561</v>
      </c>
      <c r="AD248" s="3">
        <v>0</v>
      </c>
      <c r="AE248" s="3">
        <v>0</v>
      </c>
      <c r="AF248" t="s">
        <v>246</v>
      </c>
      <c r="AG248" s="13">
        <v>5</v>
      </c>
      <c r="AQ248"/>
    </row>
    <row r="249" spans="1:43" x14ac:dyDescent="0.2">
      <c r="A249" t="s">
        <v>425</v>
      </c>
      <c r="B249" t="s">
        <v>675</v>
      </c>
      <c r="C249" t="s">
        <v>912</v>
      </c>
      <c r="D249" t="s">
        <v>1105</v>
      </c>
      <c r="E249" s="3">
        <v>90.25555555555556</v>
      </c>
      <c r="F249" s="3">
        <f>Table3[[#This Row],[Total Hours Nurse Staffing]]/Table3[[#This Row],[MDS Census]]</f>
        <v>4.7046349870737414</v>
      </c>
      <c r="G249" s="3">
        <f>Table3[[#This Row],[Total Direct Care Staff Hours]]/Table3[[#This Row],[MDS Census]]</f>
        <v>4.4134248430382863</v>
      </c>
      <c r="H249" s="3">
        <f>Table3[[#This Row],[Total RN Hours (w/ Admin, DON)]]/Table3[[#This Row],[MDS Census]]</f>
        <v>0.73852025113874176</v>
      </c>
      <c r="I249" s="3">
        <f>Table3[[#This Row],[RN Hours (excl. Admin, DON)]]/Table3[[#This Row],[MDS Census]]</f>
        <v>0.57269481718576876</v>
      </c>
      <c r="J249" s="3">
        <f t="shared" si="3"/>
        <v>424.61944444444447</v>
      </c>
      <c r="K249" s="3">
        <f>SUM(Table3[[#This Row],[RN Hours (excl. Admin, DON)]], Table3[[#This Row],[LPN Hours (excl. Admin)]], Table3[[#This Row],[CNA Hours]], Table3[[#This Row],[NA TR Hours]], Table3[[#This Row],[Med Aide/Tech Hours]])</f>
        <v>398.33611111111111</v>
      </c>
      <c r="L249" s="3">
        <f>SUM(Table3[[#This Row],[RN Hours (excl. Admin, DON)]:[RN DON Hours]])</f>
        <v>66.655555555555551</v>
      </c>
      <c r="M249" s="3">
        <v>51.68888888888889</v>
      </c>
      <c r="N249" s="3">
        <v>9.8111111111111118</v>
      </c>
      <c r="O249" s="3">
        <v>5.1555555555555559</v>
      </c>
      <c r="P249" s="3">
        <f>SUM(Table3[[#This Row],[LPN Hours (excl. Admin)]:[LPN Admin Hours]])</f>
        <v>192.57777777777778</v>
      </c>
      <c r="Q249" s="3">
        <v>181.26111111111112</v>
      </c>
      <c r="R249" s="3">
        <v>11.316666666666666</v>
      </c>
      <c r="S249" s="3">
        <f>SUM(Table3[[#This Row],[CNA Hours]], Table3[[#This Row],[NA TR Hours]], Table3[[#This Row],[Med Aide/Tech Hours]])</f>
        <v>165.38611111111112</v>
      </c>
      <c r="T249" s="3">
        <v>165.38611111111112</v>
      </c>
      <c r="U249" s="3">
        <v>0</v>
      </c>
      <c r="V249" s="3">
        <v>0</v>
      </c>
      <c r="W249" s="3">
        <f>SUM(Table3[[#This Row],[RN Hours Contract]:[Med Aide Hours Contract]])</f>
        <v>54.763888888888886</v>
      </c>
      <c r="X249" s="3">
        <v>1.1555555555555554</v>
      </c>
      <c r="Y249" s="3">
        <v>0</v>
      </c>
      <c r="Z249" s="3">
        <v>0</v>
      </c>
      <c r="AA249" s="3">
        <v>4.8444444444444441</v>
      </c>
      <c r="AB249" s="3">
        <v>0</v>
      </c>
      <c r="AC249" s="3">
        <v>48.763888888888886</v>
      </c>
      <c r="AD249" s="3">
        <v>0</v>
      </c>
      <c r="AE249" s="3">
        <v>0</v>
      </c>
      <c r="AF249" t="s">
        <v>247</v>
      </c>
      <c r="AG249" s="13">
        <v>5</v>
      </c>
      <c r="AQ249"/>
    </row>
    <row r="250" spans="1:43" x14ac:dyDescent="0.2">
      <c r="A250" t="s">
        <v>425</v>
      </c>
      <c r="B250" t="s">
        <v>676</v>
      </c>
      <c r="C250" t="s">
        <v>918</v>
      </c>
      <c r="D250" t="s">
        <v>1079</v>
      </c>
      <c r="E250" s="3">
        <v>94.922222222222217</v>
      </c>
      <c r="F250" s="3">
        <f>Table3[[#This Row],[Total Hours Nurse Staffing]]/Table3[[#This Row],[MDS Census]]</f>
        <v>3.6581341449139653</v>
      </c>
      <c r="G250" s="3">
        <f>Table3[[#This Row],[Total Direct Care Staff Hours]]/Table3[[#This Row],[MDS Census]]</f>
        <v>3.5629146669788136</v>
      </c>
      <c r="H250" s="3">
        <f>Table3[[#This Row],[Total RN Hours (w/ Admin, DON)]]/Table3[[#This Row],[MDS Census]]</f>
        <v>0.31957274961957161</v>
      </c>
      <c r="I250" s="3">
        <f>Table3[[#This Row],[RN Hours (excl. Admin, DON)]]/Table3[[#This Row],[MDS Census]]</f>
        <v>0.22435327168442001</v>
      </c>
      <c r="J250" s="3">
        <f t="shared" ref="J250:J313" si="4">SUM(L250,P250,S250)</f>
        <v>347.23822222222225</v>
      </c>
      <c r="K250" s="3">
        <f>SUM(Table3[[#This Row],[RN Hours (excl. Admin, DON)]], Table3[[#This Row],[LPN Hours (excl. Admin)]], Table3[[#This Row],[CNA Hours]], Table3[[#This Row],[NA TR Hours]], Table3[[#This Row],[Med Aide/Tech Hours]])</f>
        <v>338.1997777777778</v>
      </c>
      <c r="L250" s="3">
        <f>SUM(Table3[[#This Row],[RN Hours (excl. Admin, DON)]:[RN DON Hours]])</f>
        <v>30.334555555555557</v>
      </c>
      <c r="M250" s="3">
        <v>21.296111111111113</v>
      </c>
      <c r="N250" s="3">
        <v>4.3098888888888887</v>
      </c>
      <c r="O250" s="3">
        <v>4.7285555555555554</v>
      </c>
      <c r="P250" s="3">
        <f>SUM(Table3[[#This Row],[LPN Hours (excl. Admin)]:[LPN Admin Hours]])</f>
        <v>127.3058888888889</v>
      </c>
      <c r="Q250" s="3">
        <v>127.3058888888889</v>
      </c>
      <c r="R250" s="3">
        <v>0</v>
      </c>
      <c r="S250" s="3">
        <f>SUM(Table3[[#This Row],[CNA Hours]], Table3[[#This Row],[NA TR Hours]], Table3[[#This Row],[Med Aide/Tech Hours]])</f>
        <v>189.59777777777776</v>
      </c>
      <c r="T250" s="3">
        <v>169.79677777777778</v>
      </c>
      <c r="U250" s="3">
        <v>19.801000000000002</v>
      </c>
      <c r="V250" s="3">
        <v>0</v>
      </c>
      <c r="W250" s="3">
        <f>SUM(Table3[[#This Row],[RN Hours Contract]:[Med Aide Hours Contract]])</f>
        <v>17.38388888888889</v>
      </c>
      <c r="X250" s="3">
        <v>0</v>
      </c>
      <c r="Y250" s="3">
        <v>0</v>
      </c>
      <c r="Z250" s="3">
        <v>0</v>
      </c>
      <c r="AA250" s="3">
        <v>7.3716666666666688</v>
      </c>
      <c r="AB250" s="3">
        <v>0</v>
      </c>
      <c r="AC250" s="3">
        <v>10.012222222222221</v>
      </c>
      <c r="AD250" s="3">
        <v>0</v>
      </c>
      <c r="AE250" s="3">
        <v>0</v>
      </c>
      <c r="AF250" t="s">
        <v>248</v>
      </c>
      <c r="AG250" s="13">
        <v>5</v>
      </c>
      <c r="AQ250"/>
    </row>
    <row r="251" spans="1:43" x14ac:dyDescent="0.2">
      <c r="A251" t="s">
        <v>425</v>
      </c>
      <c r="B251" t="s">
        <v>677</v>
      </c>
      <c r="C251" t="s">
        <v>1019</v>
      </c>
      <c r="D251" t="s">
        <v>1079</v>
      </c>
      <c r="E251" s="3">
        <v>111.11111111111111</v>
      </c>
      <c r="F251" s="3">
        <f>Table3[[#This Row],[Total Hours Nurse Staffing]]/Table3[[#This Row],[MDS Census]]</f>
        <v>3.788052</v>
      </c>
      <c r="G251" s="3">
        <f>Table3[[#This Row],[Total Direct Care Staff Hours]]/Table3[[#This Row],[MDS Census]]</f>
        <v>3.5395939999999997</v>
      </c>
      <c r="H251" s="3">
        <f>Table3[[#This Row],[Total RN Hours (w/ Admin, DON)]]/Table3[[#This Row],[MDS Census]]</f>
        <v>0.34506700000000001</v>
      </c>
      <c r="I251" s="3">
        <f>Table3[[#This Row],[RN Hours (excl. Admin, DON)]]/Table3[[#This Row],[MDS Census]]</f>
        <v>0.201294</v>
      </c>
      <c r="J251" s="3">
        <f t="shared" si="4"/>
        <v>420.89466666666669</v>
      </c>
      <c r="K251" s="3">
        <f>SUM(Table3[[#This Row],[RN Hours (excl. Admin, DON)]], Table3[[#This Row],[LPN Hours (excl. Admin)]], Table3[[#This Row],[CNA Hours]], Table3[[#This Row],[NA TR Hours]], Table3[[#This Row],[Med Aide/Tech Hours]])</f>
        <v>393.2882222222222</v>
      </c>
      <c r="L251" s="3">
        <f>SUM(Table3[[#This Row],[RN Hours (excl. Admin, DON)]:[RN DON Hours]])</f>
        <v>38.340777777777781</v>
      </c>
      <c r="M251" s="3">
        <v>22.366</v>
      </c>
      <c r="N251" s="3">
        <v>15.530333333333337</v>
      </c>
      <c r="O251" s="3">
        <v>0.44444444444444442</v>
      </c>
      <c r="P251" s="3">
        <f>SUM(Table3[[#This Row],[LPN Hours (excl. Admin)]:[LPN Admin Hours]])</f>
        <v>148.60399999999998</v>
      </c>
      <c r="Q251" s="3">
        <v>136.97233333333332</v>
      </c>
      <c r="R251" s="3">
        <v>11.631666666666673</v>
      </c>
      <c r="S251" s="3">
        <f>SUM(Table3[[#This Row],[CNA Hours]], Table3[[#This Row],[NA TR Hours]], Table3[[#This Row],[Med Aide/Tech Hours]])</f>
        <v>233.94988888888889</v>
      </c>
      <c r="T251" s="3">
        <v>226.85966666666667</v>
      </c>
      <c r="U251" s="3">
        <v>7.09022222222222</v>
      </c>
      <c r="V251" s="3">
        <v>0</v>
      </c>
      <c r="W251" s="3">
        <f>SUM(Table3[[#This Row],[RN Hours Contract]:[Med Aide Hours Contract]])</f>
        <v>21.445111111111107</v>
      </c>
      <c r="X251" s="3">
        <v>0.435</v>
      </c>
      <c r="Y251" s="3">
        <v>0</v>
      </c>
      <c r="Z251" s="3">
        <v>0</v>
      </c>
      <c r="AA251" s="3">
        <v>20.482888888888887</v>
      </c>
      <c r="AB251" s="3">
        <v>0</v>
      </c>
      <c r="AC251" s="3">
        <v>0.52722222222222215</v>
      </c>
      <c r="AD251" s="3">
        <v>0</v>
      </c>
      <c r="AE251" s="3">
        <v>0</v>
      </c>
      <c r="AF251" t="s">
        <v>249</v>
      </c>
      <c r="AG251" s="13">
        <v>5</v>
      </c>
      <c r="AQ251"/>
    </row>
    <row r="252" spans="1:43" x14ac:dyDescent="0.2">
      <c r="A252" t="s">
        <v>425</v>
      </c>
      <c r="B252" t="s">
        <v>678</v>
      </c>
      <c r="C252" t="s">
        <v>1020</v>
      </c>
      <c r="D252" t="s">
        <v>1105</v>
      </c>
      <c r="E252" s="3">
        <v>85.86666666666666</v>
      </c>
      <c r="F252" s="3">
        <f>Table3[[#This Row],[Total Hours Nurse Staffing]]/Table3[[#This Row],[MDS Census]]</f>
        <v>3.8419448757763974</v>
      </c>
      <c r="G252" s="3">
        <f>Table3[[#This Row],[Total Direct Care Staff Hours]]/Table3[[#This Row],[MDS Census]]</f>
        <v>3.7146156832298138</v>
      </c>
      <c r="H252" s="3">
        <f>Table3[[#This Row],[Total RN Hours (w/ Admin, DON)]]/Table3[[#This Row],[MDS Census]]</f>
        <v>0.54852484472049701</v>
      </c>
      <c r="I252" s="3">
        <f>Table3[[#This Row],[RN Hours (excl. Admin, DON)]]/Table3[[#This Row],[MDS Census]]</f>
        <v>0.48434265010351968</v>
      </c>
      <c r="J252" s="3">
        <f t="shared" si="4"/>
        <v>329.89499999999998</v>
      </c>
      <c r="K252" s="3">
        <f>SUM(Table3[[#This Row],[RN Hours (excl. Admin, DON)]], Table3[[#This Row],[LPN Hours (excl. Admin)]], Table3[[#This Row],[CNA Hours]], Table3[[#This Row],[NA TR Hours]], Table3[[#This Row],[Med Aide/Tech Hours]])</f>
        <v>318.96166666666664</v>
      </c>
      <c r="L252" s="3">
        <f>SUM(Table3[[#This Row],[RN Hours (excl. Admin, DON)]:[RN DON Hours]])</f>
        <v>47.1</v>
      </c>
      <c r="M252" s="3">
        <v>41.588888888888889</v>
      </c>
      <c r="N252" s="3">
        <v>0</v>
      </c>
      <c r="O252" s="3">
        <v>5.5111111111111111</v>
      </c>
      <c r="P252" s="3">
        <f>SUM(Table3[[#This Row],[LPN Hours (excl. Admin)]:[LPN Admin Hours]])</f>
        <v>126.79222222222221</v>
      </c>
      <c r="Q252" s="3">
        <v>121.36999999999999</v>
      </c>
      <c r="R252" s="3">
        <v>5.4222222222222225</v>
      </c>
      <c r="S252" s="3">
        <f>SUM(Table3[[#This Row],[CNA Hours]], Table3[[#This Row],[NA TR Hours]], Table3[[#This Row],[Med Aide/Tech Hours]])</f>
        <v>156.00277777777777</v>
      </c>
      <c r="T252" s="3">
        <v>156.00277777777777</v>
      </c>
      <c r="U252" s="3">
        <v>0</v>
      </c>
      <c r="V252" s="3">
        <v>0</v>
      </c>
      <c r="W252" s="3">
        <f>SUM(Table3[[#This Row],[RN Hours Contract]:[Med Aide Hours Contract]])</f>
        <v>4.3533333333333335</v>
      </c>
      <c r="X252" s="3">
        <v>0</v>
      </c>
      <c r="Y252" s="3">
        <v>0</v>
      </c>
      <c r="Z252" s="3">
        <v>0</v>
      </c>
      <c r="AA252" s="3">
        <v>4.3533333333333335</v>
      </c>
      <c r="AB252" s="3">
        <v>0</v>
      </c>
      <c r="AC252" s="3">
        <v>0</v>
      </c>
      <c r="AD252" s="3">
        <v>0</v>
      </c>
      <c r="AE252" s="3">
        <v>0</v>
      </c>
      <c r="AF252" t="s">
        <v>250</v>
      </c>
      <c r="AG252" s="13">
        <v>5</v>
      </c>
      <c r="AQ252"/>
    </row>
    <row r="253" spans="1:43" x14ac:dyDescent="0.2">
      <c r="A253" t="s">
        <v>425</v>
      </c>
      <c r="B253" t="s">
        <v>679</v>
      </c>
      <c r="C253" t="s">
        <v>1021</v>
      </c>
      <c r="D253" t="s">
        <v>1118</v>
      </c>
      <c r="E253" s="3">
        <v>63.444444444444443</v>
      </c>
      <c r="F253" s="3">
        <f>Table3[[#This Row],[Total Hours Nurse Staffing]]/Table3[[#This Row],[MDS Census]]</f>
        <v>3.4402294220665501</v>
      </c>
      <c r="G253" s="3">
        <f>Table3[[#This Row],[Total Direct Care Staff Hours]]/Table3[[#This Row],[MDS Census]]</f>
        <v>3.2583047285464097</v>
      </c>
      <c r="H253" s="3">
        <f>Table3[[#This Row],[Total RN Hours (w/ Admin, DON)]]/Table3[[#This Row],[MDS Census]]</f>
        <v>0.5458931698774081</v>
      </c>
      <c r="I253" s="3">
        <f>Table3[[#This Row],[RN Hours (excl. Admin, DON)]]/Table3[[#This Row],[MDS Census]]</f>
        <v>0.36396847635726798</v>
      </c>
      <c r="J253" s="3">
        <f t="shared" si="4"/>
        <v>218.26344444444445</v>
      </c>
      <c r="K253" s="3">
        <f>SUM(Table3[[#This Row],[RN Hours (excl. Admin, DON)]], Table3[[#This Row],[LPN Hours (excl. Admin)]], Table3[[#This Row],[CNA Hours]], Table3[[#This Row],[NA TR Hours]], Table3[[#This Row],[Med Aide/Tech Hours]])</f>
        <v>206.72133333333332</v>
      </c>
      <c r="L253" s="3">
        <f>SUM(Table3[[#This Row],[RN Hours (excl. Admin, DON)]:[RN DON Hours]])</f>
        <v>34.63388888888889</v>
      </c>
      <c r="M253" s="3">
        <v>23.091777777777779</v>
      </c>
      <c r="N253" s="3">
        <v>5.9421111111111093</v>
      </c>
      <c r="O253" s="3">
        <v>5.6</v>
      </c>
      <c r="P253" s="3">
        <f>SUM(Table3[[#This Row],[LPN Hours (excl. Admin)]:[LPN Admin Hours]])</f>
        <v>49.419333333333334</v>
      </c>
      <c r="Q253" s="3">
        <v>49.419333333333334</v>
      </c>
      <c r="R253" s="3">
        <v>0</v>
      </c>
      <c r="S253" s="3">
        <f>SUM(Table3[[#This Row],[CNA Hours]], Table3[[#This Row],[NA TR Hours]], Table3[[#This Row],[Med Aide/Tech Hours]])</f>
        <v>134.21022222222223</v>
      </c>
      <c r="T253" s="3">
        <v>127.22033333333333</v>
      </c>
      <c r="U253" s="3">
        <v>6.9898888888888902</v>
      </c>
      <c r="V253" s="3">
        <v>0</v>
      </c>
      <c r="W253" s="3">
        <f>SUM(Table3[[#This Row],[RN Hours Contract]:[Med Aide Hours Contract]])</f>
        <v>0.4</v>
      </c>
      <c r="X253" s="3">
        <v>0</v>
      </c>
      <c r="Y253" s="3">
        <v>0</v>
      </c>
      <c r="Z253" s="3">
        <v>0</v>
      </c>
      <c r="AA253" s="3">
        <v>0.4</v>
      </c>
      <c r="AB253" s="3">
        <v>0</v>
      </c>
      <c r="AC253" s="3">
        <v>0</v>
      </c>
      <c r="AD253" s="3">
        <v>0</v>
      </c>
      <c r="AE253" s="3">
        <v>0</v>
      </c>
      <c r="AF253" t="s">
        <v>251</v>
      </c>
      <c r="AG253" s="13">
        <v>5</v>
      </c>
      <c r="AQ253"/>
    </row>
    <row r="254" spans="1:43" x14ac:dyDescent="0.2">
      <c r="A254" t="s">
        <v>425</v>
      </c>
      <c r="B254" t="s">
        <v>680</v>
      </c>
      <c r="C254" t="s">
        <v>879</v>
      </c>
      <c r="D254" t="s">
        <v>1129</v>
      </c>
      <c r="E254" s="3">
        <v>71.777777777777771</v>
      </c>
      <c r="F254" s="3">
        <f>Table3[[#This Row],[Total Hours Nurse Staffing]]/Table3[[#This Row],[MDS Census]]</f>
        <v>3.5566346749226012</v>
      </c>
      <c r="G254" s="3">
        <f>Table3[[#This Row],[Total Direct Care Staff Hours]]/Table3[[#This Row],[MDS Census]]</f>
        <v>3.3940139318885452</v>
      </c>
      <c r="H254" s="3">
        <f>Table3[[#This Row],[Total RN Hours (w/ Admin, DON)]]/Table3[[#This Row],[MDS Census]]</f>
        <v>0.60861145510835912</v>
      </c>
      <c r="I254" s="3">
        <f>Table3[[#This Row],[RN Hours (excl. Admin, DON)]]/Table3[[#This Row],[MDS Census]]</f>
        <v>0.44599071207430341</v>
      </c>
      <c r="J254" s="3">
        <f t="shared" si="4"/>
        <v>255.28733333333335</v>
      </c>
      <c r="K254" s="3">
        <f>SUM(Table3[[#This Row],[RN Hours (excl. Admin, DON)]], Table3[[#This Row],[LPN Hours (excl. Admin)]], Table3[[#This Row],[CNA Hours]], Table3[[#This Row],[NA TR Hours]], Table3[[#This Row],[Med Aide/Tech Hours]])</f>
        <v>243.61477777777779</v>
      </c>
      <c r="L254" s="3">
        <f>SUM(Table3[[#This Row],[RN Hours (excl. Admin, DON)]:[RN DON Hours]])</f>
        <v>43.684777777777775</v>
      </c>
      <c r="M254" s="3">
        <v>32.012222222222221</v>
      </c>
      <c r="N254" s="3">
        <v>6.2503333333333329</v>
      </c>
      <c r="O254" s="3">
        <v>5.4222222222222225</v>
      </c>
      <c r="P254" s="3">
        <f>SUM(Table3[[#This Row],[LPN Hours (excl. Admin)]:[LPN Admin Hours]])</f>
        <v>61.930222222222227</v>
      </c>
      <c r="Q254" s="3">
        <v>61.930222222222227</v>
      </c>
      <c r="R254" s="3">
        <v>0</v>
      </c>
      <c r="S254" s="3">
        <f>SUM(Table3[[#This Row],[CNA Hours]], Table3[[#This Row],[NA TR Hours]], Table3[[#This Row],[Med Aide/Tech Hours]])</f>
        <v>149.67233333333334</v>
      </c>
      <c r="T254" s="3">
        <v>149.67233333333334</v>
      </c>
      <c r="U254" s="3">
        <v>0</v>
      </c>
      <c r="V254" s="3">
        <v>0</v>
      </c>
      <c r="W254" s="3">
        <f>SUM(Table3[[#This Row],[RN Hours Contract]:[Med Aide Hours Contract]])</f>
        <v>0</v>
      </c>
      <c r="X254" s="3">
        <v>0</v>
      </c>
      <c r="Y254" s="3">
        <v>0</v>
      </c>
      <c r="Z254" s="3">
        <v>0</v>
      </c>
      <c r="AA254" s="3">
        <v>0</v>
      </c>
      <c r="AB254" s="3">
        <v>0</v>
      </c>
      <c r="AC254" s="3">
        <v>0</v>
      </c>
      <c r="AD254" s="3">
        <v>0</v>
      </c>
      <c r="AE254" s="3">
        <v>0</v>
      </c>
      <c r="AF254" t="s">
        <v>252</v>
      </c>
      <c r="AG254" s="13">
        <v>5</v>
      </c>
      <c r="AQ254"/>
    </row>
    <row r="255" spans="1:43" x14ac:dyDescent="0.2">
      <c r="A255" t="s">
        <v>425</v>
      </c>
      <c r="B255" t="s">
        <v>681</v>
      </c>
      <c r="C255" t="s">
        <v>959</v>
      </c>
      <c r="D255" t="s">
        <v>1121</v>
      </c>
      <c r="E255" s="3">
        <v>99</v>
      </c>
      <c r="F255" s="3">
        <f>Table3[[#This Row],[Total Hours Nurse Staffing]]/Table3[[#This Row],[MDS Census]]</f>
        <v>4.4110505050505049</v>
      </c>
      <c r="G255" s="3">
        <f>Table3[[#This Row],[Total Direct Care Staff Hours]]/Table3[[#This Row],[MDS Census]]</f>
        <v>4.1570886644219973</v>
      </c>
      <c r="H255" s="3">
        <f>Table3[[#This Row],[Total RN Hours (w/ Admin, DON)]]/Table3[[#This Row],[MDS Census]]</f>
        <v>0.98552749719416388</v>
      </c>
      <c r="I255" s="3">
        <f>Table3[[#This Row],[RN Hours (excl. Admin, DON)]]/Table3[[#This Row],[MDS Census]]</f>
        <v>0.77746913580246912</v>
      </c>
      <c r="J255" s="3">
        <f t="shared" si="4"/>
        <v>436.69400000000002</v>
      </c>
      <c r="K255" s="3">
        <f>SUM(Table3[[#This Row],[RN Hours (excl. Admin, DON)]], Table3[[#This Row],[LPN Hours (excl. Admin)]], Table3[[#This Row],[CNA Hours]], Table3[[#This Row],[NA TR Hours]], Table3[[#This Row],[Med Aide/Tech Hours]])</f>
        <v>411.55177777777777</v>
      </c>
      <c r="L255" s="3">
        <f>SUM(Table3[[#This Row],[RN Hours (excl. Admin, DON)]:[RN DON Hours]])</f>
        <v>97.567222222222227</v>
      </c>
      <c r="M255" s="3">
        <v>76.969444444444449</v>
      </c>
      <c r="N255" s="3">
        <v>17.531111111111109</v>
      </c>
      <c r="O255" s="3">
        <v>3.0666666666666669</v>
      </c>
      <c r="P255" s="3">
        <f>SUM(Table3[[#This Row],[LPN Hours (excl. Admin)]:[LPN Admin Hours]])</f>
        <v>120.18233333333333</v>
      </c>
      <c r="Q255" s="3">
        <v>115.63788888888888</v>
      </c>
      <c r="R255" s="3">
        <v>4.5444444444444443</v>
      </c>
      <c r="S255" s="3">
        <f>SUM(Table3[[#This Row],[CNA Hours]], Table3[[#This Row],[NA TR Hours]], Table3[[#This Row],[Med Aide/Tech Hours]])</f>
        <v>218.94444444444446</v>
      </c>
      <c r="T255" s="3">
        <v>218.94444444444446</v>
      </c>
      <c r="U255" s="3">
        <v>0</v>
      </c>
      <c r="V255" s="3">
        <v>0</v>
      </c>
      <c r="W255" s="3">
        <f>SUM(Table3[[#This Row],[RN Hours Contract]:[Med Aide Hours Contract]])</f>
        <v>20.319444444444443</v>
      </c>
      <c r="X255" s="3">
        <v>0</v>
      </c>
      <c r="Y255" s="3">
        <v>0</v>
      </c>
      <c r="Z255" s="3">
        <v>0</v>
      </c>
      <c r="AA255" s="3">
        <v>0</v>
      </c>
      <c r="AB255" s="3">
        <v>0</v>
      </c>
      <c r="AC255" s="3">
        <v>20.319444444444443</v>
      </c>
      <c r="AD255" s="3">
        <v>0</v>
      </c>
      <c r="AE255" s="3">
        <v>0</v>
      </c>
      <c r="AF255" t="s">
        <v>253</v>
      </c>
      <c r="AG255" s="13">
        <v>5</v>
      </c>
      <c r="AQ255"/>
    </row>
    <row r="256" spans="1:43" x14ac:dyDescent="0.2">
      <c r="A256" t="s">
        <v>425</v>
      </c>
      <c r="B256" t="s">
        <v>682</v>
      </c>
      <c r="C256" t="s">
        <v>980</v>
      </c>
      <c r="D256" t="s">
        <v>1135</v>
      </c>
      <c r="E256" s="3">
        <v>64.74444444444444</v>
      </c>
      <c r="F256" s="3">
        <f>Table3[[#This Row],[Total Hours Nurse Staffing]]/Table3[[#This Row],[MDS Census]]</f>
        <v>4.9723270979921059</v>
      </c>
      <c r="G256" s="3">
        <f>Table3[[#This Row],[Total Direct Care Staff Hours]]/Table3[[#This Row],[MDS Census]]</f>
        <v>4.888579028659688</v>
      </c>
      <c r="H256" s="3">
        <f>Table3[[#This Row],[Total RN Hours (w/ Admin, DON)]]/Table3[[#This Row],[MDS Census]]</f>
        <v>0.98991762484983703</v>
      </c>
      <c r="I256" s="3">
        <f>Table3[[#This Row],[RN Hours (excl. Admin, DON)]]/Table3[[#This Row],[MDS Census]]</f>
        <v>0.90616955551741896</v>
      </c>
      <c r="J256" s="3">
        <f t="shared" si="4"/>
        <v>321.93055555555554</v>
      </c>
      <c r="K256" s="3">
        <f>SUM(Table3[[#This Row],[RN Hours (excl. Admin, DON)]], Table3[[#This Row],[LPN Hours (excl. Admin)]], Table3[[#This Row],[CNA Hours]], Table3[[#This Row],[NA TR Hours]], Table3[[#This Row],[Med Aide/Tech Hours]])</f>
        <v>316.50833333333333</v>
      </c>
      <c r="L256" s="3">
        <f>SUM(Table3[[#This Row],[RN Hours (excl. Admin, DON)]:[RN DON Hours]])</f>
        <v>64.091666666666669</v>
      </c>
      <c r="M256" s="3">
        <v>58.669444444444444</v>
      </c>
      <c r="N256" s="3">
        <v>0</v>
      </c>
      <c r="O256" s="3">
        <v>5.4222222222222225</v>
      </c>
      <c r="P256" s="3">
        <f>SUM(Table3[[#This Row],[LPN Hours (excl. Admin)]:[LPN Admin Hours]])</f>
        <v>35.37777777777778</v>
      </c>
      <c r="Q256" s="3">
        <v>35.37777777777778</v>
      </c>
      <c r="R256" s="3">
        <v>0</v>
      </c>
      <c r="S256" s="3">
        <f>SUM(Table3[[#This Row],[CNA Hours]], Table3[[#This Row],[NA TR Hours]], Table3[[#This Row],[Med Aide/Tech Hours]])</f>
        <v>222.46111111111111</v>
      </c>
      <c r="T256" s="3">
        <v>222.46111111111111</v>
      </c>
      <c r="U256" s="3">
        <v>0</v>
      </c>
      <c r="V256" s="3">
        <v>0</v>
      </c>
      <c r="W256" s="3">
        <f>SUM(Table3[[#This Row],[RN Hours Contract]:[Med Aide Hours Contract]])</f>
        <v>4.05</v>
      </c>
      <c r="X256" s="3">
        <v>4.05</v>
      </c>
      <c r="Y256" s="3">
        <v>0</v>
      </c>
      <c r="Z256" s="3">
        <v>0</v>
      </c>
      <c r="AA256" s="3">
        <v>0</v>
      </c>
      <c r="AB256" s="3">
        <v>0</v>
      </c>
      <c r="AC256" s="3">
        <v>0</v>
      </c>
      <c r="AD256" s="3">
        <v>0</v>
      </c>
      <c r="AE256" s="3">
        <v>0</v>
      </c>
      <c r="AF256" t="s">
        <v>254</v>
      </c>
      <c r="AG256" s="13">
        <v>5</v>
      </c>
      <c r="AQ256"/>
    </row>
    <row r="257" spans="1:43" x14ac:dyDescent="0.2">
      <c r="A257" t="s">
        <v>425</v>
      </c>
      <c r="B257" t="s">
        <v>683</v>
      </c>
      <c r="C257" t="s">
        <v>864</v>
      </c>
      <c r="D257" t="s">
        <v>1121</v>
      </c>
      <c r="E257" s="3">
        <v>85.444444444444443</v>
      </c>
      <c r="F257" s="3">
        <f>Table3[[#This Row],[Total Hours Nurse Staffing]]/Table3[[#This Row],[MDS Census]]</f>
        <v>3.0409336801040316</v>
      </c>
      <c r="G257" s="3">
        <f>Table3[[#This Row],[Total Direct Care Staff Hours]]/Table3[[#This Row],[MDS Census]]</f>
        <v>2.7284083224967492</v>
      </c>
      <c r="H257" s="3">
        <f>Table3[[#This Row],[Total RN Hours (w/ Admin, DON)]]/Table3[[#This Row],[MDS Census]]</f>
        <v>0.59132379713914174</v>
      </c>
      <c r="I257" s="3">
        <f>Table3[[#This Row],[RN Hours (excl. Admin, DON)]]/Table3[[#This Row],[MDS Census]]</f>
        <v>0.40555916775032513</v>
      </c>
      <c r="J257" s="3">
        <f t="shared" si="4"/>
        <v>259.83088888888892</v>
      </c>
      <c r="K257" s="3">
        <f>SUM(Table3[[#This Row],[RN Hours (excl. Admin, DON)]], Table3[[#This Row],[LPN Hours (excl. Admin)]], Table3[[#This Row],[CNA Hours]], Table3[[#This Row],[NA TR Hours]], Table3[[#This Row],[Med Aide/Tech Hours]])</f>
        <v>233.12733333333335</v>
      </c>
      <c r="L257" s="3">
        <f>SUM(Table3[[#This Row],[RN Hours (excl. Admin, DON)]:[RN DON Hours]])</f>
        <v>50.525333333333336</v>
      </c>
      <c r="M257" s="3">
        <v>34.652777777777779</v>
      </c>
      <c r="N257" s="3">
        <v>10.183666666666666</v>
      </c>
      <c r="O257" s="3">
        <v>5.6888888888888891</v>
      </c>
      <c r="P257" s="3">
        <f>SUM(Table3[[#This Row],[LPN Hours (excl. Admin)]:[LPN Admin Hours]])</f>
        <v>67.75911111111111</v>
      </c>
      <c r="Q257" s="3">
        <v>56.928111111111107</v>
      </c>
      <c r="R257" s="3">
        <v>10.830999999999998</v>
      </c>
      <c r="S257" s="3">
        <f>SUM(Table3[[#This Row],[CNA Hours]], Table3[[#This Row],[NA TR Hours]], Table3[[#This Row],[Med Aide/Tech Hours]])</f>
        <v>141.54644444444446</v>
      </c>
      <c r="T257" s="3">
        <v>141.54644444444446</v>
      </c>
      <c r="U257" s="3">
        <v>0</v>
      </c>
      <c r="V257" s="3">
        <v>0</v>
      </c>
      <c r="W257" s="3">
        <f>SUM(Table3[[#This Row],[RN Hours Contract]:[Med Aide Hours Contract]])</f>
        <v>0</v>
      </c>
      <c r="X257" s="3">
        <v>0</v>
      </c>
      <c r="Y257" s="3">
        <v>0</v>
      </c>
      <c r="Z257" s="3">
        <v>0</v>
      </c>
      <c r="AA257" s="3">
        <v>0</v>
      </c>
      <c r="AB257" s="3">
        <v>0</v>
      </c>
      <c r="AC257" s="3">
        <v>0</v>
      </c>
      <c r="AD257" s="3">
        <v>0</v>
      </c>
      <c r="AE257" s="3">
        <v>0</v>
      </c>
      <c r="AF257" t="s">
        <v>255</v>
      </c>
      <c r="AG257" s="13">
        <v>5</v>
      </c>
      <c r="AQ257"/>
    </row>
    <row r="258" spans="1:43" x14ac:dyDescent="0.2">
      <c r="A258" t="s">
        <v>425</v>
      </c>
      <c r="B258" t="s">
        <v>684</v>
      </c>
      <c r="C258" t="s">
        <v>966</v>
      </c>
      <c r="D258" t="s">
        <v>1105</v>
      </c>
      <c r="E258" s="3">
        <v>90.12222222222222</v>
      </c>
      <c r="F258" s="3">
        <f>Table3[[#This Row],[Total Hours Nurse Staffing]]/Table3[[#This Row],[MDS Census]]</f>
        <v>3.8058192577980519</v>
      </c>
      <c r="G258" s="3">
        <f>Table3[[#This Row],[Total Direct Care Staff Hours]]/Table3[[#This Row],[MDS Census]]</f>
        <v>3.5150671927012698</v>
      </c>
      <c r="H258" s="3">
        <f>Table3[[#This Row],[Total RN Hours (w/ Admin, DON)]]/Table3[[#This Row],[MDS Census]]</f>
        <v>0.57926642830723707</v>
      </c>
      <c r="I258" s="3">
        <f>Table3[[#This Row],[RN Hours (excl. Admin, DON)]]/Table3[[#This Row],[MDS Census]]</f>
        <v>0.39833805942547157</v>
      </c>
      <c r="J258" s="3">
        <f t="shared" si="4"/>
        <v>342.98888888888888</v>
      </c>
      <c r="K258" s="3">
        <f>SUM(Table3[[#This Row],[RN Hours (excl. Admin, DON)]], Table3[[#This Row],[LPN Hours (excl. Admin)]], Table3[[#This Row],[CNA Hours]], Table3[[#This Row],[NA TR Hours]], Table3[[#This Row],[Med Aide/Tech Hours]])</f>
        <v>316.78566666666666</v>
      </c>
      <c r="L258" s="3">
        <f>SUM(Table3[[#This Row],[RN Hours (excl. Admin, DON)]:[RN DON Hours]])</f>
        <v>52.204777777777778</v>
      </c>
      <c r="M258" s="3">
        <v>35.899111111111111</v>
      </c>
      <c r="N258" s="3">
        <v>11.055666666666667</v>
      </c>
      <c r="O258" s="3">
        <v>5.25</v>
      </c>
      <c r="P258" s="3">
        <f>SUM(Table3[[#This Row],[LPN Hours (excl. Admin)]:[LPN Admin Hours]])</f>
        <v>116.46599999999999</v>
      </c>
      <c r="Q258" s="3">
        <v>106.56844444444444</v>
      </c>
      <c r="R258" s="3">
        <v>9.8975555555555559</v>
      </c>
      <c r="S258" s="3">
        <f>SUM(Table3[[#This Row],[CNA Hours]], Table3[[#This Row],[NA TR Hours]], Table3[[#This Row],[Med Aide/Tech Hours]])</f>
        <v>174.31811111111111</v>
      </c>
      <c r="T258" s="3">
        <v>174.31811111111111</v>
      </c>
      <c r="U258" s="3">
        <v>0</v>
      </c>
      <c r="V258" s="3">
        <v>0</v>
      </c>
      <c r="W258" s="3">
        <f>SUM(Table3[[#This Row],[RN Hours Contract]:[Med Aide Hours Contract]])</f>
        <v>5.2188888888888885</v>
      </c>
      <c r="X258" s="3">
        <v>1.45</v>
      </c>
      <c r="Y258" s="3">
        <v>3.3722222222222222</v>
      </c>
      <c r="Z258" s="3">
        <v>0</v>
      </c>
      <c r="AA258" s="3">
        <v>0.16333333333333333</v>
      </c>
      <c r="AB258" s="3">
        <v>0</v>
      </c>
      <c r="AC258" s="3">
        <v>0.23333333333333334</v>
      </c>
      <c r="AD258" s="3">
        <v>0</v>
      </c>
      <c r="AE258" s="3">
        <v>0</v>
      </c>
      <c r="AF258" t="s">
        <v>256</v>
      </c>
      <c r="AG258" s="13">
        <v>5</v>
      </c>
      <c r="AQ258"/>
    </row>
    <row r="259" spans="1:43" x14ac:dyDescent="0.2">
      <c r="A259" t="s">
        <v>425</v>
      </c>
      <c r="B259" t="s">
        <v>685</v>
      </c>
      <c r="C259" t="s">
        <v>966</v>
      </c>
      <c r="D259" t="s">
        <v>1105</v>
      </c>
      <c r="E259" s="3">
        <v>108.95555555555555</v>
      </c>
      <c r="F259" s="3">
        <f>Table3[[#This Row],[Total Hours Nurse Staffing]]/Table3[[#This Row],[MDS Census]]</f>
        <v>4.7391403222516821</v>
      </c>
      <c r="G259" s="3">
        <f>Table3[[#This Row],[Total Direct Care Staff Hours]]/Table3[[#This Row],[MDS Census]]</f>
        <v>3.9749571690801551</v>
      </c>
      <c r="H259" s="3">
        <f>Table3[[#This Row],[Total RN Hours (w/ Admin, DON)]]/Table3[[#This Row],[MDS Census]]</f>
        <v>0.79449112788088927</v>
      </c>
      <c r="I259" s="3">
        <f>Table3[[#This Row],[RN Hours (excl. Admin, DON)]]/Table3[[#This Row],[MDS Census]]</f>
        <v>0.34395982051805019</v>
      </c>
      <c r="J259" s="3">
        <f t="shared" si="4"/>
        <v>516.35566666666659</v>
      </c>
      <c r="K259" s="3">
        <f>SUM(Table3[[#This Row],[RN Hours (excl. Admin, DON)]], Table3[[#This Row],[LPN Hours (excl. Admin)]], Table3[[#This Row],[CNA Hours]], Table3[[#This Row],[NA TR Hours]], Table3[[#This Row],[Med Aide/Tech Hours]])</f>
        <v>433.09366666666665</v>
      </c>
      <c r="L259" s="3">
        <f>SUM(Table3[[#This Row],[RN Hours (excl. Admin, DON)]:[RN DON Hours]])</f>
        <v>86.564222222222213</v>
      </c>
      <c r="M259" s="3">
        <v>37.476333333333329</v>
      </c>
      <c r="N259" s="3">
        <v>43.487888888888889</v>
      </c>
      <c r="O259" s="3">
        <v>5.6</v>
      </c>
      <c r="P259" s="3">
        <f>SUM(Table3[[#This Row],[LPN Hours (excl. Admin)]:[LPN Admin Hours]])</f>
        <v>188.369</v>
      </c>
      <c r="Q259" s="3">
        <v>154.1948888888889</v>
      </c>
      <c r="R259" s="3">
        <v>34.17411111111111</v>
      </c>
      <c r="S259" s="3">
        <f>SUM(Table3[[#This Row],[CNA Hours]], Table3[[#This Row],[NA TR Hours]], Table3[[#This Row],[Med Aide/Tech Hours]])</f>
        <v>241.42244444444444</v>
      </c>
      <c r="T259" s="3">
        <v>241.42244444444444</v>
      </c>
      <c r="U259" s="3">
        <v>0</v>
      </c>
      <c r="V259" s="3">
        <v>0</v>
      </c>
      <c r="W259" s="3">
        <f>SUM(Table3[[#This Row],[RN Hours Contract]:[Med Aide Hours Contract]])</f>
        <v>8.8201111111111121</v>
      </c>
      <c r="X259" s="3">
        <v>0</v>
      </c>
      <c r="Y259" s="3">
        <v>0</v>
      </c>
      <c r="Z259" s="3">
        <v>0</v>
      </c>
      <c r="AA259" s="3">
        <v>0</v>
      </c>
      <c r="AB259" s="3">
        <v>0</v>
      </c>
      <c r="AC259" s="3">
        <v>8.8201111111111121</v>
      </c>
      <c r="AD259" s="3">
        <v>0</v>
      </c>
      <c r="AE259" s="3">
        <v>0</v>
      </c>
      <c r="AF259" t="s">
        <v>257</v>
      </c>
      <c r="AG259" s="13">
        <v>5</v>
      </c>
      <c r="AQ259"/>
    </row>
    <row r="260" spans="1:43" x14ac:dyDescent="0.2">
      <c r="A260" t="s">
        <v>425</v>
      </c>
      <c r="B260" t="s">
        <v>686</v>
      </c>
      <c r="C260" t="s">
        <v>1022</v>
      </c>
      <c r="D260" t="s">
        <v>1105</v>
      </c>
      <c r="E260" s="3">
        <v>66.588888888888889</v>
      </c>
      <c r="F260" s="3">
        <f>Table3[[#This Row],[Total Hours Nurse Staffing]]/Table3[[#This Row],[MDS Census]]</f>
        <v>3.3744151510095115</v>
      </c>
      <c r="G260" s="3">
        <f>Table3[[#This Row],[Total Direct Care Staff Hours]]/Table3[[#This Row],[MDS Census]]</f>
        <v>3.0752327715668284</v>
      </c>
      <c r="H260" s="3">
        <f>Table3[[#This Row],[Total RN Hours (w/ Admin, DON)]]/Table3[[#This Row],[MDS Census]]</f>
        <v>0.42854496913065238</v>
      </c>
      <c r="I260" s="3">
        <f>Table3[[#This Row],[RN Hours (excl. Admin, DON)]]/Table3[[#This Row],[MDS Census]]</f>
        <v>0.24524778908726846</v>
      </c>
      <c r="J260" s="3">
        <f t="shared" si="4"/>
        <v>224.69855555555557</v>
      </c>
      <c r="K260" s="3">
        <f>SUM(Table3[[#This Row],[RN Hours (excl. Admin, DON)]], Table3[[#This Row],[LPN Hours (excl. Admin)]], Table3[[#This Row],[CNA Hours]], Table3[[#This Row],[NA TR Hours]], Table3[[#This Row],[Med Aide/Tech Hours]])</f>
        <v>204.77633333333335</v>
      </c>
      <c r="L260" s="3">
        <f>SUM(Table3[[#This Row],[RN Hours (excl. Admin, DON)]:[RN DON Hours]])</f>
        <v>28.536333333333332</v>
      </c>
      <c r="M260" s="3">
        <v>16.330777777777776</v>
      </c>
      <c r="N260" s="3">
        <v>6.4777777777777779</v>
      </c>
      <c r="O260" s="3">
        <v>5.7277777777777779</v>
      </c>
      <c r="P260" s="3">
        <f>SUM(Table3[[#This Row],[LPN Hours (excl. Admin)]:[LPN Admin Hours]])</f>
        <v>71.913111111111121</v>
      </c>
      <c r="Q260" s="3">
        <v>64.196444444444452</v>
      </c>
      <c r="R260" s="3">
        <v>7.7166666666666668</v>
      </c>
      <c r="S260" s="3">
        <f>SUM(Table3[[#This Row],[CNA Hours]], Table3[[#This Row],[NA TR Hours]], Table3[[#This Row],[Med Aide/Tech Hours]])</f>
        <v>124.24911111111112</v>
      </c>
      <c r="T260" s="3">
        <v>121.21211111111111</v>
      </c>
      <c r="U260" s="3">
        <v>3.0370000000000004</v>
      </c>
      <c r="V260" s="3">
        <v>0</v>
      </c>
      <c r="W260" s="3">
        <f>SUM(Table3[[#This Row],[RN Hours Contract]:[Med Aide Hours Contract]])</f>
        <v>18.559222222222225</v>
      </c>
      <c r="X260" s="3">
        <v>3.3378888888888891</v>
      </c>
      <c r="Y260" s="3">
        <v>0</v>
      </c>
      <c r="Z260" s="3">
        <v>0</v>
      </c>
      <c r="AA260" s="3">
        <v>8.5776666666666674</v>
      </c>
      <c r="AB260" s="3">
        <v>0</v>
      </c>
      <c r="AC260" s="3">
        <v>6.6436666666666673</v>
      </c>
      <c r="AD260" s="3">
        <v>0</v>
      </c>
      <c r="AE260" s="3">
        <v>0</v>
      </c>
      <c r="AF260" t="s">
        <v>258</v>
      </c>
      <c r="AG260" s="13">
        <v>5</v>
      </c>
      <c r="AQ260"/>
    </row>
    <row r="261" spans="1:43" x14ac:dyDescent="0.2">
      <c r="A261" t="s">
        <v>425</v>
      </c>
      <c r="B261" t="s">
        <v>687</v>
      </c>
      <c r="C261" t="s">
        <v>890</v>
      </c>
      <c r="D261" t="s">
        <v>1106</v>
      </c>
      <c r="E261" s="3">
        <v>53.488888888888887</v>
      </c>
      <c r="F261" s="3">
        <f>Table3[[#This Row],[Total Hours Nurse Staffing]]/Table3[[#This Row],[MDS Census]]</f>
        <v>4.4653593685085173</v>
      </c>
      <c r="G261" s="3">
        <f>Table3[[#This Row],[Total Direct Care Staff Hours]]/Table3[[#This Row],[MDS Census]]</f>
        <v>3.8983298712089742</v>
      </c>
      <c r="H261" s="3">
        <f>Table3[[#This Row],[Total RN Hours (w/ Admin, DON)]]/Table3[[#This Row],[MDS Census]]</f>
        <v>1.2294183631076026</v>
      </c>
      <c r="I261" s="3">
        <f>Table3[[#This Row],[RN Hours (excl. Admin, DON)]]/Table3[[#This Row],[MDS Census]]</f>
        <v>0.66238886580805978</v>
      </c>
      <c r="J261" s="3">
        <f t="shared" si="4"/>
        <v>238.84711111111113</v>
      </c>
      <c r="K261" s="3">
        <f>SUM(Table3[[#This Row],[RN Hours (excl. Admin, DON)]], Table3[[#This Row],[LPN Hours (excl. Admin)]], Table3[[#This Row],[CNA Hours]], Table3[[#This Row],[NA TR Hours]], Table3[[#This Row],[Med Aide/Tech Hours]])</f>
        <v>208.51733333333334</v>
      </c>
      <c r="L261" s="3">
        <f>SUM(Table3[[#This Row],[RN Hours (excl. Admin, DON)]:[RN DON Hours]])</f>
        <v>65.760222222222211</v>
      </c>
      <c r="M261" s="3">
        <v>35.43044444444444</v>
      </c>
      <c r="N261" s="3">
        <v>24.746444444444446</v>
      </c>
      <c r="O261" s="3">
        <v>5.583333333333333</v>
      </c>
      <c r="P261" s="3">
        <f>SUM(Table3[[#This Row],[LPN Hours (excl. Admin)]:[LPN Admin Hours]])</f>
        <v>20.692999999999998</v>
      </c>
      <c r="Q261" s="3">
        <v>20.692999999999998</v>
      </c>
      <c r="R261" s="3">
        <v>0</v>
      </c>
      <c r="S261" s="3">
        <f>SUM(Table3[[#This Row],[CNA Hours]], Table3[[#This Row],[NA TR Hours]], Table3[[#This Row],[Med Aide/Tech Hours]])</f>
        <v>152.39388888888891</v>
      </c>
      <c r="T261" s="3">
        <v>152.39388888888891</v>
      </c>
      <c r="U261" s="3">
        <v>0</v>
      </c>
      <c r="V261" s="3">
        <v>0</v>
      </c>
      <c r="W261" s="3">
        <f>SUM(Table3[[#This Row],[RN Hours Contract]:[Med Aide Hours Contract]])</f>
        <v>0</v>
      </c>
      <c r="X261" s="3">
        <v>0</v>
      </c>
      <c r="Y261" s="3">
        <v>0</v>
      </c>
      <c r="Z261" s="3">
        <v>0</v>
      </c>
      <c r="AA261" s="3">
        <v>0</v>
      </c>
      <c r="AB261" s="3">
        <v>0</v>
      </c>
      <c r="AC261" s="3">
        <v>0</v>
      </c>
      <c r="AD261" s="3">
        <v>0</v>
      </c>
      <c r="AE261" s="3">
        <v>0</v>
      </c>
      <c r="AF261" t="s">
        <v>259</v>
      </c>
      <c r="AG261" s="13">
        <v>5</v>
      </c>
      <c r="AQ261"/>
    </row>
    <row r="262" spans="1:43" x14ac:dyDescent="0.2">
      <c r="A262" t="s">
        <v>425</v>
      </c>
      <c r="B262" t="s">
        <v>688</v>
      </c>
      <c r="C262" t="s">
        <v>865</v>
      </c>
      <c r="D262" t="s">
        <v>1121</v>
      </c>
      <c r="E262" s="3">
        <v>111.41111111111111</v>
      </c>
      <c r="F262" s="3">
        <f>Table3[[#This Row],[Total Hours Nurse Staffing]]/Table3[[#This Row],[MDS Census]]</f>
        <v>3.170716066620126</v>
      </c>
      <c r="G262" s="3">
        <f>Table3[[#This Row],[Total Direct Care Staff Hours]]/Table3[[#This Row],[MDS Census]]</f>
        <v>2.8673521491971679</v>
      </c>
      <c r="H262" s="3">
        <f>Table3[[#This Row],[Total RN Hours (w/ Admin, DON)]]/Table3[[#This Row],[MDS Census]]</f>
        <v>0.32883015857185599</v>
      </c>
      <c r="I262" s="3">
        <f>Table3[[#This Row],[RN Hours (excl. Admin, DON)]]/Table3[[#This Row],[MDS Census]]</f>
        <v>0.20788969781589711</v>
      </c>
      <c r="J262" s="3">
        <f t="shared" si="4"/>
        <v>353.25300000000004</v>
      </c>
      <c r="K262" s="3">
        <f>SUM(Table3[[#This Row],[RN Hours (excl. Admin, DON)]], Table3[[#This Row],[LPN Hours (excl. Admin)]], Table3[[#This Row],[CNA Hours]], Table3[[#This Row],[NA TR Hours]], Table3[[#This Row],[Med Aide/Tech Hours]])</f>
        <v>319.45488888888889</v>
      </c>
      <c r="L262" s="3">
        <f>SUM(Table3[[#This Row],[RN Hours (excl. Admin, DON)]:[RN DON Hours]])</f>
        <v>36.635333333333335</v>
      </c>
      <c r="M262" s="3">
        <v>23.161222222222225</v>
      </c>
      <c r="N262" s="3">
        <v>9.2074444444444445</v>
      </c>
      <c r="O262" s="3">
        <v>4.2666666666666666</v>
      </c>
      <c r="P262" s="3">
        <f>SUM(Table3[[#This Row],[LPN Hours (excl. Admin)]:[LPN Admin Hours]])</f>
        <v>106.85922222222221</v>
      </c>
      <c r="Q262" s="3">
        <v>86.535222222222217</v>
      </c>
      <c r="R262" s="3">
        <v>20.324000000000002</v>
      </c>
      <c r="S262" s="3">
        <f>SUM(Table3[[#This Row],[CNA Hours]], Table3[[#This Row],[NA TR Hours]], Table3[[#This Row],[Med Aide/Tech Hours]])</f>
        <v>209.75844444444445</v>
      </c>
      <c r="T262" s="3">
        <v>192.85277777777779</v>
      </c>
      <c r="U262" s="3">
        <v>16.905666666666662</v>
      </c>
      <c r="V262" s="3">
        <v>0</v>
      </c>
      <c r="W262" s="3">
        <f>SUM(Table3[[#This Row],[RN Hours Contract]:[Med Aide Hours Contract]])</f>
        <v>27.894000000000002</v>
      </c>
      <c r="X262" s="3">
        <v>0</v>
      </c>
      <c r="Y262" s="3">
        <v>0</v>
      </c>
      <c r="Z262" s="3">
        <v>0</v>
      </c>
      <c r="AA262" s="3">
        <v>27.894000000000002</v>
      </c>
      <c r="AB262" s="3">
        <v>0</v>
      </c>
      <c r="AC262" s="3">
        <v>0</v>
      </c>
      <c r="AD262" s="3">
        <v>0</v>
      </c>
      <c r="AE262" s="3">
        <v>0</v>
      </c>
      <c r="AF262" t="s">
        <v>260</v>
      </c>
      <c r="AG262" s="13">
        <v>5</v>
      </c>
      <c r="AQ262"/>
    </row>
    <row r="263" spans="1:43" x14ac:dyDescent="0.2">
      <c r="A263" t="s">
        <v>425</v>
      </c>
      <c r="B263" t="s">
        <v>689</v>
      </c>
      <c r="C263" t="s">
        <v>928</v>
      </c>
      <c r="D263" t="s">
        <v>1079</v>
      </c>
      <c r="E263" s="3">
        <v>72.144444444444446</v>
      </c>
      <c r="F263" s="3">
        <f>Table3[[#This Row],[Total Hours Nurse Staffing]]/Table3[[#This Row],[MDS Census]]</f>
        <v>4.1635422762975516</v>
      </c>
      <c r="G263" s="3">
        <f>Table3[[#This Row],[Total Direct Care Staff Hours]]/Table3[[#This Row],[MDS Census]]</f>
        <v>3.9605452025257972</v>
      </c>
      <c r="H263" s="3">
        <f>Table3[[#This Row],[Total RN Hours (w/ Admin, DON)]]/Table3[[#This Row],[MDS Census]]</f>
        <v>0.51735715385800107</v>
      </c>
      <c r="I263" s="3">
        <f>Table3[[#This Row],[RN Hours (excl. Admin, DON)]]/Table3[[#This Row],[MDS Census]]</f>
        <v>0.31436008008624677</v>
      </c>
      <c r="J263" s="3">
        <f t="shared" si="4"/>
        <v>300.37644444444447</v>
      </c>
      <c r="K263" s="3">
        <f>SUM(Table3[[#This Row],[RN Hours (excl. Admin, DON)]], Table3[[#This Row],[LPN Hours (excl. Admin)]], Table3[[#This Row],[CNA Hours]], Table3[[#This Row],[NA TR Hours]], Table3[[#This Row],[Med Aide/Tech Hours]])</f>
        <v>285.73133333333334</v>
      </c>
      <c r="L263" s="3">
        <f>SUM(Table3[[#This Row],[RN Hours (excl. Admin, DON)]:[RN DON Hours]])</f>
        <v>37.324444444444453</v>
      </c>
      <c r="M263" s="3">
        <v>22.679333333333336</v>
      </c>
      <c r="N263" s="3">
        <v>9.2228888888888907</v>
      </c>
      <c r="O263" s="3">
        <v>5.4222222222222225</v>
      </c>
      <c r="P263" s="3">
        <f>SUM(Table3[[#This Row],[LPN Hours (excl. Admin)]:[LPN Admin Hours]])</f>
        <v>70.390888888888895</v>
      </c>
      <c r="Q263" s="3">
        <v>70.390888888888895</v>
      </c>
      <c r="R263" s="3">
        <v>0</v>
      </c>
      <c r="S263" s="3">
        <f>SUM(Table3[[#This Row],[CNA Hours]], Table3[[#This Row],[NA TR Hours]], Table3[[#This Row],[Med Aide/Tech Hours]])</f>
        <v>192.6611111111111</v>
      </c>
      <c r="T263" s="3">
        <v>190.10411111111111</v>
      </c>
      <c r="U263" s="3">
        <v>2.5569999999999995</v>
      </c>
      <c r="V263" s="3">
        <v>0</v>
      </c>
      <c r="W263" s="3">
        <f>SUM(Table3[[#This Row],[RN Hours Contract]:[Med Aide Hours Contract]])</f>
        <v>19.467999999999996</v>
      </c>
      <c r="X263" s="3">
        <v>2.213888888888889</v>
      </c>
      <c r="Y263" s="3">
        <v>0.26666666666666666</v>
      </c>
      <c r="Z263" s="3">
        <v>0</v>
      </c>
      <c r="AA263" s="3">
        <v>16.987444444444442</v>
      </c>
      <c r="AB263" s="3">
        <v>0</v>
      </c>
      <c r="AC263" s="3">
        <v>0</v>
      </c>
      <c r="AD263" s="3">
        <v>0</v>
      </c>
      <c r="AE263" s="3">
        <v>0</v>
      </c>
      <c r="AF263" t="s">
        <v>261</v>
      </c>
      <c r="AG263" s="13">
        <v>5</v>
      </c>
      <c r="AQ263"/>
    </row>
    <row r="264" spans="1:43" x14ac:dyDescent="0.2">
      <c r="A264" t="s">
        <v>425</v>
      </c>
      <c r="B264" t="s">
        <v>690</v>
      </c>
      <c r="C264" t="s">
        <v>859</v>
      </c>
      <c r="D264" t="s">
        <v>1068</v>
      </c>
      <c r="E264" s="3">
        <v>56.155555555555559</v>
      </c>
      <c r="F264" s="3">
        <f>Table3[[#This Row],[Total Hours Nurse Staffing]]/Table3[[#This Row],[MDS Census]]</f>
        <v>3.7133438860308665</v>
      </c>
      <c r="G264" s="3">
        <f>Table3[[#This Row],[Total Direct Care Staff Hours]]/Table3[[#This Row],[MDS Census]]</f>
        <v>3.37494459833795</v>
      </c>
      <c r="H264" s="3">
        <f>Table3[[#This Row],[Total RN Hours (w/ Admin, DON)]]/Table3[[#This Row],[MDS Census]]</f>
        <v>0.76699050257222012</v>
      </c>
      <c r="I264" s="3">
        <f>Table3[[#This Row],[RN Hours (excl. Admin, DON)]]/Table3[[#This Row],[MDS Census]]</f>
        <v>0.42859121487930352</v>
      </c>
      <c r="J264" s="3">
        <f t="shared" si="4"/>
        <v>208.52488888888888</v>
      </c>
      <c r="K264" s="3">
        <f>SUM(Table3[[#This Row],[RN Hours (excl. Admin, DON)]], Table3[[#This Row],[LPN Hours (excl. Admin)]], Table3[[#This Row],[CNA Hours]], Table3[[#This Row],[NA TR Hours]], Table3[[#This Row],[Med Aide/Tech Hours]])</f>
        <v>189.5218888888889</v>
      </c>
      <c r="L264" s="3">
        <f>SUM(Table3[[#This Row],[RN Hours (excl. Admin, DON)]:[RN DON Hours]])</f>
        <v>43.070777777777785</v>
      </c>
      <c r="M264" s="3">
        <v>24.067777777777778</v>
      </c>
      <c r="N264" s="3">
        <v>13.314111111111114</v>
      </c>
      <c r="O264" s="3">
        <v>5.6888888888888891</v>
      </c>
      <c r="P264" s="3">
        <f>SUM(Table3[[#This Row],[LPN Hours (excl. Admin)]:[LPN Admin Hours]])</f>
        <v>40.881777777777778</v>
      </c>
      <c r="Q264" s="3">
        <v>40.881777777777778</v>
      </c>
      <c r="R264" s="3">
        <v>0</v>
      </c>
      <c r="S264" s="3">
        <f>SUM(Table3[[#This Row],[CNA Hours]], Table3[[#This Row],[NA TR Hours]], Table3[[#This Row],[Med Aide/Tech Hours]])</f>
        <v>124.57233333333333</v>
      </c>
      <c r="T264" s="3">
        <v>119.32566666666666</v>
      </c>
      <c r="U264" s="3">
        <v>5.2466666666666661</v>
      </c>
      <c r="V264" s="3">
        <v>0</v>
      </c>
      <c r="W264" s="3">
        <f>SUM(Table3[[#This Row],[RN Hours Contract]:[Med Aide Hours Contract]])</f>
        <v>0</v>
      </c>
      <c r="X264" s="3">
        <v>0</v>
      </c>
      <c r="Y264" s="3">
        <v>0</v>
      </c>
      <c r="Z264" s="3">
        <v>0</v>
      </c>
      <c r="AA264" s="3">
        <v>0</v>
      </c>
      <c r="AB264" s="3">
        <v>0</v>
      </c>
      <c r="AC264" s="3">
        <v>0</v>
      </c>
      <c r="AD264" s="3">
        <v>0</v>
      </c>
      <c r="AE264" s="3">
        <v>0</v>
      </c>
      <c r="AF264" t="s">
        <v>262</v>
      </c>
      <c r="AG264" s="13">
        <v>5</v>
      </c>
      <c r="AQ264"/>
    </row>
    <row r="265" spans="1:43" x14ac:dyDescent="0.2">
      <c r="A265" t="s">
        <v>425</v>
      </c>
      <c r="B265" t="s">
        <v>691</v>
      </c>
      <c r="C265" t="s">
        <v>928</v>
      </c>
      <c r="D265" t="s">
        <v>1079</v>
      </c>
      <c r="E265" s="3">
        <v>94</v>
      </c>
      <c r="F265" s="3">
        <f>Table3[[#This Row],[Total Hours Nurse Staffing]]/Table3[[#This Row],[MDS Census]]</f>
        <v>3.3704408983451533</v>
      </c>
      <c r="G265" s="3">
        <f>Table3[[#This Row],[Total Direct Care Staff Hours]]/Table3[[#This Row],[MDS Census]]</f>
        <v>3.2246524822695033</v>
      </c>
      <c r="H265" s="3">
        <f>Table3[[#This Row],[Total RN Hours (w/ Admin, DON)]]/Table3[[#This Row],[MDS Census]]</f>
        <v>0.49204137115839247</v>
      </c>
      <c r="I265" s="3">
        <f>Table3[[#This Row],[RN Hours (excl. Admin, DON)]]/Table3[[#This Row],[MDS Census]]</f>
        <v>0.34625295508274234</v>
      </c>
      <c r="J265" s="3">
        <f t="shared" si="4"/>
        <v>316.82144444444441</v>
      </c>
      <c r="K265" s="3">
        <f>SUM(Table3[[#This Row],[RN Hours (excl. Admin, DON)]], Table3[[#This Row],[LPN Hours (excl. Admin)]], Table3[[#This Row],[CNA Hours]], Table3[[#This Row],[NA TR Hours]], Table3[[#This Row],[Med Aide/Tech Hours]])</f>
        <v>303.11733333333331</v>
      </c>
      <c r="L265" s="3">
        <f>SUM(Table3[[#This Row],[RN Hours (excl. Admin, DON)]:[RN DON Hours]])</f>
        <v>46.251888888888892</v>
      </c>
      <c r="M265" s="3">
        <v>32.547777777777782</v>
      </c>
      <c r="N265" s="3">
        <v>8.1929999999999996</v>
      </c>
      <c r="O265" s="3">
        <v>5.5111111111111111</v>
      </c>
      <c r="P265" s="3">
        <f>SUM(Table3[[#This Row],[LPN Hours (excl. Admin)]:[LPN Admin Hours]])</f>
        <v>92.675444444444452</v>
      </c>
      <c r="Q265" s="3">
        <v>92.675444444444452</v>
      </c>
      <c r="R265" s="3">
        <v>0</v>
      </c>
      <c r="S265" s="3">
        <f>SUM(Table3[[#This Row],[CNA Hours]], Table3[[#This Row],[NA TR Hours]], Table3[[#This Row],[Med Aide/Tech Hours]])</f>
        <v>177.8941111111111</v>
      </c>
      <c r="T265" s="3">
        <v>153.54655555555556</v>
      </c>
      <c r="U265" s="3">
        <v>24.347555555555541</v>
      </c>
      <c r="V265" s="3">
        <v>0</v>
      </c>
      <c r="W265" s="3">
        <f>SUM(Table3[[#This Row],[RN Hours Contract]:[Med Aide Hours Contract]])</f>
        <v>26.388888888888889</v>
      </c>
      <c r="X265" s="3">
        <v>0</v>
      </c>
      <c r="Y265" s="3">
        <v>0</v>
      </c>
      <c r="Z265" s="3">
        <v>0</v>
      </c>
      <c r="AA265" s="3">
        <v>0.17777777777777778</v>
      </c>
      <c r="AB265" s="3">
        <v>0</v>
      </c>
      <c r="AC265" s="3">
        <v>26.122222222222224</v>
      </c>
      <c r="AD265" s="3">
        <v>8.8888888888888892E-2</v>
      </c>
      <c r="AE265" s="3">
        <v>0</v>
      </c>
      <c r="AF265" t="s">
        <v>263</v>
      </c>
      <c r="AG265" s="13">
        <v>5</v>
      </c>
      <c r="AQ265"/>
    </row>
    <row r="266" spans="1:43" x14ac:dyDescent="0.2">
      <c r="A266" t="s">
        <v>425</v>
      </c>
      <c r="B266" t="s">
        <v>692</v>
      </c>
      <c r="C266" t="s">
        <v>875</v>
      </c>
      <c r="D266" t="s">
        <v>1073</v>
      </c>
      <c r="E266" s="3">
        <v>55.033333333333331</v>
      </c>
      <c r="F266" s="3">
        <f>Table3[[#This Row],[Total Hours Nurse Staffing]]/Table3[[#This Row],[MDS Census]]</f>
        <v>3.8609933373712906</v>
      </c>
      <c r="G266" s="3">
        <f>Table3[[#This Row],[Total Direct Care Staff Hours]]/Table3[[#This Row],[MDS Census]]</f>
        <v>3.7653947102766003</v>
      </c>
      <c r="H266" s="3">
        <f>Table3[[#This Row],[Total RN Hours (w/ Admin, DON)]]/Table3[[#This Row],[MDS Census]]</f>
        <v>0.6682313749242883</v>
      </c>
      <c r="I266" s="3">
        <f>Table3[[#This Row],[RN Hours (excl. Admin, DON)]]/Table3[[#This Row],[MDS Census]]</f>
        <v>0.57263274782959828</v>
      </c>
      <c r="J266" s="3">
        <f t="shared" si="4"/>
        <v>212.48333333333335</v>
      </c>
      <c r="K266" s="3">
        <f>SUM(Table3[[#This Row],[RN Hours (excl. Admin, DON)]], Table3[[#This Row],[LPN Hours (excl. Admin)]], Table3[[#This Row],[CNA Hours]], Table3[[#This Row],[NA TR Hours]], Table3[[#This Row],[Med Aide/Tech Hours]])</f>
        <v>207.22222222222223</v>
      </c>
      <c r="L266" s="3">
        <f>SUM(Table3[[#This Row],[RN Hours (excl. Admin, DON)]:[RN DON Hours]])</f>
        <v>36.774999999999999</v>
      </c>
      <c r="M266" s="3">
        <v>31.513888888888889</v>
      </c>
      <c r="N266" s="3">
        <v>0</v>
      </c>
      <c r="O266" s="3">
        <v>5.2611111111111111</v>
      </c>
      <c r="P266" s="3">
        <f>SUM(Table3[[#This Row],[LPN Hours (excl. Admin)]:[LPN Admin Hours]])</f>
        <v>25.119444444444444</v>
      </c>
      <c r="Q266" s="3">
        <v>25.119444444444444</v>
      </c>
      <c r="R266" s="3">
        <v>0</v>
      </c>
      <c r="S266" s="3">
        <f>SUM(Table3[[#This Row],[CNA Hours]], Table3[[#This Row],[NA TR Hours]], Table3[[#This Row],[Med Aide/Tech Hours]])</f>
        <v>150.5888888888889</v>
      </c>
      <c r="T266" s="3">
        <v>150.5888888888889</v>
      </c>
      <c r="U266" s="3">
        <v>0</v>
      </c>
      <c r="V266" s="3">
        <v>0</v>
      </c>
      <c r="W266" s="3">
        <f>SUM(Table3[[#This Row],[RN Hours Contract]:[Med Aide Hours Contract]])</f>
        <v>0</v>
      </c>
      <c r="X266" s="3">
        <v>0</v>
      </c>
      <c r="Y266" s="3">
        <v>0</v>
      </c>
      <c r="Z266" s="3">
        <v>0</v>
      </c>
      <c r="AA266" s="3">
        <v>0</v>
      </c>
      <c r="AB266" s="3">
        <v>0</v>
      </c>
      <c r="AC266" s="3">
        <v>0</v>
      </c>
      <c r="AD266" s="3">
        <v>0</v>
      </c>
      <c r="AE266" s="3">
        <v>0</v>
      </c>
      <c r="AF266" t="s">
        <v>264</v>
      </c>
      <c r="AG266" s="13">
        <v>5</v>
      </c>
      <c r="AQ266"/>
    </row>
    <row r="267" spans="1:43" x14ac:dyDescent="0.2">
      <c r="A267" t="s">
        <v>425</v>
      </c>
      <c r="B267" t="s">
        <v>693</v>
      </c>
      <c r="C267" t="s">
        <v>928</v>
      </c>
      <c r="D267" t="s">
        <v>1079</v>
      </c>
      <c r="E267" s="3">
        <v>81.322222222222223</v>
      </c>
      <c r="F267" s="3">
        <f>Table3[[#This Row],[Total Hours Nurse Staffing]]/Table3[[#This Row],[MDS Census]]</f>
        <v>5.0170569749965841</v>
      </c>
      <c r="G267" s="3">
        <f>Table3[[#This Row],[Total Direct Care Staff Hours]]/Table3[[#This Row],[MDS Census]]</f>
        <v>4.8730769230769226</v>
      </c>
      <c r="H267" s="3">
        <f>Table3[[#This Row],[Total RN Hours (w/ Admin, DON)]]/Table3[[#This Row],[MDS Census]]</f>
        <v>0.3888441043858451</v>
      </c>
      <c r="I267" s="3">
        <f>Table3[[#This Row],[RN Hours (excl. Admin, DON)]]/Table3[[#This Row],[MDS Census]]</f>
        <v>0.24486405246618392</v>
      </c>
      <c r="J267" s="3">
        <f t="shared" si="4"/>
        <v>407.99822222222224</v>
      </c>
      <c r="K267" s="3">
        <f>SUM(Table3[[#This Row],[RN Hours (excl. Admin, DON)]], Table3[[#This Row],[LPN Hours (excl. Admin)]], Table3[[#This Row],[CNA Hours]], Table3[[#This Row],[NA TR Hours]], Table3[[#This Row],[Med Aide/Tech Hours]])</f>
        <v>396.28944444444443</v>
      </c>
      <c r="L267" s="3">
        <f>SUM(Table3[[#This Row],[RN Hours (excl. Admin, DON)]:[RN DON Hours]])</f>
        <v>31.62166666666667</v>
      </c>
      <c r="M267" s="3">
        <v>19.91288888888889</v>
      </c>
      <c r="N267" s="3">
        <v>5.6643333333333343</v>
      </c>
      <c r="O267" s="3">
        <v>6.0444444444444443</v>
      </c>
      <c r="P267" s="3">
        <f>SUM(Table3[[#This Row],[LPN Hours (excl. Admin)]:[LPN Admin Hours]])</f>
        <v>170.23244444444444</v>
      </c>
      <c r="Q267" s="3">
        <v>170.23244444444444</v>
      </c>
      <c r="R267" s="3">
        <v>0</v>
      </c>
      <c r="S267" s="3">
        <f>SUM(Table3[[#This Row],[CNA Hours]], Table3[[#This Row],[NA TR Hours]], Table3[[#This Row],[Med Aide/Tech Hours]])</f>
        <v>206.14411111111113</v>
      </c>
      <c r="T267" s="3">
        <v>204.9448888888889</v>
      </c>
      <c r="U267" s="3">
        <v>1.1992222222222222</v>
      </c>
      <c r="V267" s="3">
        <v>0</v>
      </c>
      <c r="W267" s="3">
        <f>SUM(Table3[[#This Row],[RN Hours Contract]:[Med Aide Hours Contract]])</f>
        <v>61.559222222222225</v>
      </c>
      <c r="X267" s="3">
        <v>8.033333333333334E-2</v>
      </c>
      <c r="Y267" s="3">
        <v>0</v>
      </c>
      <c r="Z267" s="3">
        <v>0</v>
      </c>
      <c r="AA267" s="3">
        <v>1.2403333333333333</v>
      </c>
      <c r="AB267" s="3">
        <v>0</v>
      </c>
      <c r="AC267" s="3">
        <v>60.238555555555557</v>
      </c>
      <c r="AD267" s="3">
        <v>0</v>
      </c>
      <c r="AE267" s="3">
        <v>0</v>
      </c>
      <c r="AF267" t="s">
        <v>265</v>
      </c>
      <c r="AG267" s="13">
        <v>5</v>
      </c>
      <c r="AQ267"/>
    </row>
    <row r="268" spans="1:43" x14ac:dyDescent="0.2">
      <c r="A268" t="s">
        <v>425</v>
      </c>
      <c r="B268" t="s">
        <v>694</v>
      </c>
      <c r="C268" t="s">
        <v>1023</v>
      </c>
      <c r="D268" t="s">
        <v>1079</v>
      </c>
      <c r="E268" s="3">
        <v>78.7</v>
      </c>
      <c r="F268" s="3">
        <f>Table3[[#This Row],[Total Hours Nurse Staffing]]/Table3[[#This Row],[MDS Census]]</f>
        <v>4.3423069320909216</v>
      </c>
      <c r="G268" s="3">
        <f>Table3[[#This Row],[Total Direct Care Staff Hours]]/Table3[[#This Row],[MDS Census]]</f>
        <v>3.4261301708315681</v>
      </c>
      <c r="H268" s="3">
        <f>Table3[[#This Row],[Total RN Hours (w/ Admin, DON)]]/Table3[[#This Row],[MDS Census]]</f>
        <v>0.85970351545955082</v>
      </c>
      <c r="I268" s="3">
        <f>Table3[[#This Row],[RN Hours (excl. Admin, DON)]]/Table3[[#This Row],[MDS Census]]</f>
        <v>0.27303402513059438</v>
      </c>
      <c r="J268" s="3">
        <f t="shared" si="4"/>
        <v>341.73955555555551</v>
      </c>
      <c r="K268" s="3">
        <f>SUM(Table3[[#This Row],[RN Hours (excl. Admin, DON)]], Table3[[#This Row],[LPN Hours (excl. Admin)]], Table3[[#This Row],[CNA Hours]], Table3[[#This Row],[NA TR Hours]], Table3[[#This Row],[Med Aide/Tech Hours]])</f>
        <v>269.63644444444441</v>
      </c>
      <c r="L268" s="3">
        <f>SUM(Table3[[#This Row],[RN Hours (excl. Admin, DON)]:[RN DON Hours]])</f>
        <v>67.658666666666647</v>
      </c>
      <c r="M268" s="3">
        <v>21.487777777777779</v>
      </c>
      <c r="N268" s="3">
        <v>40.481999999999978</v>
      </c>
      <c r="O268" s="3">
        <v>5.6888888888888891</v>
      </c>
      <c r="P268" s="3">
        <f>SUM(Table3[[#This Row],[LPN Hours (excl. Admin)]:[LPN Admin Hours]])</f>
        <v>149.02655555555555</v>
      </c>
      <c r="Q268" s="3">
        <v>123.09433333333332</v>
      </c>
      <c r="R268" s="3">
        <v>25.932222222222212</v>
      </c>
      <c r="S268" s="3">
        <f>SUM(Table3[[#This Row],[CNA Hours]], Table3[[#This Row],[NA TR Hours]], Table3[[#This Row],[Med Aide/Tech Hours]])</f>
        <v>125.05433333333333</v>
      </c>
      <c r="T268" s="3">
        <v>125.05433333333333</v>
      </c>
      <c r="U268" s="3">
        <v>0</v>
      </c>
      <c r="V268" s="3">
        <v>0</v>
      </c>
      <c r="W268" s="3">
        <f>SUM(Table3[[#This Row],[RN Hours Contract]:[Med Aide Hours Contract]])</f>
        <v>1.2955555555555556</v>
      </c>
      <c r="X268" s="3">
        <v>0</v>
      </c>
      <c r="Y268" s="3">
        <v>0</v>
      </c>
      <c r="Z268" s="3">
        <v>0</v>
      </c>
      <c r="AA268" s="3">
        <v>0</v>
      </c>
      <c r="AB268" s="3">
        <v>0</v>
      </c>
      <c r="AC268" s="3">
        <v>1.2955555555555556</v>
      </c>
      <c r="AD268" s="3">
        <v>0</v>
      </c>
      <c r="AE268" s="3">
        <v>0</v>
      </c>
      <c r="AF268" t="s">
        <v>266</v>
      </c>
      <c r="AG268" s="13">
        <v>5</v>
      </c>
      <c r="AQ268"/>
    </row>
    <row r="269" spans="1:43" x14ac:dyDescent="0.2">
      <c r="A269" t="s">
        <v>425</v>
      </c>
      <c r="B269" t="s">
        <v>695</v>
      </c>
      <c r="C269" t="s">
        <v>1024</v>
      </c>
      <c r="D269" t="s">
        <v>1097</v>
      </c>
      <c r="E269" s="3">
        <v>119.91111111111111</v>
      </c>
      <c r="F269" s="3">
        <f>Table3[[#This Row],[Total Hours Nurse Staffing]]/Table3[[#This Row],[MDS Census]]</f>
        <v>3.1762805782060783</v>
      </c>
      <c r="G269" s="3">
        <f>Table3[[#This Row],[Total Direct Care Staff Hours]]/Table3[[#This Row],[MDS Census]]</f>
        <v>2.8203567457375831</v>
      </c>
      <c r="H269" s="3">
        <f>Table3[[#This Row],[Total RN Hours (w/ Admin, DON)]]/Table3[[#This Row],[MDS Census]]</f>
        <v>0.31182635285396593</v>
      </c>
      <c r="I269" s="3">
        <f>Table3[[#This Row],[RN Hours (excl. Admin, DON)]]/Table3[[#This Row],[MDS Census]]</f>
        <v>0.14540585618977023</v>
      </c>
      <c r="J269" s="3">
        <f t="shared" si="4"/>
        <v>380.87133333333333</v>
      </c>
      <c r="K269" s="3">
        <f>SUM(Table3[[#This Row],[RN Hours (excl. Admin, DON)]], Table3[[#This Row],[LPN Hours (excl. Admin)]], Table3[[#This Row],[CNA Hours]], Table3[[#This Row],[NA TR Hours]], Table3[[#This Row],[Med Aide/Tech Hours]])</f>
        <v>338.1921111111111</v>
      </c>
      <c r="L269" s="3">
        <f>SUM(Table3[[#This Row],[RN Hours (excl. Admin, DON)]:[RN DON Hours]])</f>
        <v>37.391444444444446</v>
      </c>
      <c r="M269" s="3">
        <v>17.43577777777778</v>
      </c>
      <c r="N269" s="3">
        <v>14.355666666666666</v>
      </c>
      <c r="O269" s="3">
        <v>5.6</v>
      </c>
      <c r="P269" s="3">
        <f>SUM(Table3[[#This Row],[LPN Hours (excl. Admin)]:[LPN Admin Hours]])</f>
        <v>130.62188888888889</v>
      </c>
      <c r="Q269" s="3">
        <v>107.89833333333334</v>
      </c>
      <c r="R269" s="3">
        <v>22.723555555555556</v>
      </c>
      <c r="S269" s="3">
        <f>SUM(Table3[[#This Row],[CNA Hours]], Table3[[#This Row],[NA TR Hours]], Table3[[#This Row],[Med Aide/Tech Hours]])</f>
        <v>212.858</v>
      </c>
      <c r="T269" s="3">
        <v>212.858</v>
      </c>
      <c r="U269" s="3">
        <v>0</v>
      </c>
      <c r="V269" s="3">
        <v>0</v>
      </c>
      <c r="W269" s="3">
        <f>SUM(Table3[[#This Row],[RN Hours Contract]:[Med Aide Hours Contract]])</f>
        <v>120.24811111111111</v>
      </c>
      <c r="X269" s="3">
        <v>4.1760000000000002</v>
      </c>
      <c r="Y269" s="3">
        <v>0</v>
      </c>
      <c r="Z269" s="3">
        <v>0</v>
      </c>
      <c r="AA269" s="3">
        <v>58.723666666666666</v>
      </c>
      <c r="AB269" s="3">
        <v>0</v>
      </c>
      <c r="AC269" s="3">
        <v>57.348444444444453</v>
      </c>
      <c r="AD269" s="3">
        <v>0</v>
      </c>
      <c r="AE269" s="3">
        <v>0</v>
      </c>
      <c r="AF269" t="s">
        <v>267</v>
      </c>
      <c r="AG269" s="13">
        <v>5</v>
      </c>
      <c r="AQ269"/>
    </row>
    <row r="270" spans="1:43" x14ac:dyDescent="0.2">
      <c r="A270" t="s">
        <v>425</v>
      </c>
      <c r="B270" t="s">
        <v>696</v>
      </c>
      <c r="C270" t="s">
        <v>877</v>
      </c>
      <c r="D270" t="s">
        <v>1123</v>
      </c>
      <c r="E270" s="3">
        <v>60.133333333333333</v>
      </c>
      <c r="F270" s="3">
        <f>Table3[[#This Row],[Total Hours Nurse Staffing]]/Table3[[#This Row],[MDS Census]]</f>
        <v>3.5233573540280858</v>
      </c>
      <c r="G270" s="3">
        <f>Table3[[#This Row],[Total Direct Care Staff Hours]]/Table3[[#This Row],[MDS Census]]</f>
        <v>3.2393588322246858</v>
      </c>
      <c r="H270" s="3">
        <f>Table3[[#This Row],[Total RN Hours (w/ Admin, DON)]]/Table3[[#This Row],[MDS Census]]</f>
        <v>0.61999260901699926</v>
      </c>
      <c r="I270" s="3">
        <f>Table3[[#This Row],[RN Hours (excl. Admin, DON)]]/Table3[[#This Row],[MDS Census]]</f>
        <v>0.33599408721359941</v>
      </c>
      <c r="J270" s="3">
        <f t="shared" si="4"/>
        <v>211.87122222222223</v>
      </c>
      <c r="K270" s="3">
        <f>SUM(Table3[[#This Row],[RN Hours (excl. Admin, DON)]], Table3[[#This Row],[LPN Hours (excl. Admin)]], Table3[[#This Row],[CNA Hours]], Table3[[#This Row],[NA TR Hours]], Table3[[#This Row],[Med Aide/Tech Hours]])</f>
        <v>194.79344444444445</v>
      </c>
      <c r="L270" s="3">
        <f>SUM(Table3[[#This Row],[RN Hours (excl. Admin, DON)]:[RN DON Hours]])</f>
        <v>37.282222222222224</v>
      </c>
      <c r="M270" s="3">
        <v>20.204444444444444</v>
      </c>
      <c r="N270" s="3">
        <v>11.477777777777778</v>
      </c>
      <c r="O270" s="3">
        <v>5.6</v>
      </c>
      <c r="P270" s="3">
        <f>SUM(Table3[[#This Row],[LPN Hours (excl. Admin)]:[LPN Admin Hours]])</f>
        <v>47.112555555555559</v>
      </c>
      <c r="Q270" s="3">
        <v>47.112555555555559</v>
      </c>
      <c r="R270" s="3">
        <v>0</v>
      </c>
      <c r="S270" s="3">
        <f>SUM(Table3[[#This Row],[CNA Hours]], Table3[[#This Row],[NA TR Hours]], Table3[[#This Row],[Med Aide/Tech Hours]])</f>
        <v>127.47644444444444</v>
      </c>
      <c r="T270" s="3">
        <v>127.47644444444444</v>
      </c>
      <c r="U270" s="3">
        <v>0</v>
      </c>
      <c r="V270" s="3">
        <v>0</v>
      </c>
      <c r="W270" s="3">
        <f>SUM(Table3[[#This Row],[RN Hours Contract]:[Med Aide Hours Contract]])</f>
        <v>1.1944444444444444</v>
      </c>
      <c r="X270" s="3">
        <v>0</v>
      </c>
      <c r="Y270" s="3">
        <v>1.1944444444444444</v>
      </c>
      <c r="Z270" s="3">
        <v>0</v>
      </c>
      <c r="AA270" s="3">
        <v>0</v>
      </c>
      <c r="AB270" s="3">
        <v>0</v>
      </c>
      <c r="AC270" s="3">
        <v>0</v>
      </c>
      <c r="AD270" s="3">
        <v>0</v>
      </c>
      <c r="AE270" s="3">
        <v>0</v>
      </c>
      <c r="AF270" t="s">
        <v>268</v>
      </c>
      <c r="AG270" s="13">
        <v>5</v>
      </c>
      <c r="AQ270"/>
    </row>
    <row r="271" spans="1:43" x14ac:dyDescent="0.2">
      <c r="A271" t="s">
        <v>425</v>
      </c>
      <c r="B271" t="s">
        <v>697</v>
      </c>
      <c r="C271" t="s">
        <v>1025</v>
      </c>
      <c r="D271" t="s">
        <v>1121</v>
      </c>
      <c r="E271" s="3">
        <v>145.56666666666666</v>
      </c>
      <c r="F271" s="3">
        <f>Table3[[#This Row],[Total Hours Nurse Staffing]]/Table3[[#This Row],[MDS Census]]</f>
        <v>4.7662147927639111</v>
      </c>
      <c r="G271" s="3">
        <f>Table3[[#This Row],[Total Direct Care Staff Hours]]/Table3[[#This Row],[MDS Census]]</f>
        <v>4.1344309594687427</v>
      </c>
      <c r="H271" s="3">
        <f>Table3[[#This Row],[Total RN Hours (w/ Admin, DON)]]/Table3[[#This Row],[MDS Census]]</f>
        <v>0.57904511106022438</v>
      </c>
      <c r="I271" s="3">
        <f>Table3[[#This Row],[RN Hours (excl. Admin, DON)]]/Table3[[#This Row],[MDS Census]]</f>
        <v>0.23409052744065342</v>
      </c>
      <c r="J271" s="3">
        <f t="shared" si="4"/>
        <v>693.80200000000002</v>
      </c>
      <c r="K271" s="3">
        <f>SUM(Table3[[#This Row],[RN Hours (excl. Admin, DON)]], Table3[[#This Row],[LPN Hours (excl. Admin)]], Table3[[#This Row],[CNA Hours]], Table3[[#This Row],[NA TR Hours]], Table3[[#This Row],[Med Aide/Tech Hours]])</f>
        <v>601.83533333333332</v>
      </c>
      <c r="L271" s="3">
        <f>SUM(Table3[[#This Row],[RN Hours (excl. Admin, DON)]:[RN DON Hours]])</f>
        <v>84.289666666666662</v>
      </c>
      <c r="M271" s="3">
        <v>34.07577777777778</v>
      </c>
      <c r="N271" s="3">
        <v>45.591666666666669</v>
      </c>
      <c r="O271" s="3">
        <v>4.6222222222222218</v>
      </c>
      <c r="P271" s="3">
        <f>SUM(Table3[[#This Row],[LPN Hours (excl. Admin)]:[LPN Admin Hours]])</f>
        <v>257.91944444444442</v>
      </c>
      <c r="Q271" s="3">
        <v>216.16666666666666</v>
      </c>
      <c r="R271" s="3">
        <v>41.75277777777778</v>
      </c>
      <c r="S271" s="3">
        <f>SUM(Table3[[#This Row],[CNA Hours]], Table3[[#This Row],[NA TR Hours]], Table3[[#This Row],[Med Aide/Tech Hours]])</f>
        <v>351.59288888888892</v>
      </c>
      <c r="T271" s="3">
        <v>351.59288888888892</v>
      </c>
      <c r="U271" s="3">
        <v>0</v>
      </c>
      <c r="V271" s="3">
        <v>0</v>
      </c>
      <c r="W271" s="3">
        <f>SUM(Table3[[#This Row],[RN Hours Contract]:[Med Aide Hours Contract]])</f>
        <v>7.4631111111111119</v>
      </c>
      <c r="X271" s="3">
        <v>2.6452222222222224</v>
      </c>
      <c r="Y271" s="3">
        <v>0</v>
      </c>
      <c r="Z271" s="3">
        <v>0</v>
      </c>
      <c r="AA271" s="3">
        <v>0.5805555555555556</v>
      </c>
      <c r="AB271" s="3">
        <v>0</v>
      </c>
      <c r="AC271" s="3">
        <v>4.2373333333333338</v>
      </c>
      <c r="AD271" s="3">
        <v>0</v>
      </c>
      <c r="AE271" s="3">
        <v>0</v>
      </c>
      <c r="AF271" t="s">
        <v>269</v>
      </c>
      <c r="AG271" s="13">
        <v>5</v>
      </c>
      <c r="AQ271"/>
    </row>
    <row r="272" spans="1:43" x14ac:dyDescent="0.2">
      <c r="A272" t="s">
        <v>425</v>
      </c>
      <c r="B272" t="s">
        <v>698</v>
      </c>
      <c r="C272" t="s">
        <v>872</v>
      </c>
      <c r="D272" t="s">
        <v>1079</v>
      </c>
      <c r="E272" s="3">
        <v>31.777777777777779</v>
      </c>
      <c r="F272" s="3">
        <f>Table3[[#This Row],[Total Hours Nurse Staffing]]/Table3[[#This Row],[MDS Census]]</f>
        <v>4.7695769230769232</v>
      </c>
      <c r="G272" s="3">
        <f>Table3[[#This Row],[Total Direct Care Staff Hours]]/Table3[[#This Row],[MDS Census]]</f>
        <v>3.686132867132867</v>
      </c>
      <c r="H272" s="3">
        <f>Table3[[#This Row],[Total RN Hours (w/ Admin, DON)]]/Table3[[#This Row],[MDS Census]]</f>
        <v>1.566902097902098</v>
      </c>
      <c r="I272" s="3">
        <f>Table3[[#This Row],[RN Hours (excl. Admin, DON)]]/Table3[[#This Row],[MDS Census]]</f>
        <v>0.77847552447552448</v>
      </c>
      <c r="J272" s="3">
        <f t="shared" si="4"/>
        <v>151.56655555555557</v>
      </c>
      <c r="K272" s="3">
        <f>SUM(Table3[[#This Row],[RN Hours (excl. Admin, DON)]], Table3[[#This Row],[LPN Hours (excl. Admin)]], Table3[[#This Row],[CNA Hours]], Table3[[#This Row],[NA TR Hours]], Table3[[#This Row],[Med Aide/Tech Hours]])</f>
        <v>117.13711111111111</v>
      </c>
      <c r="L272" s="3">
        <f>SUM(Table3[[#This Row],[RN Hours (excl. Admin, DON)]:[RN DON Hours]])</f>
        <v>49.792666666666669</v>
      </c>
      <c r="M272" s="3">
        <v>24.738222222222223</v>
      </c>
      <c r="N272" s="3">
        <v>19.401666666666664</v>
      </c>
      <c r="O272" s="3">
        <v>5.6527777777777777</v>
      </c>
      <c r="P272" s="3">
        <f>SUM(Table3[[#This Row],[LPN Hours (excl. Admin)]:[LPN Admin Hours]])</f>
        <v>34.096111111111114</v>
      </c>
      <c r="Q272" s="3">
        <v>24.721111111111114</v>
      </c>
      <c r="R272" s="3">
        <v>9.3750000000000018</v>
      </c>
      <c r="S272" s="3">
        <f>SUM(Table3[[#This Row],[CNA Hours]], Table3[[#This Row],[NA TR Hours]], Table3[[#This Row],[Med Aide/Tech Hours]])</f>
        <v>67.677777777777777</v>
      </c>
      <c r="T272" s="3">
        <v>61.998888888888885</v>
      </c>
      <c r="U272" s="3">
        <v>5.6788888888888884</v>
      </c>
      <c r="V272" s="3">
        <v>0</v>
      </c>
      <c r="W272" s="3">
        <f>SUM(Table3[[#This Row],[RN Hours Contract]:[Med Aide Hours Contract]])</f>
        <v>4.1666666666666664E-2</v>
      </c>
      <c r="X272" s="3">
        <v>0</v>
      </c>
      <c r="Y272" s="3">
        <v>0</v>
      </c>
      <c r="Z272" s="3">
        <v>0</v>
      </c>
      <c r="AA272" s="3">
        <v>0</v>
      </c>
      <c r="AB272" s="3">
        <v>4.1666666666666664E-2</v>
      </c>
      <c r="AC272" s="3">
        <v>0</v>
      </c>
      <c r="AD272" s="3">
        <v>0</v>
      </c>
      <c r="AE272" s="3">
        <v>0</v>
      </c>
      <c r="AF272" t="s">
        <v>270</v>
      </c>
      <c r="AG272" s="13">
        <v>5</v>
      </c>
      <c r="AQ272"/>
    </row>
    <row r="273" spans="1:43" x14ac:dyDescent="0.2">
      <c r="A273" t="s">
        <v>425</v>
      </c>
      <c r="B273" t="s">
        <v>699</v>
      </c>
      <c r="C273" t="s">
        <v>1016</v>
      </c>
      <c r="D273" t="s">
        <v>1105</v>
      </c>
      <c r="E273" s="3">
        <v>87.011111111111106</v>
      </c>
      <c r="F273" s="3">
        <f>Table3[[#This Row],[Total Hours Nurse Staffing]]/Table3[[#This Row],[MDS Census]]</f>
        <v>3.622269186566212</v>
      </c>
      <c r="G273" s="3">
        <f>Table3[[#This Row],[Total Direct Care Staff Hours]]/Table3[[#This Row],[MDS Census]]</f>
        <v>3.5095160260503127</v>
      </c>
      <c r="H273" s="3">
        <f>Table3[[#This Row],[Total RN Hours (w/ Admin, DON)]]/Table3[[#This Row],[MDS Census]]</f>
        <v>0.55715617417954288</v>
      </c>
      <c r="I273" s="3">
        <f>Table3[[#This Row],[RN Hours (excl. Admin, DON)]]/Table3[[#This Row],[MDS Census]]</f>
        <v>0.4789005235602094</v>
      </c>
      <c r="J273" s="3">
        <f t="shared" si="4"/>
        <v>315.17766666666671</v>
      </c>
      <c r="K273" s="3">
        <f>SUM(Table3[[#This Row],[RN Hours (excl. Admin, DON)]], Table3[[#This Row],[LPN Hours (excl. Admin)]], Table3[[#This Row],[CNA Hours]], Table3[[#This Row],[NA TR Hours]], Table3[[#This Row],[Med Aide/Tech Hours]])</f>
        <v>305.36688888888887</v>
      </c>
      <c r="L273" s="3">
        <f>SUM(Table3[[#This Row],[RN Hours (excl. Admin, DON)]:[RN DON Hours]])</f>
        <v>48.478777777777779</v>
      </c>
      <c r="M273" s="3">
        <v>41.669666666666664</v>
      </c>
      <c r="N273" s="3">
        <v>1.209111111111111</v>
      </c>
      <c r="O273" s="3">
        <v>5.6</v>
      </c>
      <c r="P273" s="3">
        <f>SUM(Table3[[#This Row],[LPN Hours (excl. Admin)]:[LPN Admin Hours]])</f>
        <v>86.407222222222217</v>
      </c>
      <c r="Q273" s="3">
        <v>83.405555555555551</v>
      </c>
      <c r="R273" s="3">
        <v>3.0016666666666665</v>
      </c>
      <c r="S273" s="3">
        <f>SUM(Table3[[#This Row],[CNA Hours]], Table3[[#This Row],[NA TR Hours]], Table3[[#This Row],[Med Aide/Tech Hours]])</f>
        <v>180.29166666666669</v>
      </c>
      <c r="T273" s="3">
        <v>148.07722222222222</v>
      </c>
      <c r="U273" s="3">
        <v>32.214444444444453</v>
      </c>
      <c r="V273" s="3">
        <v>0</v>
      </c>
      <c r="W273" s="3">
        <f>SUM(Table3[[#This Row],[RN Hours Contract]:[Med Aide Hours Contract]])</f>
        <v>4.8000000000000007</v>
      </c>
      <c r="X273" s="3">
        <v>0.13333333333333333</v>
      </c>
      <c r="Y273" s="3">
        <v>0</v>
      </c>
      <c r="Z273" s="3">
        <v>0</v>
      </c>
      <c r="AA273" s="3">
        <v>2.9416666666666669</v>
      </c>
      <c r="AB273" s="3">
        <v>0</v>
      </c>
      <c r="AC273" s="3">
        <v>1.7250000000000001</v>
      </c>
      <c r="AD273" s="3">
        <v>0</v>
      </c>
      <c r="AE273" s="3">
        <v>0</v>
      </c>
      <c r="AF273" t="s">
        <v>271</v>
      </c>
      <c r="AG273" s="13">
        <v>5</v>
      </c>
      <c r="AQ273"/>
    </row>
    <row r="274" spans="1:43" x14ac:dyDescent="0.2">
      <c r="A274" t="s">
        <v>425</v>
      </c>
      <c r="B274" t="s">
        <v>700</v>
      </c>
      <c r="C274" t="s">
        <v>858</v>
      </c>
      <c r="D274" t="s">
        <v>1121</v>
      </c>
      <c r="E274" s="3">
        <v>91.74444444444444</v>
      </c>
      <c r="F274" s="3">
        <f>Table3[[#This Row],[Total Hours Nurse Staffing]]/Table3[[#This Row],[MDS Census]]</f>
        <v>2.5398461911105734</v>
      </c>
      <c r="G274" s="3">
        <f>Table3[[#This Row],[Total Direct Care Staff Hours]]/Table3[[#This Row],[MDS Census]]</f>
        <v>2.1414630010899844</v>
      </c>
      <c r="H274" s="3">
        <f>Table3[[#This Row],[Total RN Hours (w/ Admin, DON)]]/Table3[[#This Row],[MDS Census]]</f>
        <v>0.29982439142545719</v>
      </c>
      <c r="I274" s="3">
        <f>Table3[[#This Row],[RN Hours (excl. Admin, DON)]]/Table3[[#This Row],[MDS Census]]</f>
        <v>0.17223325663073757</v>
      </c>
      <c r="J274" s="3">
        <f t="shared" si="4"/>
        <v>233.0167777777778</v>
      </c>
      <c r="K274" s="3">
        <f>SUM(Table3[[#This Row],[RN Hours (excl. Admin, DON)]], Table3[[#This Row],[LPN Hours (excl. Admin)]], Table3[[#This Row],[CNA Hours]], Table3[[#This Row],[NA TR Hours]], Table3[[#This Row],[Med Aide/Tech Hours]])</f>
        <v>196.46733333333336</v>
      </c>
      <c r="L274" s="3">
        <f>SUM(Table3[[#This Row],[RN Hours (excl. Admin, DON)]:[RN DON Hours]])</f>
        <v>27.507222222222222</v>
      </c>
      <c r="M274" s="3">
        <v>15.801444444444446</v>
      </c>
      <c r="N274" s="3">
        <v>6.6391111111111112</v>
      </c>
      <c r="O274" s="3">
        <v>5.0666666666666664</v>
      </c>
      <c r="P274" s="3">
        <f>SUM(Table3[[#This Row],[LPN Hours (excl. Admin)]:[LPN Admin Hours]])</f>
        <v>71.676222222222222</v>
      </c>
      <c r="Q274" s="3">
        <v>46.832555555555558</v>
      </c>
      <c r="R274" s="3">
        <v>24.84366666666666</v>
      </c>
      <c r="S274" s="3">
        <f>SUM(Table3[[#This Row],[CNA Hours]], Table3[[#This Row],[NA TR Hours]], Table3[[#This Row],[Med Aide/Tech Hours]])</f>
        <v>133.83333333333334</v>
      </c>
      <c r="T274" s="3">
        <v>133.72222222222223</v>
      </c>
      <c r="U274" s="3">
        <v>0.1111111111111111</v>
      </c>
      <c r="V274" s="3">
        <v>0</v>
      </c>
      <c r="W274" s="3">
        <f>SUM(Table3[[#This Row],[RN Hours Contract]:[Med Aide Hours Contract]])</f>
        <v>12.498333333333335</v>
      </c>
      <c r="X274" s="3">
        <v>0.89833333333333343</v>
      </c>
      <c r="Y274" s="3">
        <v>0</v>
      </c>
      <c r="Z274" s="3">
        <v>0</v>
      </c>
      <c r="AA274" s="3">
        <v>6.1888888888888891</v>
      </c>
      <c r="AB274" s="3">
        <v>0</v>
      </c>
      <c r="AC274" s="3">
        <v>5.4111111111111114</v>
      </c>
      <c r="AD274" s="3">
        <v>0</v>
      </c>
      <c r="AE274" s="3">
        <v>0</v>
      </c>
      <c r="AF274" t="s">
        <v>272</v>
      </c>
      <c r="AG274" s="13">
        <v>5</v>
      </c>
      <c r="AQ274"/>
    </row>
    <row r="275" spans="1:43" x14ac:dyDescent="0.2">
      <c r="A275" t="s">
        <v>425</v>
      </c>
      <c r="B275" t="s">
        <v>701</v>
      </c>
      <c r="C275" t="s">
        <v>1026</v>
      </c>
      <c r="D275" t="s">
        <v>1142</v>
      </c>
      <c r="E275" s="3">
        <v>26.455555555555556</v>
      </c>
      <c r="F275" s="3">
        <f>Table3[[#This Row],[Total Hours Nurse Staffing]]/Table3[[#This Row],[MDS Census]]</f>
        <v>5.6590172196556061</v>
      </c>
      <c r="G275" s="3">
        <f>Table3[[#This Row],[Total Direct Care Staff Hours]]/Table3[[#This Row],[MDS Census]]</f>
        <v>5.0534943301133985</v>
      </c>
      <c r="H275" s="3">
        <f>Table3[[#This Row],[Total RN Hours (w/ Admin, DON)]]/Table3[[#This Row],[MDS Census]]</f>
        <v>1.0738849223015541</v>
      </c>
      <c r="I275" s="3">
        <f>Table3[[#This Row],[RN Hours (excl. Admin, DON)]]/Table3[[#This Row],[MDS Census]]</f>
        <v>0.46836203275934485</v>
      </c>
      <c r="J275" s="3">
        <f t="shared" si="4"/>
        <v>149.71244444444443</v>
      </c>
      <c r="K275" s="3">
        <f>SUM(Table3[[#This Row],[RN Hours (excl. Admin, DON)]], Table3[[#This Row],[LPN Hours (excl. Admin)]], Table3[[#This Row],[CNA Hours]], Table3[[#This Row],[NA TR Hours]], Table3[[#This Row],[Med Aide/Tech Hours]])</f>
        <v>133.69300000000001</v>
      </c>
      <c r="L275" s="3">
        <f>SUM(Table3[[#This Row],[RN Hours (excl. Admin, DON)]:[RN DON Hours]])</f>
        <v>28.410222222222224</v>
      </c>
      <c r="M275" s="3">
        <v>12.390777777777778</v>
      </c>
      <c r="N275" s="3">
        <v>9.4861111111111107</v>
      </c>
      <c r="O275" s="3">
        <v>6.5333333333333332</v>
      </c>
      <c r="P275" s="3">
        <f>SUM(Table3[[#This Row],[LPN Hours (excl. Admin)]:[LPN Admin Hours]])</f>
        <v>42.098333333333329</v>
      </c>
      <c r="Q275" s="3">
        <v>42.098333333333329</v>
      </c>
      <c r="R275" s="3">
        <v>0</v>
      </c>
      <c r="S275" s="3">
        <f>SUM(Table3[[#This Row],[CNA Hours]], Table3[[#This Row],[NA TR Hours]], Table3[[#This Row],[Med Aide/Tech Hours]])</f>
        <v>79.203888888888898</v>
      </c>
      <c r="T275" s="3">
        <v>79.203888888888898</v>
      </c>
      <c r="U275" s="3">
        <v>0</v>
      </c>
      <c r="V275" s="3">
        <v>0</v>
      </c>
      <c r="W275" s="3">
        <f>SUM(Table3[[#This Row],[RN Hours Contract]:[Med Aide Hours Contract]])</f>
        <v>0</v>
      </c>
      <c r="X275" s="3">
        <v>0</v>
      </c>
      <c r="Y275" s="3">
        <v>0</v>
      </c>
      <c r="Z275" s="3">
        <v>0</v>
      </c>
      <c r="AA275" s="3">
        <v>0</v>
      </c>
      <c r="AB275" s="3">
        <v>0</v>
      </c>
      <c r="AC275" s="3">
        <v>0</v>
      </c>
      <c r="AD275" s="3">
        <v>0</v>
      </c>
      <c r="AE275" s="3">
        <v>0</v>
      </c>
      <c r="AF275" t="s">
        <v>273</v>
      </c>
      <c r="AG275" s="13">
        <v>5</v>
      </c>
      <c r="AQ275"/>
    </row>
    <row r="276" spans="1:43" x14ac:dyDescent="0.2">
      <c r="A276" t="s">
        <v>425</v>
      </c>
      <c r="B276" t="s">
        <v>702</v>
      </c>
      <c r="C276" t="s">
        <v>1027</v>
      </c>
      <c r="D276" t="s">
        <v>1096</v>
      </c>
      <c r="E276" s="3">
        <v>33.322222222222223</v>
      </c>
      <c r="F276" s="3">
        <f>Table3[[#This Row],[Total Hours Nurse Staffing]]/Table3[[#This Row],[MDS Census]]</f>
        <v>3.6265088362787594</v>
      </c>
      <c r="G276" s="3">
        <f>Table3[[#This Row],[Total Direct Care Staff Hours]]/Table3[[#This Row],[MDS Census]]</f>
        <v>3.2957319106368788</v>
      </c>
      <c r="H276" s="3">
        <f>Table3[[#This Row],[Total RN Hours (w/ Admin, DON)]]/Table3[[#This Row],[MDS Census]]</f>
        <v>0.92540513504501498</v>
      </c>
      <c r="I276" s="3">
        <f>Table3[[#This Row],[RN Hours (excl. Admin, DON)]]/Table3[[#This Row],[MDS Census]]</f>
        <v>0.59462820940313443</v>
      </c>
      <c r="J276" s="3">
        <f t="shared" si="4"/>
        <v>120.84333333333333</v>
      </c>
      <c r="K276" s="3">
        <f>SUM(Table3[[#This Row],[RN Hours (excl. Admin, DON)]], Table3[[#This Row],[LPN Hours (excl. Admin)]], Table3[[#This Row],[CNA Hours]], Table3[[#This Row],[NA TR Hours]], Table3[[#This Row],[Med Aide/Tech Hours]])</f>
        <v>109.82111111111111</v>
      </c>
      <c r="L276" s="3">
        <f>SUM(Table3[[#This Row],[RN Hours (excl. Admin, DON)]:[RN DON Hours]])</f>
        <v>30.836555555555556</v>
      </c>
      <c r="M276" s="3">
        <v>19.814333333333334</v>
      </c>
      <c r="N276" s="3">
        <v>5.6</v>
      </c>
      <c r="O276" s="3">
        <v>5.4222222222222225</v>
      </c>
      <c r="P276" s="3">
        <f>SUM(Table3[[#This Row],[LPN Hours (excl. Admin)]:[LPN Admin Hours]])</f>
        <v>20.869333333333334</v>
      </c>
      <c r="Q276" s="3">
        <v>20.869333333333334</v>
      </c>
      <c r="R276" s="3">
        <v>0</v>
      </c>
      <c r="S276" s="3">
        <f>SUM(Table3[[#This Row],[CNA Hours]], Table3[[#This Row],[NA TR Hours]], Table3[[#This Row],[Med Aide/Tech Hours]])</f>
        <v>69.137444444444441</v>
      </c>
      <c r="T276" s="3">
        <v>69.136111111111106</v>
      </c>
      <c r="U276" s="3">
        <v>1.3333333333333335E-3</v>
      </c>
      <c r="V276" s="3">
        <v>0</v>
      </c>
      <c r="W276" s="3">
        <f>SUM(Table3[[#This Row],[RN Hours Contract]:[Med Aide Hours Contract]])</f>
        <v>0</v>
      </c>
      <c r="X276" s="3">
        <v>0</v>
      </c>
      <c r="Y276" s="3">
        <v>0</v>
      </c>
      <c r="Z276" s="3">
        <v>0</v>
      </c>
      <c r="AA276" s="3">
        <v>0</v>
      </c>
      <c r="AB276" s="3">
        <v>0</v>
      </c>
      <c r="AC276" s="3">
        <v>0</v>
      </c>
      <c r="AD276" s="3">
        <v>0</v>
      </c>
      <c r="AE276" s="3">
        <v>0</v>
      </c>
      <c r="AF276" t="s">
        <v>274</v>
      </c>
      <c r="AG276" s="13">
        <v>5</v>
      </c>
      <c r="AQ276"/>
    </row>
    <row r="277" spans="1:43" x14ac:dyDescent="0.2">
      <c r="A277" t="s">
        <v>425</v>
      </c>
      <c r="B277" t="s">
        <v>703</v>
      </c>
      <c r="C277" t="s">
        <v>1004</v>
      </c>
      <c r="D277" t="s">
        <v>1079</v>
      </c>
      <c r="E277" s="3">
        <v>194.21111111111111</v>
      </c>
      <c r="F277" s="3">
        <f>Table3[[#This Row],[Total Hours Nurse Staffing]]/Table3[[#This Row],[MDS Census]]</f>
        <v>2.6235459694490535</v>
      </c>
      <c r="G277" s="3">
        <f>Table3[[#This Row],[Total Direct Care Staff Hours]]/Table3[[#This Row],[MDS Census]]</f>
        <v>2.3212672349676753</v>
      </c>
      <c r="H277" s="3">
        <f>Table3[[#This Row],[Total RN Hours (w/ Admin, DON)]]/Table3[[#This Row],[MDS Census]]</f>
        <v>0.35435379598375194</v>
      </c>
      <c r="I277" s="3">
        <f>Table3[[#This Row],[RN Hours (excl. Admin, DON)]]/Table3[[#This Row],[MDS Census]]</f>
        <v>0.19278848904399568</v>
      </c>
      <c r="J277" s="3">
        <f t="shared" si="4"/>
        <v>509.5217777777778</v>
      </c>
      <c r="K277" s="3">
        <f>SUM(Table3[[#This Row],[RN Hours (excl. Admin, DON)]], Table3[[#This Row],[LPN Hours (excl. Admin)]], Table3[[#This Row],[CNA Hours]], Table3[[#This Row],[NA TR Hours]], Table3[[#This Row],[Med Aide/Tech Hours]])</f>
        <v>450.81588888888882</v>
      </c>
      <c r="L277" s="3">
        <f>SUM(Table3[[#This Row],[RN Hours (excl. Admin, DON)]:[RN DON Hours]])</f>
        <v>68.819444444444443</v>
      </c>
      <c r="M277" s="3">
        <v>37.44166666666667</v>
      </c>
      <c r="N277" s="3">
        <v>25.777777777777779</v>
      </c>
      <c r="O277" s="3">
        <v>5.6</v>
      </c>
      <c r="P277" s="3">
        <f>SUM(Table3[[#This Row],[LPN Hours (excl. Admin)]:[LPN Admin Hours]])</f>
        <v>197.77466666666669</v>
      </c>
      <c r="Q277" s="3">
        <v>170.44655555555556</v>
      </c>
      <c r="R277" s="3">
        <v>27.328111111111113</v>
      </c>
      <c r="S277" s="3">
        <f>SUM(Table3[[#This Row],[CNA Hours]], Table3[[#This Row],[NA TR Hours]], Table3[[#This Row],[Med Aide/Tech Hours]])</f>
        <v>242.92766666666665</v>
      </c>
      <c r="T277" s="3">
        <v>235.56244444444442</v>
      </c>
      <c r="U277" s="3">
        <v>7.3652222222222212</v>
      </c>
      <c r="V277" s="3">
        <v>0</v>
      </c>
      <c r="W277" s="3">
        <f>SUM(Table3[[#This Row],[RN Hours Contract]:[Med Aide Hours Contract]])</f>
        <v>138.52133333333333</v>
      </c>
      <c r="X277" s="3">
        <v>0</v>
      </c>
      <c r="Y277" s="3">
        <v>0</v>
      </c>
      <c r="Z277" s="3">
        <v>0</v>
      </c>
      <c r="AA277" s="3">
        <v>46.027222222222228</v>
      </c>
      <c r="AB277" s="3">
        <v>0</v>
      </c>
      <c r="AC277" s="3">
        <v>92.49411111111111</v>
      </c>
      <c r="AD277" s="3">
        <v>0</v>
      </c>
      <c r="AE277" s="3">
        <v>0</v>
      </c>
      <c r="AF277" t="s">
        <v>275</v>
      </c>
      <c r="AG277" s="13">
        <v>5</v>
      </c>
      <c r="AQ277"/>
    </row>
    <row r="278" spans="1:43" x14ac:dyDescent="0.2">
      <c r="A278" t="s">
        <v>425</v>
      </c>
      <c r="B278" t="s">
        <v>704</v>
      </c>
      <c r="C278" t="s">
        <v>901</v>
      </c>
      <c r="D278" t="s">
        <v>1094</v>
      </c>
      <c r="E278" s="3">
        <v>52.833333333333336</v>
      </c>
      <c r="F278" s="3">
        <f>Table3[[#This Row],[Total Hours Nurse Staffing]]/Table3[[#This Row],[MDS Census]]</f>
        <v>3.6075583596214509</v>
      </c>
      <c r="G278" s="3">
        <f>Table3[[#This Row],[Total Direct Care Staff Hours]]/Table3[[#This Row],[MDS Census]]</f>
        <v>3.1992218717139851</v>
      </c>
      <c r="H278" s="3">
        <f>Table3[[#This Row],[Total RN Hours (w/ Admin, DON)]]/Table3[[#This Row],[MDS Census]]</f>
        <v>0.91059936908517347</v>
      </c>
      <c r="I278" s="3">
        <f>Table3[[#This Row],[RN Hours (excl. Admin, DON)]]/Table3[[#This Row],[MDS Census]]</f>
        <v>0.61127234490010507</v>
      </c>
      <c r="J278" s="3">
        <f t="shared" si="4"/>
        <v>190.59933333333333</v>
      </c>
      <c r="K278" s="3">
        <f>SUM(Table3[[#This Row],[RN Hours (excl. Admin, DON)]], Table3[[#This Row],[LPN Hours (excl. Admin)]], Table3[[#This Row],[CNA Hours]], Table3[[#This Row],[NA TR Hours]], Table3[[#This Row],[Med Aide/Tech Hours]])</f>
        <v>169.02555555555554</v>
      </c>
      <c r="L278" s="3">
        <f>SUM(Table3[[#This Row],[RN Hours (excl. Admin, DON)]:[RN DON Hours]])</f>
        <v>48.11</v>
      </c>
      <c r="M278" s="3">
        <v>32.295555555555552</v>
      </c>
      <c r="N278" s="3">
        <v>10.747777777777776</v>
      </c>
      <c r="O278" s="3">
        <v>5.0666666666666664</v>
      </c>
      <c r="P278" s="3">
        <f>SUM(Table3[[#This Row],[LPN Hours (excl. Admin)]:[LPN Admin Hours]])</f>
        <v>26.334444444444443</v>
      </c>
      <c r="Q278" s="3">
        <v>20.575111111111109</v>
      </c>
      <c r="R278" s="3">
        <v>5.7593333333333341</v>
      </c>
      <c r="S278" s="3">
        <f>SUM(Table3[[#This Row],[CNA Hours]], Table3[[#This Row],[NA TR Hours]], Table3[[#This Row],[Med Aide/Tech Hours]])</f>
        <v>116.15488888888888</v>
      </c>
      <c r="T278" s="3">
        <v>100.24222222222221</v>
      </c>
      <c r="U278" s="3">
        <v>15.912666666666665</v>
      </c>
      <c r="V278" s="3">
        <v>0</v>
      </c>
      <c r="W278" s="3">
        <f>SUM(Table3[[#This Row],[RN Hours Contract]:[Med Aide Hours Contract]])</f>
        <v>7.7777777777777779E-2</v>
      </c>
      <c r="X278" s="3">
        <v>0</v>
      </c>
      <c r="Y278" s="3">
        <v>7.7777777777777779E-2</v>
      </c>
      <c r="Z278" s="3">
        <v>0</v>
      </c>
      <c r="AA278" s="3">
        <v>0</v>
      </c>
      <c r="AB278" s="3">
        <v>0</v>
      </c>
      <c r="AC278" s="3">
        <v>0</v>
      </c>
      <c r="AD278" s="3">
        <v>0</v>
      </c>
      <c r="AE278" s="3">
        <v>0</v>
      </c>
      <c r="AF278" t="s">
        <v>276</v>
      </c>
      <c r="AG278" s="13">
        <v>5</v>
      </c>
      <c r="AQ278"/>
    </row>
    <row r="279" spans="1:43" x14ac:dyDescent="0.2">
      <c r="A279" t="s">
        <v>425</v>
      </c>
      <c r="B279" t="s">
        <v>705</v>
      </c>
      <c r="C279" t="s">
        <v>971</v>
      </c>
      <c r="D279" t="s">
        <v>1079</v>
      </c>
      <c r="E279" s="3">
        <v>179.0888888888889</v>
      </c>
      <c r="F279" s="3">
        <f>Table3[[#This Row],[Total Hours Nurse Staffing]]/Table3[[#This Row],[MDS Census]]</f>
        <v>3.2948839806427594</v>
      </c>
      <c r="G279" s="3">
        <f>Table3[[#This Row],[Total Direct Care Staff Hours]]/Table3[[#This Row],[MDS Census]]</f>
        <v>3.1366652190098026</v>
      </c>
      <c r="H279" s="3">
        <f>Table3[[#This Row],[Total RN Hours (w/ Admin, DON)]]/Table3[[#This Row],[MDS Census]]</f>
        <v>0.55087045539148771</v>
      </c>
      <c r="I279" s="3">
        <f>Table3[[#This Row],[RN Hours (excl. Admin, DON)]]/Table3[[#This Row],[MDS Census]]</f>
        <v>0.4371627993547586</v>
      </c>
      <c r="J279" s="3">
        <f t="shared" si="4"/>
        <v>590.07711111111109</v>
      </c>
      <c r="K279" s="3">
        <f>SUM(Table3[[#This Row],[RN Hours (excl. Admin, DON)]], Table3[[#This Row],[LPN Hours (excl. Admin)]], Table3[[#This Row],[CNA Hours]], Table3[[#This Row],[NA TR Hours]], Table3[[#This Row],[Med Aide/Tech Hours]])</f>
        <v>561.74188888888887</v>
      </c>
      <c r="L279" s="3">
        <f>SUM(Table3[[#This Row],[RN Hours (excl. Admin, DON)]:[RN DON Hours]])</f>
        <v>98.654777777777767</v>
      </c>
      <c r="M279" s="3">
        <v>78.290999999999997</v>
      </c>
      <c r="N279" s="3">
        <v>15.119333333333334</v>
      </c>
      <c r="O279" s="3">
        <v>5.2444444444444445</v>
      </c>
      <c r="P279" s="3">
        <f>SUM(Table3[[#This Row],[LPN Hours (excl. Admin)]:[LPN Admin Hours]])</f>
        <v>184.27577777777776</v>
      </c>
      <c r="Q279" s="3">
        <v>176.30433333333332</v>
      </c>
      <c r="R279" s="3">
        <v>7.9714444444444439</v>
      </c>
      <c r="S279" s="3">
        <f>SUM(Table3[[#This Row],[CNA Hours]], Table3[[#This Row],[NA TR Hours]], Table3[[#This Row],[Med Aide/Tech Hours]])</f>
        <v>307.14655555555555</v>
      </c>
      <c r="T279" s="3">
        <v>297.63266666666664</v>
      </c>
      <c r="U279" s="3">
        <v>9.5138888888888911</v>
      </c>
      <c r="V279" s="3">
        <v>0</v>
      </c>
      <c r="W279" s="3">
        <f>SUM(Table3[[#This Row],[RN Hours Contract]:[Med Aide Hours Contract]])</f>
        <v>41.948111111111118</v>
      </c>
      <c r="X279" s="3">
        <v>3.8685555555555555</v>
      </c>
      <c r="Y279" s="3">
        <v>0</v>
      </c>
      <c r="Z279" s="3">
        <v>0</v>
      </c>
      <c r="AA279" s="3">
        <v>4.0388888888888888</v>
      </c>
      <c r="AB279" s="3">
        <v>0</v>
      </c>
      <c r="AC279" s="3">
        <v>34.040666666666674</v>
      </c>
      <c r="AD279" s="3">
        <v>0</v>
      </c>
      <c r="AE279" s="3">
        <v>0</v>
      </c>
      <c r="AF279" t="s">
        <v>277</v>
      </c>
      <c r="AG279" s="13">
        <v>5</v>
      </c>
      <c r="AQ279"/>
    </row>
    <row r="280" spans="1:43" x14ac:dyDescent="0.2">
      <c r="A280" t="s">
        <v>425</v>
      </c>
      <c r="B280" t="s">
        <v>706</v>
      </c>
      <c r="C280" t="s">
        <v>953</v>
      </c>
      <c r="D280" t="s">
        <v>1095</v>
      </c>
      <c r="E280" s="3">
        <v>56.733333333333334</v>
      </c>
      <c r="F280" s="3">
        <f>Table3[[#This Row],[Total Hours Nurse Staffing]]/Table3[[#This Row],[MDS Census]]</f>
        <v>4.0355620838229527</v>
      </c>
      <c r="G280" s="3">
        <f>Table3[[#This Row],[Total Direct Care Staff Hours]]/Table3[[#This Row],[MDS Census]]</f>
        <v>3.5807971014492752</v>
      </c>
      <c r="H280" s="3">
        <f>Table3[[#This Row],[Total RN Hours (w/ Admin, DON)]]/Table3[[#This Row],[MDS Census]]</f>
        <v>0.75757540148844482</v>
      </c>
      <c r="I280" s="3">
        <f>Table3[[#This Row],[RN Hours (excl. Admin, DON)]]/Table3[[#This Row],[MDS Census]]</f>
        <v>0.30315315315315322</v>
      </c>
      <c r="J280" s="3">
        <f t="shared" si="4"/>
        <v>228.95088888888887</v>
      </c>
      <c r="K280" s="3">
        <f>SUM(Table3[[#This Row],[RN Hours (excl. Admin, DON)]], Table3[[#This Row],[LPN Hours (excl. Admin)]], Table3[[#This Row],[CNA Hours]], Table3[[#This Row],[NA TR Hours]], Table3[[#This Row],[Med Aide/Tech Hours]])</f>
        <v>203.15055555555554</v>
      </c>
      <c r="L280" s="3">
        <f>SUM(Table3[[#This Row],[RN Hours (excl. Admin, DON)]:[RN DON Hours]])</f>
        <v>42.97977777777777</v>
      </c>
      <c r="M280" s="3">
        <v>17.198888888888892</v>
      </c>
      <c r="N280" s="3">
        <v>20.016999999999996</v>
      </c>
      <c r="O280" s="3">
        <v>5.7638888888888893</v>
      </c>
      <c r="P280" s="3">
        <f>SUM(Table3[[#This Row],[LPN Hours (excl. Admin)]:[LPN Admin Hours]])</f>
        <v>41.246666666666663</v>
      </c>
      <c r="Q280" s="3">
        <v>41.227222222222217</v>
      </c>
      <c r="R280" s="3">
        <v>1.9444444444444445E-2</v>
      </c>
      <c r="S280" s="3">
        <f>SUM(Table3[[#This Row],[CNA Hours]], Table3[[#This Row],[NA TR Hours]], Table3[[#This Row],[Med Aide/Tech Hours]])</f>
        <v>144.72444444444443</v>
      </c>
      <c r="T280" s="3">
        <v>141.2211111111111</v>
      </c>
      <c r="U280" s="3">
        <v>3.5033333333333334</v>
      </c>
      <c r="V280" s="3">
        <v>0</v>
      </c>
      <c r="W280" s="3">
        <f>SUM(Table3[[#This Row],[RN Hours Contract]:[Med Aide Hours Contract]])</f>
        <v>2.2678888888888888</v>
      </c>
      <c r="X280" s="3">
        <v>2.2484444444444445</v>
      </c>
      <c r="Y280" s="3">
        <v>0</v>
      </c>
      <c r="Z280" s="3">
        <v>0</v>
      </c>
      <c r="AA280" s="3">
        <v>0</v>
      </c>
      <c r="AB280" s="3">
        <v>1.9444444444444445E-2</v>
      </c>
      <c r="AC280" s="3">
        <v>0</v>
      </c>
      <c r="AD280" s="3">
        <v>0</v>
      </c>
      <c r="AE280" s="3">
        <v>0</v>
      </c>
      <c r="AF280" t="s">
        <v>278</v>
      </c>
      <c r="AG280" s="13">
        <v>5</v>
      </c>
      <c r="AQ280"/>
    </row>
    <row r="281" spans="1:43" x14ac:dyDescent="0.2">
      <c r="A281" t="s">
        <v>425</v>
      </c>
      <c r="B281" t="s">
        <v>707</v>
      </c>
      <c r="C281" t="s">
        <v>1028</v>
      </c>
      <c r="D281" t="s">
        <v>1118</v>
      </c>
      <c r="E281" s="3">
        <v>98.7</v>
      </c>
      <c r="F281" s="3">
        <f>Table3[[#This Row],[Total Hours Nurse Staffing]]/Table3[[#This Row],[MDS Census]]</f>
        <v>4.2651975683890582</v>
      </c>
      <c r="G281" s="3">
        <f>Table3[[#This Row],[Total Direct Care Staff Hours]]/Table3[[#This Row],[MDS Census]]</f>
        <v>4.2228695260610154</v>
      </c>
      <c r="H281" s="3">
        <f>Table3[[#This Row],[Total RN Hours (w/ Admin, DON)]]/Table3[[#This Row],[MDS Census]]</f>
        <v>0.52395024203534835</v>
      </c>
      <c r="I281" s="3">
        <f>Table3[[#This Row],[RN Hours (excl. Admin, DON)]]/Table3[[#This Row],[MDS Census]]</f>
        <v>0.48162219970730608</v>
      </c>
      <c r="J281" s="3">
        <f t="shared" si="4"/>
        <v>420.97500000000002</v>
      </c>
      <c r="K281" s="3">
        <f>SUM(Table3[[#This Row],[RN Hours (excl. Admin, DON)]], Table3[[#This Row],[LPN Hours (excl. Admin)]], Table3[[#This Row],[CNA Hours]], Table3[[#This Row],[NA TR Hours]], Table3[[#This Row],[Med Aide/Tech Hours]])</f>
        <v>416.79722222222222</v>
      </c>
      <c r="L281" s="3">
        <f>SUM(Table3[[#This Row],[RN Hours (excl. Admin, DON)]:[RN DON Hours]])</f>
        <v>51.713888888888889</v>
      </c>
      <c r="M281" s="3">
        <v>47.536111111111111</v>
      </c>
      <c r="N281" s="3">
        <v>0</v>
      </c>
      <c r="O281" s="3">
        <v>4.177777777777778</v>
      </c>
      <c r="P281" s="3">
        <f>SUM(Table3[[#This Row],[LPN Hours (excl. Admin)]:[LPN Admin Hours]])</f>
        <v>88.674999999999997</v>
      </c>
      <c r="Q281" s="3">
        <v>88.674999999999997</v>
      </c>
      <c r="R281" s="3">
        <v>0</v>
      </c>
      <c r="S281" s="3">
        <f>SUM(Table3[[#This Row],[CNA Hours]], Table3[[#This Row],[NA TR Hours]], Table3[[#This Row],[Med Aide/Tech Hours]])</f>
        <v>280.58611111111111</v>
      </c>
      <c r="T281" s="3">
        <v>280.58611111111111</v>
      </c>
      <c r="U281" s="3">
        <v>0</v>
      </c>
      <c r="V281" s="3">
        <v>0</v>
      </c>
      <c r="W281" s="3">
        <f>SUM(Table3[[#This Row],[RN Hours Contract]:[Med Aide Hours Contract]])</f>
        <v>0</v>
      </c>
      <c r="X281" s="3">
        <v>0</v>
      </c>
      <c r="Y281" s="3">
        <v>0</v>
      </c>
      <c r="Z281" s="3">
        <v>0</v>
      </c>
      <c r="AA281" s="3">
        <v>0</v>
      </c>
      <c r="AB281" s="3">
        <v>0</v>
      </c>
      <c r="AC281" s="3">
        <v>0</v>
      </c>
      <c r="AD281" s="3">
        <v>0</v>
      </c>
      <c r="AE281" s="3">
        <v>0</v>
      </c>
      <c r="AF281" t="s">
        <v>279</v>
      </c>
      <c r="AG281" s="13">
        <v>5</v>
      </c>
      <c r="AQ281"/>
    </row>
    <row r="282" spans="1:43" x14ac:dyDescent="0.2">
      <c r="A282" t="s">
        <v>425</v>
      </c>
      <c r="B282" t="s">
        <v>708</v>
      </c>
      <c r="C282" t="s">
        <v>1029</v>
      </c>
      <c r="D282" t="s">
        <v>1142</v>
      </c>
      <c r="E282" s="3">
        <v>35.011111111111113</v>
      </c>
      <c r="F282" s="3">
        <f>Table3[[#This Row],[Total Hours Nurse Staffing]]/Table3[[#This Row],[MDS Census]]</f>
        <v>3.6843383052999052</v>
      </c>
      <c r="G282" s="3">
        <f>Table3[[#This Row],[Total Direct Care Staff Hours]]/Table3[[#This Row],[MDS Census]]</f>
        <v>3.3596953348143446</v>
      </c>
      <c r="H282" s="3">
        <f>Table3[[#This Row],[Total RN Hours (w/ Admin, DON)]]/Table3[[#This Row],[MDS Census]]</f>
        <v>0.99705490320533163</v>
      </c>
      <c r="I282" s="3">
        <f>Table3[[#This Row],[RN Hours (excl. Admin, DON)]]/Table3[[#This Row],[MDS Census]]</f>
        <v>0.6724119327197714</v>
      </c>
      <c r="J282" s="3">
        <f t="shared" si="4"/>
        <v>128.9927777777778</v>
      </c>
      <c r="K282" s="3">
        <f>SUM(Table3[[#This Row],[RN Hours (excl. Admin, DON)]], Table3[[#This Row],[LPN Hours (excl. Admin)]], Table3[[#This Row],[CNA Hours]], Table3[[#This Row],[NA TR Hours]], Table3[[#This Row],[Med Aide/Tech Hours]])</f>
        <v>117.62666666666667</v>
      </c>
      <c r="L282" s="3">
        <f>SUM(Table3[[#This Row],[RN Hours (excl. Admin, DON)]:[RN DON Hours]])</f>
        <v>34.908000000000001</v>
      </c>
      <c r="M282" s="3">
        <v>23.541888888888888</v>
      </c>
      <c r="N282" s="3">
        <v>7.3944444444444448</v>
      </c>
      <c r="O282" s="3">
        <v>3.9716666666666667</v>
      </c>
      <c r="P282" s="3">
        <f>SUM(Table3[[#This Row],[LPN Hours (excl. Admin)]:[LPN Admin Hours]])</f>
        <v>29.900111111111112</v>
      </c>
      <c r="Q282" s="3">
        <v>29.900111111111112</v>
      </c>
      <c r="R282" s="3">
        <v>0</v>
      </c>
      <c r="S282" s="3">
        <f>SUM(Table3[[#This Row],[CNA Hours]], Table3[[#This Row],[NA TR Hours]], Table3[[#This Row],[Med Aide/Tech Hours]])</f>
        <v>64.184666666666672</v>
      </c>
      <c r="T282" s="3">
        <v>64.184666666666672</v>
      </c>
      <c r="U282" s="3">
        <v>0</v>
      </c>
      <c r="V282" s="3">
        <v>0</v>
      </c>
      <c r="W282" s="3">
        <f>SUM(Table3[[#This Row],[RN Hours Contract]:[Med Aide Hours Contract]])</f>
        <v>2.105</v>
      </c>
      <c r="X282" s="3">
        <v>0</v>
      </c>
      <c r="Y282" s="3">
        <v>0</v>
      </c>
      <c r="Z282" s="3">
        <v>2.105</v>
      </c>
      <c r="AA282" s="3">
        <v>0</v>
      </c>
      <c r="AB282" s="3">
        <v>0</v>
      </c>
      <c r="AC282" s="3">
        <v>0</v>
      </c>
      <c r="AD282" s="3">
        <v>0</v>
      </c>
      <c r="AE282" s="3">
        <v>0</v>
      </c>
      <c r="AF282" t="s">
        <v>280</v>
      </c>
      <c r="AG282" s="13">
        <v>5</v>
      </c>
      <c r="AQ282"/>
    </row>
    <row r="283" spans="1:43" x14ac:dyDescent="0.2">
      <c r="A283" t="s">
        <v>425</v>
      </c>
      <c r="B283" t="s">
        <v>709</v>
      </c>
      <c r="C283" t="s">
        <v>874</v>
      </c>
      <c r="D283" t="s">
        <v>1070</v>
      </c>
      <c r="E283" s="3">
        <v>66.388888888888886</v>
      </c>
      <c r="F283" s="3">
        <f>Table3[[#This Row],[Total Hours Nurse Staffing]]/Table3[[#This Row],[MDS Census]]</f>
        <v>3.5020050209205023</v>
      </c>
      <c r="G283" s="3">
        <f>Table3[[#This Row],[Total Direct Care Staff Hours]]/Table3[[#This Row],[MDS Census]]</f>
        <v>3.2651682008368201</v>
      </c>
      <c r="H283" s="3">
        <f>Table3[[#This Row],[Total RN Hours (w/ Admin, DON)]]/Table3[[#This Row],[MDS Census]]</f>
        <v>0.32230962343096237</v>
      </c>
      <c r="I283" s="3">
        <f>Table3[[#This Row],[RN Hours (excl. Admin, DON)]]/Table3[[#This Row],[MDS Census]]</f>
        <v>0.1589456066945607</v>
      </c>
      <c r="J283" s="3">
        <f t="shared" si="4"/>
        <v>232.49422222222222</v>
      </c>
      <c r="K283" s="3">
        <f>SUM(Table3[[#This Row],[RN Hours (excl. Admin, DON)]], Table3[[#This Row],[LPN Hours (excl. Admin)]], Table3[[#This Row],[CNA Hours]], Table3[[#This Row],[NA TR Hours]], Table3[[#This Row],[Med Aide/Tech Hours]])</f>
        <v>216.77088888888889</v>
      </c>
      <c r="L283" s="3">
        <f>SUM(Table3[[#This Row],[RN Hours (excl. Admin, DON)]:[RN DON Hours]])</f>
        <v>21.39777777777778</v>
      </c>
      <c r="M283" s="3">
        <v>10.552222222222223</v>
      </c>
      <c r="N283" s="3">
        <v>6.0455555555555556</v>
      </c>
      <c r="O283" s="3">
        <v>4.8</v>
      </c>
      <c r="P283" s="3">
        <f>SUM(Table3[[#This Row],[LPN Hours (excl. Admin)]:[LPN Admin Hours]])</f>
        <v>98.424555555555543</v>
      </c>
      <c r="Q283" s="3">
        <v>93.546777777777763</v>
      </c>
      <c r="R283" s="3">
        <v>4.8777777777777782</v>
      </c>
      <c r="S283" s="3">
        <f>SUM(Table3[[#This Row],[CNA Hours]], Table3[[#This Row],[NA TR Hours]], Table3[[#This Row],[Med Aide/Tech Hours]])</f>
        <v>112.6718888888889</v>
      </c>
      <c r="T283" s="3">
        <v>111.95855555555556</v>
      </c>
      <c r="U283" s="3">
        <v>0.71333333333333337</v>
      </c>
      <c r="V283" s="3">
        <v>0</v>
      </c>
      <c r="W283" s="3">
        <f>SUM(Table3[[#This Row],[RN Hours Contract]:[Med Aide Hours Contract]])</f>
        <v>5.5586666666666655</v>
      </c>
      <c r="X283" s="3">
        <v>0.4</v>
      </c>
      <c r="Y283" s="3">
        <v>0</v>
      </c>
      <c r="Z283" s="3">
        <v>0</v>
      </c>
      <c r="AA283" s="3">
        <v>0.22233333333333336</v>
      </c>
      <c r="AB283" s="3">
        <v>0</v>
      </c>
      <c r="AC283" s="3">
        <v>4.9363333333333319</v>
      </c>
      <c r="AD283" s="3">
        <v>0</v>
      </c>
      <c r="AE283" s="3">
        <v>0</v>
      </c>
      <c r="AF283" t="s">
        <v>281</v>
      </c>
      <c r="AG283" s="13">
        <v>5</v>
      </c>
      <c r="AQ283"/>
    </row>
    <row r="284" spans="1:43" x14ac:dyDescent="0.2">
      <c r="A284" t="s">
        <v>425</v>
      </c>
      <c r="B284" t="s">
        <v>710</v>
      </c>
      <c r="C284" t="s">
        <v>1030</v>
      </c>
      <c r="D284" t="s">
        <v>1079</v>
      </c>
      <c r="E284" s="3">
        <v>94.733333333333334</v>
      </c>
      <c r="F284" s="3">
        <f>Table3[[#This Row],[Total Hours Nurse Staffing]]/Table3[[#This Row],[MDS Census]]</f>
        <v>2.4424489795918367</v>
      </c>
      <c r="G284" s="3">
        <f>Table3[[#This Row],[Total Direct Care Staff Hours]]/Table3[[#This Row],[MDS Census]]</f>
        <v>2.0177633122214402</v>
      </c>
      <c r="H284" s="3">
        <f>Table3[[#This Row],[Total RN Hours (w/ Admin, DON)]]/Table3[[#This Row],[MDS Census]]</f>
        <v>0.30231878958479946</v>
      </c>
      <c r="I284" s="3">
        <f>Table3[[#This Row],[RN Hours (excl. Admin, DON)]]/Table3[[#This Row],[MDS Census]]</f>
        <v>0.1157600281491907</v>
      </c>
      <c r="J284" s="3">
        <f t="shared" si="4"/>
        <v>231.38133333333334</v>
      </c>
      <c r="K284" s="3">
        <f>SUM(Table3[[#This Row],[RN Hours (excl. Admin, DON)]], Table3[[#This Row],[LPN Hours (excl. Admin)]], Table3[[#This Row],[CNA Hours]], Table3[[#This Row],[NA TR Hours]], Table3[[#This Row],[Med Aide/Tech Hours]])</f>
        <v>191.14944444444444</v>
      </c>
      <c r="L284" s="3">
        <f>SUM(Table3[[#This Row],[RN Hours (excl. Admin, DON)]:[RN DON Hours]])</f>
        <v>28.639666666666667</v>
      </c>
      <c r="M284" s="3">
        <v>10.966333333333333</v>
      </c>
      <c r="N284" s="3">
        <v>12.695555555555554</v>
      </c>
      <c r="O284" s="3">
        <v>4.9777777777777779</v>
      </c>
      <c r="P284" s="3">
        <f>SUM(Table3[[#This Row],[LPN Hours (excl. Admin)]:[LPN Admin Hours]])</f>
        <v>105.43</v>
      </c>
      <c r="Q284" s="3">
        <v>82.87144444444445</v>
      </c>
      <c r="R284" s="3">
        <v>22.558555555555554</v>
      </c>
      <c r="S284" s="3">
        <f>SUM(Table3[[#This Row],[CNA Hours]], Table3[[#This Row],[NA TR Hours]], Table3[[#This Row],[Med Aide/Tech Hours]])</f>
        <v>97.311666666666667</v>
      </c>
      <c r="T284" s="3">
        <v>92.827777777777783</v>
      </c>
      <c r="U284" s="3">
        <v>4.4838888888888881</v>
      </c>
      <c r="V284" s="3">
        <v>0</v>
      </c>
      <c r="W284" s="3">
        <f>SUM(Table3[[#This Row],[RN Hours Contract]:[Med Aide Hours Contract]])</f>
        <v>1.6417777777777778</v>
      </c>
      <c r="X284" s="3">
        <v>0.59833333333333338</v>
      </c>
      <c r="Y284" s="3">
        <v>0.91011111111111109</v>
      </c>
      <c r="Z284" s="3">
        <v>0</v>
      </c>
      <c r="AA284" s="3">
        <v>0</v>
      </c>
      <c r="AB284" s="3">
        <v>0</v>
      </c>
      <c r="AC284" s="3">
        <v>0.13333333333333333</v>
      </c>
      <c r="AD284" s="3">
        <v>0</v>
      </c>
      <c r="AE284" s="3">
        <v>0</v>
      </c>
      <c r="AF284" t="s">
        <v>282</v>
      </c>
      <c r="AG284" s="13">
        <v>5</v>
      </c>
      <c r="AQ284"/>
    </row>
    <row r="285" spans="1:43" x14ac:dyDescent="0.2">
      <c r="A285" t="s">
        <v>425</v>
      </c>
      <c r="B285" t="s">
        <v>711</v>
      </c>
      <c r="C285" t="s">
        <v>1031</v>
      </c>
      <c r="D285" t="s">
        <v>1089</v>
      </c>
      <c r="E285" s="3">
        <v>37.555555555555557</v>
      </c>
      <c r="F285" s="3">
        <f>Table3[[#This Row],[Total Hours Nurse Staffing]]/Table3[[#This Row],[MDS Census]]</f>
        <v>3.6409585798816564</v>
      </c>
      <c r="G285" s="3">
        <f>Table3[[#This Row],[Total Direct Care Staff Hours]]/Table3[[#This Row],[MDS Census]]</f>
        <v>3.3283846153846155</v>
      </c>
      <c r="H285" s="3">
        <f>Table3[[#This Row],[Total RN Hours (w/ Admin, DON)]]/Table3[[#This Row],[MDS Census]]</f>
        <v>1.1585621301775149</v>
      </c>
      <c r="I285" s="3">
        <f>Table3[[#This Row],[RN Hours (excl. Admin, DON)]]/Table3[[#This Row],[MDS Census]]</f>
        <v>0.8459881656804733</v>
      </c>
      <c r="J285" s="3">
        <f t="shared" si="4"/>
        <v>136.73822222222222</v>
      </c>
      <c r="K285" s="3">
        <f>SUM(Table3[[#This Row],[RN Hours (excl. Admin, DON)]], Table3[[#This Row],[LPN Hours (excl. Admin)]], Table3[[#This Row],[CNA Hours]], Table3[[#This Row],[NA TR Hours]], Table3[[#This Row],[Med Aide/Tech Hours]])</f>
        <v>124.99933333333334</v>
      </c>
      <c r="L285" s="3">
        <f>SUM(Table3[[#This Row],[RN Hours (excl. Admin, DON)]:[RN DON Hours]])</f>
        <v>43.510444444444445</v>
      </c>
      <c r="M285" s="3">
        <v>31.771555555555555</v>
      </c>
      <c r="N285" s="3">
        <v>7.0666666666666664</v>
      </c>
      <c r="O285" s="3">
        <v>4.6722222222222225</v>
      </c>
      <c r="P285" s="3">
        <f>SUM(Table3[[#This Row],[LPN Hours (excl. Admin)]:[LPN Admin Hours]])</f>
        <v>9.5093333333333341</v>
      </c>
      <c r="Q285" s="3">
        <v>9.5093333333333341</v>
      </c>
      <c r="R285" s="3">
        <v>0</v>
      </c>
      <c r="S285" s="3">
        <f>SUM(Table3[[#This Row],[CNA Hours]], Table3[[#This Row],[NA TR Hours]], Table3[[#This Row],[Med Aide/Tech Hours]])</f>
        <v>83.718444444444444</v>
      </c>
      <c r="T285" s="3">
        <v>83.718444444444444</v>
      </c>
      <c r="U285" s="3">
        <v>0</v>
      </c>
      <c r="V285" s="3">
        <v>0</v>
      </c>
      <c r="W285" s="3">
        <f>SUM(Table3[[#This Row],[RN Hours Contract]:[Med Aide Hours Contract]])</f>
        <v>8.8888888888888892E-2</v>
      </c>
      <c r="X285" s="3">
        <v>0</v>
      </c>
      <c r="Y285" s="3">
        <v>0</v>
      </c>
      <c r="Z285" s="3">
        <v>8.8888888888888892E-2</v>
      </c>
      <c r="AA285" s="3">
        <v>0</v>
      </c>
      <c r="AB285" s="3">
        <v>0</v>
      </c>
      <c r="AC285" s="3">
        <v>0</v>
      </c>
      <c r="AD285" s="3">
        <v>0</v>
      </c>
      <c r="AE285" s="3">
        <v>0</v>
      </c>
      <c r="AF285" t="s">
        <v>283</v>
      </c>
      <c r="AG285" s="13">
        <v>5</v>
      </c>
      <c r="AQ285"/>
    </row>
    <row r="286" spans="1:43" x14ac:dyDescent="0.2">
      <c r="A286" t="s">
        <v>425</v>
      </c>
      <c r="B286" t="s">
        <v>712</v>
      </c>
      <c r="C286" t="s">
        <v>970</v>
      </c>
      <c r="D286" t="s">
        <v>1105</v>
      </c>
      <c r="E286" s="3">
        <v>10.677777777777777</v>
      </c>
      <c r="F286" s="3">
        <f>Table3[[#This Row],[Total Hours Nurse Staffing]]/Table3[[#This Row],[MDS Census]]</f>
        <v>7.7832258064516138</v>
      </c>
      <c r="G286" s="3">
        <f>Table3[[#This Row],[Total Direct Care Staff Hours]]/Table3[[#This Row],[MDS Census]]</f>
        <v>6.4371696149843922</v>
      </c>
      <c r="H286" s="3">
        <f>Table3[[#This Row],[Total RN Hours (w/ Admin, DON)]]/Table3[[#This Row],[MDS Census]]</f>
        <v>2.3807596253902186</v>
      </c>
      <c r="I286" s="3">
        <f>Table3[[#This Row],[RN Hours (excl. Admin, DON)]]/Table3[[#This Row],[MDS Census]]</f>
        <v>1.034703433922997</v>
      </c>
      <c r="J286" s="3">
        <f t="shared" si="4"/>
        <v>83.107555555555564</v>
      </c>
      <c r="K286" s="3">
        <f>SUM(Table3[[#This Row],[RN Hours (excl. Admin, DON)]], Table3[[#This Row],[LPN Hours (excl. Admin)]], Table3[[#This Row],[CNA Hours]], Table3[[#This Row],[NA TR Hours]], Table3[[#This Row],[Med Aide/Tech Hours]])</f>
        <v>68.734666666666669</v>
      </c>
      <c r="L286" s="3">
        <f>SUM(Table3[[#This Row],[RN Hours (excl. Admin, DON)]:[RN DON Hours]])</f>
        <v>25.421222222222223</v>
      </c>
      <c r="M286" s="3">
        <v>11.048333333333334</v>
      </c>
      <c r="N286" s="3">
        <v>9.1284444444444457</v>
      </c>
      <c r="O286" s="3">
        <v>5.2444444444444445</v>
      </c>
      <c r="P286" s="3">
        <f>SUM(Table3[[#This Row],[LPN Hours (excl. Admin)]:[LPN Admin Hours]])</f>
        <v>24.618333333333336</v>
      </c>
      <c r="Q286" s="3">
        <v>24.618333333333336</v>
      </c>
      <c r="R286" s="3">
        <v>0</v>
      </c>
      <c r="S286" s="3">
        <f>SUM(Table3[[#This Row],[CNA Hours]], Table3[[#This Row],[NA TR Hours]], Table3[[#This Row],[Med Aide/Tech Hours]])</f>
        <v>33.067999999999998</v>
      </c>
      <c r="T286" s="3">
        <v>33.067999999999998</v>
      </c>
      <c r="U286" s="3">
        <v>0</v>
      </c>
      <c r="V286" s="3">
        <v>0</v>
      </c>
      <c r="W286" s="3">
        <f>SUM(Table3[[#This Row],[RN Hours Contract]:[Med Aide Hours Contract]])</f>
        <v>0</v>
      </c>
      <c r="X286" s="3">
        <v>0</v>
      </c>
      <c r="Y286" s="3">
        <v>0</v>
      </c>
      <c r="Z286" s="3">
        <v>0</v>
      </c>
      <c r="AA286" s="3">
        <v>0</v>
      </c>
      <c r="AB286" s="3">
        <v>0</v>
      </c>
      <c r="AC286" s="3">
        <v>0</v>
      </c>
      <c r="AD286" s="3">
        <v>0</v>
      </c>
      <c r="AE286" s="3">
        <v>0</v>
      </c>
      <c r="AF286" t="s">
        <v>284</v>
      </c>
      <c r="AG286" s="13">
        <v>5</v>
      </c>
      <c r="AQ286"/>
    </row>
    <row r="287" spans="1:43" x14ac:dyDescent="0.2">
      <c r="A287" t="s">
        <v>425</v>
      </c>
      <c r="B287" t="s">
        <v>713</v>
      </c>
      <c r="C287" t="s">
        <v>956</v>
      </c>
      <c r="D287" t="s">
        <v>1129</v>
      </c>
      <c r="E287" s="3">
        <v>20.088888888888889</v>
      </c>
      <c r="F287" s="3">
        <f>Table3[[#This Row],[Total Hours Nurse Staffing]]/Table3[[#This Row],[MDS Census]]</f>
        <v>4.5272289823008851</v>
      </c>
      <c r="G287" s="3">
        <f>Table3[[#This Row],[Total Direct Care Staff Hours]]/Table3[[#This Row],[MDS Census]]</f>
        <v>3.6725940265486727</v>
      </c>
      <c r="H287" s="3">
        <f>Table3[[#This Row],[Total RN Hours (w/ Admin, DON)]]/Table3[[#This Row],[MDS Census]]</f>
        <v>1.5067588495575219</v>
      </c>
      <c r="I287" s="3">
        <f>Table3[[#This Row],[RN Hours (excl. Admin, DON)]]/Table3[[#This Row],[MDS Census]]</f>
        <v>0.65212389380530966</v>
      </c>
      <c r="J287" s="3">
        <f t="shared" si="4"/>
        <v>90.947000000000003</v>
      </c>
      <c r="K287" s="3">
        <f>SUM(Table3[[#This Row],[RN Hours (excl. Admin, DON)]], Table3[[#This Row],[LPN Hours (excl. Admin)]], Table3[[#This Row],[CNA Hours]], Table3[[#This Row],[NA TR Hours]], Table3[[#This Row],[Med Aide/Tech Hours]])</f>
        <v>73.778333333333336</v>
      </c>
      <c r="L287" s="3">
        <f>SUM(Table3[[#This Row],[RN Hours (excl. Admin, DON)]:[RN DON Hours]])</f>
        <v>30.269111111111108</v>
      </c>
      <c r="M287" s="3">
        <v>13.100444444444443</v>
      </c>
      <c r="N287" s="3">
        <v>11.607555555555557</v>
      </c>
      <c r="O287" s="3">
        <v>5.5611111111111109</v>
      </c>
      <c r="P287" s="3">
        <f>SUM(Table3[[#This Row],[LPN Hours (excl. Admin)]:[LPN Admin Hours]])</f>
        <v>13.443888888888889</v>
      </c>
      <c r="Q287" s="3">
        <v>13.443888888888889</v>
      </c>
      <c r="R287" s="3">
        <v>0</v>
      </c>
      <c r="S287" s="3">
        <f>SUM(Table3[[#This Row],[CNA Hours]], Table3[[#This Row],[NA TR Hours]], Table3[[#This Row],[Med Aide/Tech Hours]])</f>
        <v>47.234000000000002</v>
      </c>
      <c r="T287" s="3">
        <v>47.234000000000002</v>
      </c>
      <c r="U287" s="3">
        <v>0</v>
      </c>
      <c r="V287" s="3">
        <v>0</v>
      </c>
      <c r="W287" s="3">
        <f>SUM(Table3[[#This Row],[RN Hours Contract]:[Med Aide Hours Contract]])</f>
        <v>0</v>
      </c>
      <c r="X287" s="3">
        <v>0</v>
      </c>
      <c r="Y287" s="3">
        <v>0</v>
      </c>
      <c r="Z287" s="3">
        <v>0</v>
      </c>
      <c r="AA287" s="3">
        <v>0</v>
      </c>
      <c r="AB287" s="3">
        <v>0</v>
      </c>
      <c r="AC287" s="3">
        <v>0</v>
      </c>
      <c r="AD287" s="3">
        <v>0</v>
      </c>
      <c r="AE287" s="3">
        <v>0</v>
      </c>
      <c r="AF287" t="s">
        <v>285</v>
      </c>
      <c r="AG287" s="13">
        <v>5</v>
      </c>
      <c r="AQ287"/>
    </row>
    <row r="288" spans="1:43" x14ac:dyDescent="0.2">
      <c r="A288" t="s">
        <v>425</v>
      </c>
      <c r="B288" t="s">
        <v>714</v>
      </c>
      <c r="C288" t="s">
        <v>982</v>
      </c>
      <c r="D288" t="s">
        <v>1087</v>
      </c>
      <c r="E288" s="3">
        <v>36.588888888888889</v>
      </c>
      <c r="F288" s="3">
        <f>Table3[[#This Row],[Total Hours Nurse Staffing]]/Table3[[#This Row],[MDS Census]]</f>
        <v>3.161612511387792</v>
      </c>
      <c r="G288" s="3">
        <f>Table3[[#This Row],[Total Direct Care Staff Hours]]/Table3[[#This Row],[MDS Census]]</f>
        <v>2.7303461888855147</v>
      </c>
      <c r="H288" s="3">
        <f>Table3[[#This Row],[Total RN Hours (w/ Admin, DON)]]/Table3[[#This Row],[MDS Census]]</f>
        <v>0.59570604312177344</v>
      </c>
      <c r="I288" s="3">
        <f>Table3[[#This Row],[RN Hours (excl. Admin, DON)]]/Table3[[#This Row],[MDS Census]]</f>
        <v>0.16443972061949591</v>
      </c>
      <c r="J288" s="3">
        <f t="shared" si="4"/>
        <v>115.67988888888888</v>
      </c>
      <c r="K288" s="3">
        <f>SUM(Table3[[#This Row],[RN Hours (excl. Admin, DON)]], Table3[[#This Row],[LPN Hours (excl. Admin)]], Table3[[#This Row],[CNA Hours]], Table3[[#This Row],[NA TR Hours]], Table3[[#This Row],[Med Aide/Tech Hours]])</f>
        <v>99.900333333333336</v>
      </c>
      <c r="L288" s="3">
        <f>SUM(Table3[[#This Row],[RN Hours (excl. Admin, DON)]:[RN DON Hours]])</f>
        <v>21.79622222222222</v>
      </c>
      <c r="M288" s="3">
        <v>6.0166666666666666</v>
      </c>
      <c r="N288" s="3">
        <v>10.357333333333331</v>
      </c>
      <c r="O288" s="3">
        <v>5.4222222222222225</v>
      </c>
      <c r="P288" s="3">
        <f>SUM(Table3[[#This Row],[LPN Hours (excl. Admin)]:[LPN Admin Hours]])</f>
        <v>28.433444444444447</v>
      </c>
      <c r="Q288" s="3">
        <v>28.433444444444447</v>
      </c>
      <c r="R288" s="3">
        <v>0</v>
      </c>
      <c r="S288" s="3">
        <f>SUM(Table3[[#This Row],[CNA Hours]], Table3[[#This Row],[NA TR Hours]], Table3[[#This Row],[Med Aide/Tech Hours]])</f>
        <v>65.450222222222223</v>
      </c>
      <c r="T288" s="3">
        <v>60.488444444444447</v>
      </c>
      <c r="U288" s="3">
        <v>4.9617777777777778</v>
      </c>
      <c r="V288" s="3">
        <v>0</v>
      </c>
      <c r="W288" s="3">
        <f>SUM(Table3[[#This Row],[RN Hours Contract]:[Med Aide Hours Contract]])</f>
        <v>0.31666666666666665</v>
      </c>
      <c r="X288" s="3">
        <v>0</v>
      </c>
      <c r="Y288" s="3">
        <v>0</v>
      </c>
      <c r="Z288" s="3">
        <v>0</v>
      </c>
      <c r="AA288" s="3">
        <v>0.18333333333333332</v>
      </c>
      <c r="AB288" s="3">
        <v>0</v>
      </c>
      <c r="AC288" s="3">
        <v>0.13333333333333333</v>
      </c>
      <c r="AD288" s="3">
        <v>0</v>
      </c>
      <c r="AE288" s="3">
        <v>0</v>
      </c>
      <c r="AF288" t="s">
        <v>286</v>
      </c>
      <c r="AG288" s="13">
        <v>5</v>
      </c>
      <c r="AQ288"/>
    </row>
    <row r="289" spans="1:43" x14ac:dyDescent="0.2">
      <c r="A289" t="s">
        <v>425</v>
      </c>
      <c r="B289" t="s">
        <v>715</v>
      </c>
      <c r="C289" t="s">
        <v>1032</v>
      </c>
      <c r="D289" t="s">
        <v>1111</v>
      </c>
      <c r="E289" s="3">
        <v>61.333333333333336</v>
      </c>
      <c r="F289" s="3">
        <f>Table3[[#This Row],[Total Hours Nurse Staffing]]/Table3[[#This Row],[MDS Census]]</f>
        <v>3.4906702898550721</v>
      </c>
      <c r="G289" s="3">
        <f>Table3[[#This Row],[Total Direct Care Staff Hours]]/Table3[[#This Row],[MDS Census]]</f>
        <v>3.347282608695652</v>
      </c>
      <c r="H289" s="3">
        <f>Table3[[#This Row],[Total RN Hours (w/ Admin, DON)]]/Table3[[#This Row],[MDS Census]]</f>
        <v>1.2676630434782608</v>
      </c>
      <c r="I289" s="3">
        <f>Table3[[#This Row],[RN Hours (excl. Admin, DON)]]/Table3[[#This Row],[MDS Census]]</f>
        <v>1.1242753623188404</v>
      </c>
      <c r="J289" s="3">
        <f t="shared" si="4"/>
        <v>214.09444444444443</v>
      </c>
      <c r="K289" s="3">
        <f>SUM(Table3[[#This Row],[RN Hours (excl. Admin, DON)]], Table3[[#This Row],[LPN Hours (excl. Admin)]], Table3[[#This Row],[CNA Hours]], Table3[[#This Row],[NA TR Hours]], Table3[[#This Row],[Med Aide/Tech Hours]])</f>
        <v>205.29999999999998</v>
      </c>
      <c r="L289" s="3">
        <f>SUM(Table3[[#This Row],[RN Hours (excl. Admin, DON)]:[RN DON Hours]])</f>
        <v>77.75</v>
      </c>
      <c r="M289" s="3">
        <v>68.955555555555549</v>
      </c>
      <c r="N289" s="3">
        <v>8.7944444444444443</v>
      </c>
      <c r="O289" s="3">
        <v>0</v>
      </c>
      <c r="P289" s="3">
        <f>SUM(Table3[[#This Row],[LPN Hours (excl. Admin)]:[LPN Admin Hours]])</f>
        <v>0</v>
      </c>
      <c r="Q289" s="3">
        <v>0</v>
      </c>
      <c r="R289" s="3">
        <v>0</v>
      </c>
      <c r="S289" s="3">
        <f>SUM(Table3[[#This Row],[CNA Hours]], Table3[[#This Row],[NA TR Hours]], Table3[[#This Row],[Med Aide/Tech Hours]])</f>
        <v>136.34444444444443</v>
      </c>
      <c r="T289" s="3">
        <v>136.34444444444443</v>
      </c>
      <c r="U289" s="3">
        <v>0</v>
      </c>
      <c r="V289" s="3">
        <v>0</v>
      </c>
      <c r="W289" s="3">
        <f>SUM(Table3[[#This Row],[RN Hours Contract]:[Med Aide Hours Contract]])</f>
        <v>0</v>
      </c>
      <c r="X289" s="3">
        <v>0</v>
      </c>
      <c r="Y289" s="3">
        <v>0</v>
      </c>
      <c r="Z289" s="3">
        <v>0</v>
      </c>
      <c r="AA289" s="3">
        <v>0</v>
      </c>
      <c r="AB289" s="3">
        <v>0</v>
      </c>
      <c r="AC289" s="3">
        <v>0</v>
      </c>
      <c r="AD289" s="3">
        <v>0</v>
      </c>
      <c r="AE289" s="3">
        <v>0</v>
      </c>
      <c r="AF289" t="s">
        <v>287</v>
      </c>
      <c r="AG289" s="13">
        <v>5</v>
      </c>
      <c r="AQ289"/>
    </row>
    <row r="290" spans="1:43" x14ac:dyDescent="0.2">
      <c r="A290" t="s">
        <v>425</v>
      </c>
      <c r="B290" t="s">
        <v>716</v>
      </c>
      <c r="C290" t="s">
        <v>928</v>
      </c>
      <c r="D290" t="s">
        <v>1079</v>
      </c>
      <c r="E290" s="3">
        <v>125.43333333333334</v>
      </c>
      <c r="F290" s="3">
        <f>Table3[[#This Row],[Total Hours Nurse Staffing]]/Table3[[#This Row],[MDS Census]]</f>
        <v>2.0485135973071134</v>
      </c>
      <c r="G290" s="3">
        <f>Table3[[#This Row],[Total Direct Care Staff Hours]]/Table3[[#This Row],[MDS Census]]</f>
        <v>1.2974337851005402</v>
      </c>
      <c r="H290" s="3">
        <f>Table3[[#This Row],[Total RN Hours (w/ Admin, DON)]]/Table3[[#This Row],[MDS Census]]</f>
        <v>0.30201966516077594</v>
      </c>
      <c r="I290" s="3">
        <f>Table3[[#This Row],[RN Hours (excl. Admin, DON)]]/Table3[[#This Row],[MDS Census]]</f>
        <v>0.23567366462928513</v>
      </c>
      <c r="J290" s="3">
        <f t="shared" si="4"/>
        <v>256.9518888888889</v>
      </c>
      <c r="K290" s="3">
        <f>SUM(Table3[[#This Row],[RN Hours (excl. Admin, DON)]], Table3[[#This Row],[LPN Hours (excl. Admin)]], Table3[[#This Row],[CNA Hours]], Table3[[#This Row],[NA TR Hours]], Table3[[#This Row],[Med Aide/Tech Hours]])</f>
        <v>162.74144444444443</v>
      </c>
      <c r="L290" s="3">
        <f>SUM(Table3[[#This Row],[RN Hours (excl. Admin, DON)]:[RN DON Hours]])</f>
        <v>37.883333333333333</v>
      </c>
      <c r="M290" s="3">
        <v>29.561333333333334</v>
      </c>
      <c r="N290" s="3">
        <v>2.8108888888888894</v>
      </c>
      <c r="O290" s="3">
        <v>5.5111111111111111</v>
      </c>
      <c r="P290" s="3">
        <f>SUM(Table3[[#This Row],[LPN Hours (excl. Admin)]:[LPN Admin Hours]])</f>
        <v>85.888444444444431</v>
      </c>
      <c r="Q290" s="3">
        <v>0</v>
      </c>
      <c r="R290" s="3">
        <v>85.888444444444431</v>
      </c>
      <c r="S290" s="3">
        <f>SUM(Table3[[#This Row],[CNA Hours]], Table3[[#This Row],[NA TR Hours]], Table3[[#This Row],[Med Aide/Tech Hours]])</f>
        <v>133.1801111111111</v>
      </c>
      <c r="T290" s="3">
        <v>133.1801111111111</v>
      </c>
      <c r="U290" s="3">
        <v>0</v>
      </c>
      <c r="V290" s="3">
        <v>0</v>
      </c>
      <c r="W290" s="3">
        <f>SUM(Table3[[#This Row],[RN Hours Contract]:[Med Aide Hours Contract]])</f>
        <v>133.7673333333334</v>
      </c>
      <c r="X290" s="3">
        <v>0</v>
      </c>
      <c r="Y290" s="3">
        <v>0</v>
      </c>
      <c r="Z290" s="3">
        <v>0</v>
      </c>
      <c r="AA290" s="3">
        <v>0</v>
      </c>
      <c r="AB290" s="3">
        <v>5.4626666666666672</v>
      </c>
      <c r="AC290" s="3">
        <v>128.30466666666672</v>
      </c>
      <c r="AD290" s="3">
        <v>0</v>
      </c>
      <c r="AE290" s="3">
        <v>0</v>
      </c>
      <c r="AF290" t="s">
        <v>288</v>
      </c>
      <c r="AG290" s="13">
        <v>5</v>
      </c>
      <c r="AQ290"/>
    </row>
    <row r="291" spans="1:43" x14ac:dyDescent="0.2">
      <c r="A291" t="s">
        <v>425</v>
      </c>
      <c r="B291" t="s">
        <v>717</v>
      </c>
      <c r="C291" t="s">
        <v>1033</v>
      </c>
      <c r="D291" t="s">
        <v>1121</v>
      </c>
      <c r="E291" s="3">
        <v>69.422222222222217</v>
      </c>
      <c r="F291" s="3">
        <f>Table3[[#This Row],[Total Hours Nurse Staffing]]/Table3[[#This Row],[MDS Census]]</f>
        <v>4.6438060179257361</v>
      </c>
      <c r="G291" s="3">
        <f>Table3[[#This Row],[Total Direct Care Staff Hours]]/Table3[[#This Row],[MDS Census]]</f>
        <v>4.2018245838668378</v>
      </c>
      <c r="H291" s="3">
        <f>Table3[[#This Row],[Total RN Hours (w/ Admin, DON)]]/Table3[[#This Row],[MDS Census]]</f>
        <v>0.82892125480153656</v>
      </c>
      <c r="I291" s="3">
        <f>Table3[[#This Row],[RN Hours (excl. Admin, DON)]]/Table3[[#This Row],[MDS Census]]</f>
        <v>0.43551536491677334</v>
      </c>
      <c r="J291" s="3">
        <f t="shared" si="4"/>
        <v>322.38333333333333</v>
      </c>
      <c r="K291" s="3">
        <f>SUM(Table3[[#This Row],[RN Hours (excl. Admin, DON)]], Table3[[#This Row],[LPN Hours (excl. Admin)]], Table3[[#This Row],[CNA Hours]], Table3[[#This Row],[NA TR Hours]], Table3[[#This Row],[Med Aide/Tech Hours]])</f>
        <v>291.7</v>
      </c>
      <c r="L291" s="3">
        <f>SUM(Table3[[#This Row],[RN Hours (excl. Admin, DON)]:[RN DON Hours]])</f>
        <v>57.545555555555552</v>
      </c>
      <c r="M291" s="3">
        <v>30.234444444444442</v>
      </c>
      <c r="N291" s="3">
        <v>22.955555555555556</v>
      </c>
      <c r="O291" s="3">
        <v>4.3555555555555552</v>
      </c>
      <c r="P291" s="3">
        <f>SUM(Table3[[#This Row],[LPN Hours (excl. Admin)]:[LPN Admin Hours]])</f>
        <v>110.3</v>
      </c>
      <c r="Q291" s="3">
        <v>106.92777777777778</v>
      </c>
      <c r="R291" s="3">
        <v>3.3722222222222222</v>
      </c>
      <c r="S291" s="3">
        <f>SUM(Table3[[#This Row],[CNA Hours]], Table3[[#This Row],[NA TR Hours]], Table3[[#This Row],[Med Aide/Tech Hours]])</f>
        <v>154.53777777777776</v>
      </c>
      <c r="T291" s="3">
        <v>154.53777777777776</v>
      </c>
      <c r="U291" s="3">
        <v>0</v>
      </c>
      <c r="V291" s="3">
        <v>0</v>
      </c>
      <c r="W291" s="3">
        <f>SUM(Table3[[#This Row],[RN Hours Contract]:[Med Aide Hours Contract]])</f>
        <v>5.6355555555555563</v>
      </c>
      <c r="X291" s="3">
        <v>0</v>
      </c>
      <c r="Y291" s="3">
        <v>0</v>
      </c>
      <c r="Z291" s="3">
        <v>0</v>
      </c>
      <c r="AA291" s="3">
        <v>4.3377777777777782</v>
      </c>
      <c r="AB291" s="3">
        <v>0</v>
      </c>
      <c r="AC291" s="3">
        <v>1.2977777777777779</v>
      </c>
      <c r="AD291" s="3">
        <v>0</v>
      </c>
      <c r="AE291" s="3">
        <v>0</v>
      </c>
      <c r="AF291" t="s">
        <v>289</v>
      </c>
      <c r="AG291" s="13">
        <v>5</v>
      </c>
      <c r="AQ291"/>
    </row>
    <row r="292" spans="1:43" x14ac:dyDescent="0.2">
      <c r="A292" t="s">
        <v>425</v>
      </c>
      <c r="B292" t="s">
        <v>718</v>
      </c>
      <c r="C292" t="s">
        <v>1034</v>
      </c>
      <c r="D292" t="s">
        <v>1105</v>
      </c>
      <c r="E292" s="3">
        <v>88.955555555555549</v>
      </c>
      <c r="F292" s="3">
        <f>Table3[[#This Row],[Total Hours Nurse Staffing]]/Table3[[#This Row],[MDS Census]]</f>
        <v>3.0579490382213343</v>
      </c>
      <c r="G292" s="3">
        <f>Table3[[#This Row],[Total Direct Care Staff Hours]]/Table3[[#This Row],[MDS Census]]</f>
        <v>3.0268748438671</v>
      </c>
      <c r="H292" s="3">
        <f>Table3[[#This Row],[Total RN Hours (w/ Admin, DON)]]/Table3[[#This Row],[MDS Census]]</f>
        <v>0.41199600299775169</v>
      </c>
      <c r="I292" s="3">
        <f>Table3[[#This Row],[RN Hours (excl. Admin, DON)]]/Table3[[#This Row],[MDS Census]]</f>
        <v>0.38092180864351738</v>
      </c>
      <c r="J292" s="3">
        <f t="shared" si="4"/>
        <v>272.02155555555555</v>
      </c>
      <c r="K292" s="3">
        <f>SUM(Table3[[#This Row],[RN Hours (excl. Admin, DON)]], Table3[[#This Row],[LPN Hours (excl. Admin)]], Table3[[#This Row],[CNA Hours]], Table3[[#This Row],[NA TR Hours]], Table3[[#This Row],[Med Aide/Tech Hours]])</f>
        <v>269.25733333333335</v>
      </c>
      <c r="L292" s="3">
        <f>SUM(Table3[[#This Row],[RN Hours (excl. Admin, DON)]:[RN DON Hours]])</f>
        <v>36.649333333333331</v>
      </c>
      <c r="M292" s="3">
        <v>33.885111111111108</v>
      </c>
      <c r="N292" s="3">
        <v>8.6666666666666663E-3</v>
      </c>
      <c r="O292" s="3">
        <v>2.7555555555555555</v>
      </c>
      <c r="P292" s="3">
        <f>SUM(Table3[[#This Row],[LPN Hours (excl. Admin)]:[LPN Admin Hours]])</f>
        <v>72.839888888888893</v>
      </c>
      <c r="Q292" s="3">
        <v>72.839888888888893</v>
      </c>
      <c r="R292" s="3">
        <v>0</v>
      </c>
      <c r="S292" s="3">
        <f>SUM(Table3[[#This Row],[CNA Hours]], Table3[[#This Row],[NA TR Hours]], Table3[[#This Row],[Med Aide/Tech Hours]])</f>
        <v>162.53233333333336</v>
      </c>
      <c r="T292" s="3">
        <v>159.5337777777778</v>
      </c>
      <c r="U292" s="3">
        <v>2.998555555555555</v>
      </c>
      <c r="V292" s="3">
        <v>0</v>
      </c>
      <c r="W292" s="3">
        <f>SUM(Table3[[#This Row],[RN Hours Contract]:[Med Aide Hours Contract]])</f>
        <v>19.18888888888889</v>
      </c>
      <c r="X292" s="3">
        <v>4</v>
      </c>
      <c r="Y292" s="3">
        <v>0</v>
      </c>
      <c r="Z292" s="3">
        <v>0</v>
      </c>
      <c r="AA292" s="3">
        <v>13.055555555555555</v>
      </c>
      <c r="AB292" s="3">
        <v>0</v>
      </c>
      <c r="AC292" s="3">
        <v>2.1333333333333333</v>
      </c>
      <c r="AD292" s="3">
        <v>0</v>
      </c>
      <c r="AE292" s="3">
        <v>0</v>
      </c>
      <c r="AF292" t="s">
        <v>290</v>
      </c>
      <c r="AG292" s="13">
        <v>5</v>
      </c>
      <c r="AQ292"/>
    </row>
    <row r="293" spans="1:43" x14ac:dyDescent="0.2">
      <c r="A293" t="s">
        <v>425</v>
      </c>
      <c r="B293" t="s">
        <v>719</v>
      </c>
      <c r="C293" t="s">
        <v>918</v>
      </c>
      <c r="D293" t="s">
        <v>1079</v>
      </c>
      <c r="E293" s="3">
        <v>69.900000000000006</v>
      </c>
      <c r="F293" s="3">
        <f>Table3[[#This Row],[Total Hours Nurse Staffing]]/Table3[[#This Row],[MDS Census]]</f>
        <v>5.3844285487203942</v>
      </c>
      <c r="G293" s="3">
        <f>Table3[[#This Row],[Total Direct Care Staff Hours]]/Table3[[#This Row],[MDS Census]]</f>
        <v>4.9877904943570179</v>
      </c>
      <c r="H293" s="3">
        <f>Table3[[#This Row],[Total RN Hours (w/ Admin, DON)]]/Table3[[#This Row],[MDS Census]]</f>
        <v>0.5628675886186616</v>
      </c>
      <c r="I293" s="3">
        <f>Table3[[#This Row],[RN Hours (excl. Admin, DON)]]/Table3[[#This Row],[MDS Census]]</f>
        <v>0.24014465108885708</v>
      </c>
      <c r="J293" s="3">
        <f t="shared" si="4"/>
        <v>376.37155555555557</v>
      </c>
      <c r="K293" s="3">
        <f>SUM(Table3[[#This Row],[RN Hours (excl. Admin, DON)]], Table3[[#This Row],[LPN Hours (excl. Admin)]], Table3[[#This Row],[CNA Hours]], Table3[[#This Row],[NA TR Hours]], Table3[[#This Row],[Med Aide/Tech Hours]])</f>
        <v>348.64655555555555</v>
      </c>
      <c r="L293" s="3">
        <f>SUM(Table3[[#This Row],[RN Hours (excl. Admin, DON)]:[RN DON Hours]])</f>
        <v>39.344444444444449</v>
      </c>
      <c r="M293" s="3">
        <v>16.786111111111111</v>
      </c>
      <c r="N293" s="3">
        <v>17.469444444444445</v>
      </c>
      <c r="O293" s="3">
        <v>5.0888888888888886</v>
      </c>
      <c r="P293" s="3">
        <f>SUM(Table3[[#This Row],[LPN Hours (excl. Admin)]:[LPN Admin Hours]])</f>
        <v>130.55033333333333</v>
      </c>
      <c r="Q293" s="3">
        <v>125.38366666666667</v>
      </c>
      <c r="R293" s="3">
        <v>5.166666666666667</v>
      </c>
      <c r="S293" s="3">
        <f>SUM(Table3[[#This Row],[CNA Hours]], Table3[[#This Row],[NA TR Hours]], Table3[[#This Row],[Med Aide/Tech Hours]])</f>
        <v>206.47677777777778</v>
      </c>
      <c r="T293" s="3">
        <v>206.47677777777778</v>
      </c>
      <c r="U293" s="3">
        <v>0</v>
      </c>
      <c r="V293" s="3">
        <v>0</v>
      </c>
      <c r="W293" s="3">
        <f>SUM(Table3[[#This Row],[RN Hours Contract]:[Med Aide Hours Contract]])</f>
        <v>0</v>
      </c>
      <c r="X293" s="3">
        <v>0</v>
      </c>
      <c r="Y293" s="3">
        <v>0</v>
      </c>
      <c r="Z293" s="3">
        <v>0</v>
      </c>
      <c r="AA293" s="3">
        <v>0</v>
      </c>
      <c r="AB293" s="3">
        <v>0</v>
      </c>
      <c r="AC293" s="3">
        <v>0</v>
      </c>
      <c r="AD293" s="3">
        <v>0</v>
      </c>
      <c r="AE293" s="3">
        <v>0</v>
      </c>
      <c r="AF293" t="s">
        <v>291</v>
      </c>
      <c r="AG293" s="13">
        <v>5</v>
      </c>
      <c r="AQ293"/>
    </row>
    <row r="294" spans="1:43" x14ac:dyDescent="0.2">
      <c r="A294" t="s">
        <v>425</v>
      </c>
      <c r="B294" t="s">
        <v>720</v>
      </c>
      <c r="C294" t="s">
        <v>1035</v>
      </c>
      <c r="D294" t="s">
        <v>1096</v>
      </c>
      <c r="E294" s="3">
        <v>40.911111111111111</v>
      </c>
      <c r="F294" s="3">
        <f>Table3[[#This Row],[Total Hours Nurse Staffing]]/Table3[[#This Row],[MDS Census]]</f>
        <v>4.8424769147202609</v>
      </c>
      <c r="G294" s="3">
        <f>Table3[[#This Row],[Total Direct Care Staff Hours]]/Table3[[#This Row],[MDS Census]]</f>
        <v>4.5308256382400867</v>
      </c>
      <c r="H294" s="3">
        <f>Table3[[#This Row],[Total RN Hours (w/ Admin, DON)]]/Table3[[#This Row],[MDS Census]]</f>
        <v>1.0736013036393264</v>
      </c>
      <c r="I294" s="3">
        <f>Table3[[#This Row],[RN Hours (excl. Admin, DON)]]/Table3[[#This Row],[MDS Census]]</f>
        <v>0.76195002715915261</v>
      </c>
      <c r="J294" s="3">
        <f t="shared" si="4"/>
        <v>198.11111111111111</v>
      </c>
      <c r="K294" s="3">
        <f>SUM(Table3[[#This Row],[RN Hours (excl. Admin, DON)]], Table3[[#This Row],[LPN Hours (excl. Admin)]], Table3[[#This Row],[CNA Hours]], Table3[[#This Row],[NA TR Hours]], Table3[[#This Row],[Med Aide/Tech Hours]])</f>
        <v>185.36111111111111</v>
      </c>
      <c r="L294" s="3">
        <f>SUM(Table3[[#This Row],[RN Hours (excl. Admin, DON)]:[RN DON Hours]])</f>
        <v>43.922222222222217</v>
      </c>
      <c r="M294" s="3">
        <v>31.172222222222221</v>
      </c>
      <c r="N294" s="3">
        <v>7.2611111111111111</v>
      </c>
      <c r="O294" s="3">
        <v>5.4888888888888889</v>
      </c>
      <c r="P294" s="3">
        <f>SUM(Table3[[#This Row],[LPN Hours (excl. Admin)]:[LPN Admin Hours]])</f>
        <v>16.761111111111113</v>
      </c>
      <c r="Q294" s="3">
        <v>16.761111111111113</v>
      </c>
      <c r="R294" s="3">
        <v>0</v>
      </c>
      <c r="S294" s="3">
        <f>SUM(Table3[[#This Row],[CNA Hours]], Table3[[#This Row],[NA TR Hours]], Table3[[#This Row],[Med Aide/Tech Hours]])</f>
        <v>137.42777777777778</v>
      </c>
      <c r="T294" s="3">
        <v>137.42777777777778</v>
      </c>
      <c r="U294" s="3">
        <v>0</v>
      </c>
      <c r="V294" s="3">
        <v>0</v>
      </c>
      <c r="W294" s="3">
        <f>SUM(Table3[[#This Row],[RN Hours Contract]:[Med Aide Hours Contract]])</f>
        <v>0</v>
      </c>
      <c r="X294" s="3">
        <v>0</v>
      </c>
      <c r="Y294" s="3">
        <v>0</v>
      </c>
      <c r="Z294" s="3">
        <v>0</v>
      </c>
      <c r="AA294" s="3">
        <v>0</v>
      </c>
      <c r="AB294" s="3">
        <v>0</v>
      </c>
      <c r="AC294" s="3">
        <v>0</v>
      </c>
      <c r="AD294" s="3">
        <v>0</v>
      </c>
      <c r="AE294" s="3">
        <v>0</v>
      </c>
      <c r="AF294" t="s">
        <v>292</v>
      </c>
      <c r="AG294" s="13">
        <v>5</v>
      </c>
      <c r="AQ294"/>
    </row>
    <row r="295" spans="1:43" x14ac:dyDescent="0.2">
      <c r="A295" t="s">
        <v>425</v>
      </c>
      <c r="B295" t="s">
        <v>721</v>
      </c>
      <c r="C295" t="s">
        <v>986</v>
      </c>
      <c r="D295" t="s">
        <v>1087</v>
      </c>
      <c r="E295" s="3">
        <v>26.344444444444445</v>
      </c>
      <c r="F295" s="3">
        <f>Table3[[#This Row],[Total Hours Nurse Staffing]]/Table3[[#This Row],[MDS Census]]</f>
        <v>3.6838928722058202</v>
      </c>
      <c r="G295" s="3">
        <f>Table3[[#This Row],[Total Direct Care Staff Hours]]/Table3[[#This Row],[MDS Census]]</f>
        <v>3.2229059468578658</v>
      </c>
      <c r="H295" s="3">
        <f>Table3[[#This Row],[Total RN Hours (w/ Admin, DON)]]/Table3[[#This Row],[MDS Census]]</f>
        <v>0.69967102488401511</v>
      </c>
      <c r="I295" s="3">
        <f>Table3[[#This Row],[RN Hours (excl. Admin, DON)]]/Table3[[#This Row],[MDS Census]]</f>
        <v>0.23868409953606071</v>
      </c>
      <c r="J295" s="3">
        <f t="shared" si="4"/>
        <v>97.050111111111107</v>
      </c>
      <c r="K295" s="3">
        <f>SUM(Table3[[#This Row],[RN Hours (excl. Admin, DON)]], Table3[[#This Row],[LPN Hours (excl. Admin)]], Table3[[#This Row],[CNA Hours]], Table3[[#This Row],[NA TR Hours]], Table3[[#This Row],[Med Aide/Tech Hours]])</f>
        <v>84.905666666666662</v>
      </c>
      <c r="L295" s="3">
        <f>SUM(Table3[[#This Row],[RN Hours (excl. Admin, DON)]:[RN DON Hours]])</f>
        <v>18.432444444444442</v>
      </c>
      <c r="M295" s="3">
        <v>6.2879999999999994</v>
      </c>
      <c r="N295" s="3">
        <v>7.1888888888888891</v>
      </c>
      <c r="O295" s="3">
        <v>4.9555555555555557</v>
      </c>
      <c r="P295" s="3">
        <f>SUM(Table3[[#This Row],[LPN Hours (excl. Admin)]:[LPN Admin Hours]])</f>
        <v>18.56077777777778</v>
      </c>
      <c r="Q295" s="3">
        <v>18.56077777777778</v>
      </c>
      <c r="R295" s="3">
        <v>0</v>
      </c>
      <c r="S295" s="3">
        <f>SUM(Table3[[#This Row],[CNA Hours]], Table3[[#This Row],[NA TR Hours]], Table3[[#This Row],[Med Aide/Tech Hours]])</f>
        <v>60.056888888888885</v>
      </c>
      <c r="T295" s="3">
        <v>60.056888888888885</v>
      </c>
      <c r="U295" s="3">
        <v>0</v>
      </c>
      <c r="V295" s="3">
        <v>0</v>
      </c>
      <c r="W295" s="3">
        <f>SUM(Table3[[#This Row],[RN Hours Contract]:[Med Aide Hours Contract]])</f>
        <v>1.6</v>
      </c>
      <c r="X295" s="3">
        <v>0.41111111111111109</v>
      </c>
      <c r="Y295" s="3">
        <v>0</v>
      </c>
      <c r="Z295" s="3">
        <v>0.71111111111111114</v>
      </c>
      <c r="AA295" s="3">
        <v>0.4777777777777778</v>
      </c>
      <c r="AB295" s="3">
        <v>0</v>
      </c>
      <c r="AC295" s="3">
        <v>0</v>
      </c>
      <c r="AD295" s="3">
        <v>0</v>
      </c>
      <c r="AE295" s="3">
        <v>0</v>
      </c>
      <c r="AF295" t="s">
        <v>293</v>
      </c>
      <c r="AG295" s="13">
        <v>5</v>
      </c>
      <c r="AQ295"/>
    </row>
    <row r="296" spans="1:43" x14ac:dyDescent="0.2">
      <c r="A296" t="s">
        <v>425</v>
      </c>
      <c r="B296" t="s">
        <v>722</v>
      </c>
      <c r="C296" t="s">
        <v>892</v>
      </c>
      <c r="D296" t="s">
        <v>1068</v>
      </c>
      <c r="E296" s="3">
        <v>55.844444444444441</v>
      </c>
      <c r="F296" s="3">
        <f>Table3[[#This Row],[Total Hours Nurse Staffing]]/Table3[[#This Row],[MDS Census]]</f>
        <v>2.7999502586549943</v>
      </c>
      <c r="G296" s="3">
        <f>Table3[[#This Row],[Total Direct Care Staff Hours]]/Table3[[#This Row],[MDS Census]]</f>
        <v>2.5438698766414647</v>
      </c>
      <c r="H296" s="3">
        <f>Table3[[#This Row],[Total RN Hours (w/ Admin, DON)]]/Table3[[#This Row],[MDS Census]]</f>
        <v>0.688149621965778</v>
      </c>
      <c r="I296" s="3">
        <f>Table3[[#This Row],[RN Hours (excl. Admin, DON)]]/Table3[[#This Row],[MDS Census]]</f>
        <v>0.48841225626740953</v>
      </c>
      <c r="J296" s="3">
        <f t="shared" si="4"/>
        <v>156.36166666666668</v>
      </c>
      <c r="K296" s="3">
        <f>SUM(Table3[[#This Row],[RN Hours (excl. Admin, DON)]], Table3[[#This Row],[LPN Hours (excl. Admin)]], Table3[[#This Row],[CNA Hours]], Table3[[#This Row],[NA TR Hours]], Table3[[#This Row],[Med Aide/Tech Hours]])</f>
        <v>142.06100000000001</v>
      </c>
      <c r="L296" s="3">
        <f>SUM(Table3[[#This Row],[RN Hours (excl. Admin, DON)]:[RN DON Hours]])</f>
        <v>38.429333333333332</v>
      </c>
      <c r="M296" s="3">
        <v>27.275111111111112</v>
      </c>
      <c r="N296" s="3">
        <v>5.3764444444444441</v>
      </c>
      <c r="O296" s="3">
        <v>5.7777777777777777</v>
      </c>
      <c r="P296" s="3">
        <f>SUM(Table3[[#This Row],[LPN Hours (excl. Admin)]:[LPN Admin Hours]])</f>
        <v>45.122222222222227</v>
      </c>
      <c r="Q296" s="3">
        <v>41.975777777777779</v>
      </c>
      <c r="R296" s="3">
        <v>3.146444444444445</v>
      </c>
      <c r="S296" s="3">
        <f>SUM(Table3[[#This Row],[CNA Hours]], Table3[[#This Row],[NA TR Hours]], Table3[[#This Row],[Med Aide/Tech Hours]])</f>
        <v>72.810111111111127</v>
      </c>
      <c r="T296" s="3">
        <v>71.51411111111112</v>
      </c>
      <c r="U296" s="3">
        <v>1.2960000000000003</v>
      </c>
      <c r="V296" s="3">
        <v>0</v>
      </c>
      <c r="W296" s="3">
        <f>SUM(Table3[[#This Row],[RN Hours Contract]:[Med Aide Hours Contract]])</f>
        <v>0.10322222222222223</v>
      </c>
      <c r="X296" s="3">
        <v>1.1111111111111112E-2</v>
      </c>
      <c r="Y296" s="3">
        <v>7.4222222222222231E-2</v>
      </c>
      <c r="Z296" s="3">
        <v>0</v>
      </c>
      <c r="AA296" s="3">
        <v>1.4444444444444446E-2</v>
      </c>
      <c r="AB296" s="3">
        <v>0</v>
      </c>
      <c r="AC296" s="3">
        <v>3.4444444444444444E-3</v>
      </c>
      <c r="AD296" s="3">
        <v>0</v>
      </c>
      <c r="AE296" s="3">
        <v>0</v>
      </c>
      <c r="AF296" t="s">
        <v>294</v>
      </c>
      <c r="AG296" s="13">
        <v>5</v>
      </c>
      <c r="AQ296"/>
    </row>
    <row r="297" spans="1:43" x14ac:dyDescent="0.2">
      <c r="A297" t="s">
        <v>425</v>
      </c>
      <c r="B297" t="s">
        <v>723</v>
      </c>
      <c r="C297" t="s">
        <v>928</v>
      </c>
      <c r="D297" t="s">
        <v>1079</v>
      </c>
      <c r="E297" s="3">
        <v>101.07777777777778</v>
      </c>
      <c r="F297" s="3">
        <f>Table3[[#This Row],[Total Hours Nurse Staffing]]/Table3[[#This Row],[MDS Census]]</f>
        <v>3.1173342860283606</v>
      </c>
      <c r="G297" s="3">
        <f>Table3[[#This Row],[Total Direct Care Staff Hours]]/Table3[[#This Row],[MDS Census]]</f>
        <v>2.8184698252171043</v>
      </c>
      <c r="H297" s="3">
        <f>Table3[[#This Row],[Total RN Hours (w/ Admin, DON)]]/Table3[[#This Row],[MDS Census]]</f>
        <v>0.33018467626690118</v>
      </c>
      <c r="I297" s="3">
        <f>Table3[[#This Row],[RN Hours (excl. Admin, DON)]]/Table3[[#This Row],[MDS Census]]</f>
        <v>0.18596130592503024</v>
      </c>
      <c r="J297" s="3">
        <f t="shared" si="4"/>
        <v>315.09322222222221</v>
      </c>
      <c r="K297" s="3">
        <f>SUM(Table3[[#This Row],[RN Hours (excl. Admin, DON)]], Table3[[#This Row],[LPN Hours (excl. Admin)]], Table3[[#This Row],[CNA Hours]], Table3[[#This Row],[NA TR Hours]], Table3[[#This Row],[Med Aide/Tech Hours]])</f>
        <v>284.88466666666665</v>
      </c>
      <c r="L297" s="3">
        <f>SUM(Table3[[#This Row],[RN Hours (excl. Admin, DON)]:[RN DON Hours]])</f>
        <v>33.374333333333333</v>
      </c>
      <c r="M297" s="3">
        <v>18.796555555555557</v>
      </c>
      <c r="N297" s="3">
        <v>9.2444444444444436</v>
      </c>
      <c r="O297" s="3">
        <v>5.333333333333333</v>
      </c>
      <c r="P297" s="3">
        <f>SUM(Table3[[#This Row],[LPN Hours (excl. Admin)]:[LPN Admin Hours]])</f>
        <v>110.61966666666667</v>
      </c>
      <c r="Q297" s="3">
        <v>94.988888888888894</v>
      </c>
      <c r="R297" s="3">
        <v>15.630777777777782</v>
      </c>
      <c r="S297" s="3">
        <f>SUM(Table3[[#This Row],[CNA Hours]], Table3[[#This Row],[NA TR Hours]], Table3[[#This Row],[Med Aide/Tech Hours]])</f>
        <v>171.09922222222221</v>
      </c>
      <c r="T297" s="3">
        <v>155.7211111111111</v>
      </c>
      <c r="U297" s="3">
        <v>15.378111111111108</v>
      </c>
      <c r="V297" s="3">
        <v>0</v>
      </c>
      <c r="W297" s="3">
        <f>SUM(Table3[[#This Row],[RN Hours Contract]:[Med Aide Hours Contract]])</f>
        <v>0</v>
      </c>
      <c r="X297" s="3">
        <v>0</v>
      </c>
      <c r="Y297" s="3">
        <v>0</v>
      </c>
      <c r="Z297" s="3">
        <v>0</v>
      </c>
      <c r="AA297" s="3">
        <v>0</v>
      </c>
      <c r="AB297" s="3">
        <v>0</v>
      </c>
      <c r="AC297" s="3">
        <v>0</v>
      </c>
      <c r="AD297" s="3">
        <v>0</v>
      </c>
      <c r="AE297" s="3">
        <v>0</v>
      </c>
      <c r="AF297" t="s">
        <v>295</v>
      </c>
      <c r="AG297" s="13">
        <v>5</v>
      </c>
      <c r="AQ297"/>
    </row>
    <row r="298" spans="1:43" x14ac:dyDescent="0.2">
      <c r="A298" t="s">
        <v>425</v>
      </c>
      <c r="B298" t="s">
        <v>724</v>
      </c>
      <c r="C298" t="s">
        <v>911</v>
      </c>
      <c r="D298" t="s">
        <v>1075</v>
      </c>
      <c r="E298" s="3">
        <v>40.12222222222222</v>
      </c>
      <c r="F298" s="3">
        <f>Table3[[#This Row],[Total Hours Nurse Staffing]]/Table3[[#This Row],[MDS Census]]</f>
        <v>5.5919412905012464</v>
      </c>
      <c r="G298" s="3">
        <f>Table3[[#This Row],[Total Direct Care Staff Hours]]/Table3[[#This Row],[MDS Census]]</f>
        <v>5.1042647466075888</v>
      </c>
      <c r="H298" s="3">
        <f>Table3[[#This Row],[Total RN Hours (w/ Admin, DON)]]/Table3[[#This Row],[MDS Census]]</f>
        <v>1.0771254500138467</v>
      </c>
      <c r="I298" s="3">
        <f>Table3[[#This Row],[RN Hours (excl. Admin, DON)]]/Table3[[#This Row],[MDS Census]]</f>
        <v>0.5894489061201883</v>
      </c>
      <c r="J298" s="3">
        <f t="shared" si="4"/>
        <v>224.36111111111111</v>
      </c>
      <c r="K298" s="3">
        <f>SUM(Table3[[#This Row],[RN Hours (excl. Admin, DON)]], Table3[[#This Row],[LPN Hours (excl. Admin)]], Table3[[#This Row],[CNA Hours]], Table3[[#This Row],[NA TR Hours]], Table3[[#This Row],[Med Aide/Tech Hours]])</f>
        <v>204.79444444444445</v>
      </c>
      <c r="L298" s="3">
        <f>SUM(Table3[[#This Row],[RN Hours (excl. Admin, DON)]:[RN DON Hours]])</f>
        <v>43.216666666666669</v>
      </c>
      <c r="M298" s="3">
        <v>23.65</v>
      </c>
      <c r="N298" s="3">
        <v>14.588888888888889</v>
      </c>
      <c r="O298" s="3">
        <v>4.9777777777777779</v>
      </c>
      <c r="P298" s="3">
        <f>SUM(Table3[[#This Row],[LPN Hours (excl. Admin)]:[LPN Admin Hours]])</f>
        <v>41.06666666666667</v>
      </c>
      <c r="Q298" s="3">
        <v>41.06666666666667</v>
      </c>
      <c r="R298" s="3">
        <v>0</v>
      </c>
      <c r="S298" s="3">
        <f>SUM(Table3[[#This Row],[CNA Hours]], Table3[[#This Row],[NA TR Hours]], Table3[[#This Row],[Med Aide/Tech Hours]])</f>
        <v>140.07777777777778</v>
      </c>
      <c r="T298" s="3">
        <v>140.07777777777778</v>
      </c>
      <c r="U298" s="3">
        <v>0</v>
      </c>
      <c r="V298" s="3">
        <v>0</v>
      </c>
      <c r="W298" s="3">
        <f>SUM(Table3[[#This Row],[RN Hours Contract]:[Med Aide Hours Contract]])</f>
        <v>0</v>
      </c>
      <c r="X298" s="3">
        <v>0</v>
      </c>
      <c r="Y298" s="3">
        <v>0</v>
      </c>
      <c r="Z298" s="3">
        <v>0</v>
      </c>
      <c r="AA298" s="3">
        <v>0</v>
      </c>
      <c r="AB298" s="3">
        <v>0</v>
      </c>
      <c r="AC298" s="3">
        <v>0</v>
      </c>
      <c r="AD298" s="3">
        <v>0</v>
      </c>
      <c r="AE298" s="3">
        <v>0</v>
      </c>
      <c r="AF298" t="s">
        <v>296</v>
      </c>
      <c r="AG298" s="13">
        <v>5</v>
      </c>
      <c r="AQ298"/>
    </row>
    <row r="299" spans="1:43" x14ac:dyDescent="0.2">
      <c r="A299" t="s">
        <v>425</v>
      </c>
      <c r="B299" t="s">
        <v>725</v>
      </c>
      <c r="C299" t="s">
        <v>861</v>
      </c>
      <c r="D299" t="s">
        <v>1079</v>
      </c>
      <c r="E299" s="3">
        <v>91.822222222222223</v>
      </c>
      <c r="F299" s="3">
        <f>Table3[[#This Row],[Total Hours Nurse Staffing]]/Table3[[#This Row],[MDS Census]]</f>
        <v>3.894189254598257</v>
      </c>
      <c r="G299" s="3">
        <f>Table3[[#This Row],[Total Direct Care Staff Hours]]/Table3[[#This Row],[MDS Census]]</f>
        <v>3.5588794772507262</v>
      </c>
      <c r="H299" s="3">
        <f>Table3[[#This Row],[Total RN Hours (w/ Admin, DON)]]/Table3[[#This Row],[MDS Census]]</f>
        <v>0.66778920619554694</v>
      </c>
      <c r="I299" s="3">
        <f>Table3[[#This Row],[RN Hours (excl. Admin, DON)]]/Table3[[#This Row],[MDS Census]]</f>
        <v>0.43200750242013553</v>
      </c>
      <c r="J299" s="3">
        <f t="shared" si="4"/>
        <v>357.57311111111107</v>
      </c>
      <c r="K299" s="3">
        <f>SUM(Table3[[#This Row],[RN Hours (excl. Admin, DON)]], Table3[[#This Row],[LPN Hours (excl. Admin)]], Table3[[#This Row],[CNA Hours]], Table3[[#This Row],[NA TR Hours]], Table3[[#This Row],[Med Aide/Tech Hours]])</f>
        <v>326.78422222222224</v>
      </c>
      <c r="L299" s="3">
        <f>SUM(Table3[[#This Row],[RN Hours (excl. Admin, DON)]:[RN DON Hours]])</f>
        <v>61.317888888888888</v>
      </c>
      <c r="M299" s="3">
        <v>39.667888888888889</v>
      </c>
      <c r="N299" s="3">
        <v>16.80833333333333</v>
      </c>
      <c r="O299" s="3">
        <v>4.8416666666666668</v>
      </c>
      <c r="P299" s="3">
        <f>SUM(Table3[[#This Row],[LPN Hours (excl. Admin)]:[LPN Admin Hours]])</f>
        <v>122.18511111111111</v>
      </c>
      <c r="Q299" s="3">
        <v>113.04622222222223</v>
      </c>
      <c r="R299" s="3">
        <v>9.1388888888888893</v>
      </c>
      <c r="S299" s="3">
        <f>SUM(Table3[[#This Row],[CNA Hours]], Table3[[#This Row],[NA TR Hours]], Table3[[#This Row],[Med Aide/Tech Hours]])</f>
        <v>174.07011111111112</v>
      </c>
      <c r="T299" s="3">
        <v>174.07011111111112</v>
      </c>
      <c r="U299" s="3">
        <v>0</v>
      </c>
      <c r="V299" s="3">
        <v>0</v>
      </c>
      <c r="W299" s="3">
        <f>SUM(Table3[[#This Row],[RN Hours Contract]:[Med Aide Hours Contract]])</f>
        <v>0</v>
      </c>
      <c r="X299" s="3">
        <v>0</v>
      </c>
      <c r="Y299" s="3">
        <v>0</v>
      </c>
      <c r="Z299" s="3">
        <v>0</v>
      </c>
      <c r="AA299" s="3">
        <v>0</v>
      </c>
      <c r="AB299" s="3">
        <v>0</v>
      </c>
      <c r="AC299" s="3">
        <v>0</v>
      </c>
      <c r="AD299" s="3">
        <v>0</v>
      </c>
      <c r="AE299" s="3">
        <v>0</v>
      </c>
      <c r="AF299" t="s">
        <v>297</v>
      </c>
      <c r="AG299" s="13">
        <v>5</v>
      </c>
      <c r="AQ299"/>
    </row>
    <row r="300" spans="1:43" x14ac:dyDescent="0.2">
      <c r="A300" t="s">
        <v>425</v>
      </c>
      <c r="B300" t="s">
        <v>726</v>
      </c>
      <c r="C300" t="s">
        <v>956</v>
      </c>
      <c r="D300" t="s">
        <v>1129</v>
      </c>
      <c r="E300" s="3">
        <v>56.18888888888889</v>
      </c>
      <c r="F300" s="3">
        <f>Table3[[#This Row],[Total Hours Nurse Staffing]]/Table3[[#This Row],[MDS Census]]</f>
        <v>4.1456772790191811</v>
      </c>
      <c r="G300" s="3">
        <f>Table3[[#This Row],[Total Direct Care Staff Hours]]/Table3[[#This Row],[MDS Census]]</f>
        <v>3.5130571485070194</v>
      </c>
      <c r="H300" s="3">
        <f>Table3[[#This Row],[Total RN Hours (w/ Admin, DON)]]/Table3[[#This Row],[MDS Census]]</f>
        <v>0.99801661063871849</v>
      </c>
      <c r="I300" s="3">
        <f>Table3[[#This Row],[RN Hours (excl. Admin, DON)]]/Table3[[#This Row],[MDS Census]]</f>
        <v>0.46506031243820445</v>
      </c>
      <c r="J300" s="3">
        <f t="shared" si="4"/>
        <v>232.94099999999997</v>
      </c>
      <c r="K300" s="3">
        <f>SUM(Table3[[#This Row],[RN Hours (excl. Admin, DON)]], Table3[[#This Row],[LPN Hours (excl. Admin)]], Table3[[#This Row],[CNA Hours]], Table3[[#This Row],[NA TR Hours]], Table3[[#This Row],[Med Aide/Tech Hours]])</f>
        <v>197.39477777777776</v>
      </c>
      <c r="L300" s="3">
        <f>SUM(Table3[[#This Row],[RN Hours (excl. Admin, DON)]:[RN DON Hours]])</f>
        <v>56.077444444444438</v>
      </c>
      <c r="M300" s="3">
        <v>26.13122222222222</v>
      </c>
      <c r="N300" s="3">
        <v>24.79066666666666</v>
      </c>
      <c r="O300" s="3">
        <v>5.1555555555555559</v>
      </c>
      <c r="P300" s="3">
        <f>SUM(Table3[[#This Row],[LPN Hours (excl. Admin)]:[LPN Admin Hours]])</f>
        <v>47.155111111111111</v>
      </c>
      <c r="Q300" s="3">
        <v>41.55511111111111</v>
      </c>
      <c r="R300" s="3">
        <v>5.6</v>
      </c>
      <c r="S300" s="3">
        <f>SUM(Table3[[#This Row],[CNA Hours]], Table3[[#This Row],[NA TR Hours]], Table3[[#This Row],[Med Aide/Tech Hours]])</f>
        <v>129.70844444444444</v>
      </c>
      <c r="T300" s="3">
        <v>129.70844444444444</v>
      </c>
      <c r="U300" s="3">
        <v>0</v>
      </c>
      <c r="V300" s="3">
        <v>0</v>
      </c>
      <c r="W300" s="3">
        <f>SUM(Table3[[#This Row],[RN Hours Contract]:[Med Aide Hours Contract]])</f>
        <v>0</v>
      </c>
      <c r="X300" s="3">
        <v>0</v>
      </c>
      <c r="Y300" s="3">
        <v>0</v>
      </c>
      <c r="Z300" s="3">
        <v>0</v>
      </c>
      <c r="AA300" s="3">
        <v>0</v>
      </c>
      <c r="AB300" s="3">
        <v>0</v>
      </c>
      <c r="AC300" s="3">
        <v>0</v>
      </c>
      <c r="AD300" s="3">
        <v>0</v>
      </c>
      <c r="AE300" s="3">
        <v>0</v>
      </c>
      <c r="AF300" t="s">
        <v>298</v>
      </c>
      <c r="AG300" s="13">
        <v>5</v>
      </c>
      <c r="AQ300"/>
    </row>
    <row r="301" spans="1:43" x14ac:dyDescent="0.2">
      <c r="A301" t="s">
        <v>425</v>
      </c>
      <c r="B301" t="s">
        <v>727</v>
      </c>
      <c r="C301" t="s">
        <v>882</v>
      </c>
      <c r="D301" t="s">
        <v>1143</v>
      </c>
      <c r="E301" s="3">
        <v>30.822222222222223</v>
      </c>
      <c r="F301" s="3">
        <f>Table3[[#This Row],[Total Hours Nurse Staffing]]/Table3[[#This Row],[MDS Census]]</f>
        <v>3.0372386445565969</v>
      </c>
      <c r="G301" s="3">
        <f>Table3[[#This Row],[Total Direct Care Staff Hours]]/Table3[[#This Row],[MDS Census]]</f>
        <v>2.703965392934391</v>
      </c>
      <c r="H301" s="3">
        <f>Table3[[#This Row],[Total RN Hours (w/ Admin, DON)]]/Table3[[#This Row],[MDS Census]]</f>
        <v>1.048060562364816</v>
      </c>
      <c r="I301" s="3">
        <f>Table3[[#This Row],[RN Hours (excl. Admin, DON)]]/Table3[[#This Row],[MDS Census]]</f>
        <v>0.71478731074260993</v>
      </c>
      <c r="J301" s="3">
        <f t="shared" si="4"/>
        <v>93.614444444444445</v>
      </c>
      <c r="K301" s="3">
        <f>SUM(Table3[[#This Row],[RN Hours (excl. Admin, DON)]], Table3[[#This Row],[LPN Hours (excl. Admin)]], Table3[[#This Row],[CNA Hours]], Table3[[#This Row],[NA TR Hours]], Table3[[#This Row],[Med Aide/Tech Hours]])</f>
        <v>83.342222222222233</v>
      </c>
      <c r="L301" s="3">
        <f>SUM(Table3[[#This Row],[RN Hours (excl. Admin, DON)]:[RN DON Hours]])</f>
        <v>32.303555555555555</v>
      </c>
      <c r="M301" s="3">
        <v>22.031333333333333</v>
      </c>
      <c r="N301" s="3">
        <v>5.9611111111111112</v>
      </c>
      <c r="O301" s="3">
        <v>4.3111111111111109</v>
      </c>
      <c r="P301" s="3">
        <f>SUM(Table3[[#This Row],[LPN Hours (excl. Admin)]:[LPN Admin Hours]])</f>
        <v>7.1830000000000007</v>
      </c>
      <c r="Q301" s="3">
        <v>7.1830000000000007</v>
      </c>
      <c r="R301" s="3">
        <v>0</v>
      </c>
      <c r="S301" s="3">
        <f>SUM(Table3[[#This Row],[CNA Hours]], Table3[[#This Row],[NA TR Hours]], Table3[[#This Row],[Med Aide/Tech Hours]])</f>
        <v>54.127888888888897</v>
      </c>
      <c r="T301" s="3">
        <v>43.605666666666671</v>
      </c>
      <c r="U301" s="3">
        <v>10.522222222222224</v>
      </c>
      <c r="V301" s="3">
        <v>0</v>
      </c>
      <c r="W301" s="3">
        <f>SUM(Table3[[#This Row],[RN Hours Contract]:[Med Aide Hours Contract]])</f>
        <v>0</v>
      </c>
      <c r="X301" s="3">
        <v>0</v>
      </c>
      <c r="Y301" s="3">
        <v>0</v>
      </c>
      <c r="Z301" s="3">
        <v>0</v>
      </c>
      <c r="AA301" s="3">
        <v>0</v>
      </c>
      <c r="AB301" s="3">
        <v>0</v>
      </c>
      <c r="AC301" s="3">
        <v>0</v>
      </c>
      <c r="AD301" s="3">
        <v>0</v>
      </c>
      <c r="AE301" s="3">
        <v>0</v>
      </c>
      <c r="AF301" t="s">
        <v>299</v>
      </c>
      <c r="AG301" s="13">
        <v>5</v>
      </c>
      <c r="AQ301"/>
    </row>
    <row r="302" spans="1:43" x14ac:dyDescent="0.2">
      <c r="A302" t="s">
        <v>425</v>
      </c>
      <c r="B302" t="s">
        <v>728</v>
      </c>
      <c r="C302" t="s">
        <v>1036</v>
      </c>
      <c r="D302" t="s">
        <v>1078</v>
      </c>
      <c r="E302" s="3">
        <v>55.522222222222226</v>
      </c>
      <c r="F302" s="3">
        <f>Table3[[#This Row],[Total Hours Nurse Staffing]]/Table3[[#This Row],[MDS Census]]</f>
        <v>3.4753812287372416</v>
      </c>
      <c r="G302" s="3">
        <f>Table3[[#This Row],[Total Direct Care Staff Hours]]/Table3[[#This Row],[MDS Census]]</f>
        <v>3.2260316189713825</v>
      </c>
      <c r="H302" s="3">
        <f>Table3[[#This Row],[Total RN Hours (w/ Admin, DON)]]/Table3[[#This Row],[MDS Census]]</f>
        <v>0.65014608765259152</v>
      </c>
      <c r="I302" s="3">
        <f>Table3[[#This Row],[RN Hours (excl. Admin, DON)]]/Table3[[#This Row],[MDS Census]]</f>
        <v>0.51186311787072247</v>
      </c>
      <c r="J302" s="3">
        <f t="shared" si="4"/>
        <v>192.96088888888886</v>
      </c>
      <c r="K302" s="3">
        <f>SUM(Table3[[#This Row],[RN Hours (excl. Admin, DON)]], Table3[[#This Row],[LPN Hours (excl. Admin)]], Table3[[#This Row],[CNA Hours]], Table3[[#This Row],[NA TR Hours]], Table3[[#This Row],[Med Aide/Tech Hours]])</f>
        <v>179.11644444444443</v>
      </c>
      <c r="L302" s="3">
        <f>SUM(Table3[[#This Row],[RN Hours (excl. Admin, DON)]:[RN DON Hours]])</f>
        <v>36.097555555555559</v>
      </c>
      <c r="M302" s="3">
        <v>28.419777777777782</v>
      </c>
      <c r="N302" s="3">
        <v>4.5111111111111111</v>
      </c>
      <c r="O302" s="3">
        <v>3.1666666666666665</v>
      </c>
      <c r="P302" s="3">
        <f>SUM(Table3[[#This Row],[LPN Hours (excl. Admin)]:[LPN Admin Hours]])</f>
        <v>53.063333333333325</v>
      </c>
      <c r="Q302" s="3">
        <v>46.896666666666661</v>
      </c>
      <c r="R302" s="3">
        <v>6.166666666666667</v>
      </c>
      <c r="S302" s="3">
        <f>SUM(Table3[[#This Row],[CNA Hours]], Table3[[#This Row],[NA TR Hours]], Table3[[#This Row],[Med Aide/Tech Hours]])</f>
        <v>103.8</v>
      </c>
      <c r="T302" s="3">
        <v>103.8</v>
      </c>
      <c r="U302" s="3">
        <v>0</v>
      </c>
      <c r="V302" s="3">
        <v>0</v>
      </c>
      <c r="W302" s="3">
        <f>SUM(Table3[[#This Row],[RN Hours Contract]:[Med Aide Hours Contract]])</f>
        <v>38.338888888888889</v>
      </c>
      <c r="X302" s="3">
        <v>8.3000000000000007</v>
      </c>
      <c r="Y302" s="3">
        <v>0.17777777777777778</v>
      </c>
      <c r="Z302" s="3">
        <v>0</v>
      </c>
      <c r="AA302" s="3">
        <v>2.7</v>
      </c>
      <c r="AB302" s="3">
        <v>0</v>
      </c>
      <c r="AC302" s="3">
        <v>27.161111111111111</v>
      </c>
      <c r="AD302" s="3">
        <v>0</v>
      </c>
      <c r="AE302" s="3">
        <v>0</v>
      </c>
      <c r="AF302" t="s">
        <v>300</v>
      </c>
      <c r="AG302" s="13">
        <v>5</v>
      </c>
      <c r="AQ302"/>
    </row>
    <row r="303" spans="1:43" x14ac:dyDescent="0.2">
      <c r="A303" t="s">
        <v>425</v>
      </c>
      <c r="B303" t="s">
        <v>729</v>
      </c>
      <c r="C303" t="s">
        <v>1037</v>
      </c>
      <c r="D303" t="s">
        <v>1097</v>
      </c>
      <c r="E303" s="3">
        <v>97.522222222222226</v>
      </c>
      <c r="F303" s="3">
        <f>Table3[[#This Row],[Total Hours Nurse Staffing]]/Table3[[#This Row],[MDS Census]]</f>
        <v>3.6944377349891759</v>
      </c>
      <c r="G303" s="3">
        <f>Table3[[#This Row],[Total Direct Care Staff Hours]]/Table3[[#This Row],[MDS Census]]</f>
        <v>3.4476210550301927</v>
      </c>
      <c r="H303" s="3">
        <f>Table3[[#This Row],[Total RN Hours (w/ Admin, DON)]]/Table3[[#This Row],[MDS Census]]</f>
        <v>0.73077475219323229</v>
      </c>
      <c r="I303" s="3">
        <f>Table3[[#This Row],[RN Hours (excl. Admin, DON)]]/Table3[[#This Row],[MDS Census]]</f>
        <v>0.48395807223424858</v>
      </c>
      <c r="J303" s="3">
        <f t="shared" si="4"/>
        <v>360.28977777777777</v>
      </c>
      <c r="K303" s="3">
        <f>SUM(Table3[[#This Row],[RN Hours (excl. Admin, DON)]], Table3[[#This Row],[LPN Hours (excl. Admin)]], Table3[[#This Row],[CNA Hours]], Table3[[#This Row],[NA TR Hours]], Table3[[#This Row],[Med Aide/Tech Hours]])</f>
        <v>336.21966666666668</v>
      </c>
      <c r="L303" s="3">
        <f>SUM(Table3[[#This Row],[RN Hours (excl. Admin, DON)]:[RN DON Hours]])</f>
        <v>71.266777777777776</v>
      </c>
      <c r="M303" s="3">
        <v>47.196666666666665</v>
      </c>
      <c r="N303" s="3">
        <v>18.736777777777778</v>
      </c>
      <c r="O303" s="3">
        <v>5.333333333333333</v>
      </c>
      <c r="P303" s="3">
        <f>SUM(Table3[[#This Row],[LPN Hours (excl. Admin)]:[LPN Admin Hours]])</f>
        <v>78.64266666666667</v>
      </c>
      <c r="Q303" s="3">
        <v>78.64266666666667</v>
      </c>
      <c r="R303" s="3">
        <v>0</v>
      </c>
      <c r="S303" s="3">
        <f>SUM(Table3[[#This Row],[CNA Hours]], Table3[[#This Row],[NA TR Hours]], Table3[[#This Row],[Med Aide/Tech Hours]])</f>
        <v>210.38033333333337</v>
      </c>
      <c r="T303" s="3">
        <v>203.87666666666669</v>
      </c>
      <c r="U303" s="3">
        <v>6.5036666666666667</v>
      </c>
      <c r="V303" s="3">
        <v>0</v>
      </c>
      <c r="W303" s="3">
        <f>SUM(Table3[[#This Row],[RN Hours Contract]:[Med Aide Hours Contract]])</f>
        <v>21.68611111111111</v>
      </c>
      <c r="X303" s="3">
        <v>0.91666666666666663</v>
      </c>
      <c r="Y303" s="3">
        <v>0.37777777777777777</v>
      </c>
      <c r="Z303" s="3">
        <v>0</v>
      </c>
      <c r="AA303" s="3">
        <v>4.7638888888888893</v>
      </c>
      <c r="AB303" s="3">
        <v>0</v>
      </c>
      <c r="AC303" s="3">
        <v>15.627777777777778</v>
      </c>
      <c r="AD303" s="3">
        <v>0</v>
      </c>
      <c r="AE303" s="3">
        <v>0</v>
      </c>
      <c r="AF303" t="s">
        <v>301</v>
      </c>
      <c r="AG303" s="13">
        <v>5</v>
      </c>
      <c r="AQ303"/>
    </row>
    <row r="304" spans="1:43" x14ac:dyDescent="0.2">
      <c r="A304" t="s">
        <v>425</v>
      </c>
      <c r="B304" t="s">
        <v>730</v>
      </c>
      <c r="C304" t="s">
        <v>999</v>
      </c>
      <c r="D304" t="s">
        <v>1121</v>
      </c>
      <c r="E304" s="3">
        <v>100.35555555555555</v>
      </c>
      <c r="F304" s="3">
        <f>Table3[[#This Row],[Total Hours Nurse Staffing]]/Table3[[#This Row],[MDS Census]]</f>
        <v>3.0985938883968114</v>
      </c>
      <c r="G304" s="3">
        <f>Table3[[#This Row],[Total Direct Care Staff Hours]]/Table3[[#This Row],[MDS Census]]</f>
        <v>2.8632639503985828</v>
      </c>
      <c r="H304" s="3">
        <f>Table3[[#This Row],[Total RN Hours (w/ Admin, DON)]]/Table3[[#This Row],[MDS Census]]</f>
        <v>0.50069198405668736</v>
      </c>
      <c r="I304" s="3">
        <f>Table3[[#This Row],[RN Hours (excl. Admin, DON)]]/Table3[[#This Row],[MDS Census]]</f>
        <v>0.30693644818423382</v>
      </c>
      <c r="J304" s="3">
        <f t="shared" si="4"/>
        <v>310.96111111111111</v>
      </c>
      <c r="K304" s="3">
        <f>SUM(Table3[[#This Row],[RN Hours (excl. Admin, DON)]], Table3[[#This Row],[LPN Hours (excl. Admin)]], Table3[[#This Row],[CNA Hours]], Table3[[#This Row],[NA TR Hours]], Table3[[#This Row],[Med Aide/Tech Hours]])</f>
        <v>287.34444444444443</v>
      </c>
      <c r="L304" s="3">
        <f>SUM(Table3[[#This Row],[RN Hours (excl. Admin, DON)]:[RN DON Hours]])</f>
        <v>50.24722222222222</v>
      </c>
      <c r="M304" s="3">
        <v>30.802777777777777</v>
      </c>
      <c r="N304" s="3">
        <v>14.527777777777779</v>
      </c>
      <c r="O304" s="3">
        <v>4.916666666666667</v>
      </c>
      <c r="P304" s="3">
        <f>SUM(Table3[[#This Row],[LPN Hours (excl. Admin)]:[LPN Admin Hours]])</f>
        <v>94.783333333333331</v>
      </c>
      <c r="Q304" s="3">
        <v>90.611111111111114</v>
      </c>
      <c r="R304" s="3">
        <v>4.1722222222222225</v>
      </c>
      <c r="S304" s="3">
        <f>SUM(Table3[[#This Row],[CNA Hours]], Table3[[#This Row],[NA TR Hours]], Table3[[#This Row],[Med Aide/Tech Hours]])</f>
        <v>165.93055555555557</v>
      </c>
      <c r="T304" s="3">
        <v>143.61666666666667</v>
      </c>
      <c r="U304" s="3">
        <v>22.31388888888889</v>
      </c>
      <c r="V304" s="3">
        <v>0</v>
      </c>
      <c r="W304" s="3">
        <f>SUM(Table3[[#This Row],[RN Hours Contract]:[Med Aide Hours Contract]])</f>
        <v>7.5972222222222214</v>
      </c>
      <c r="X304" s="3">
        <v>0</v>
      </c>
      <c r="Y304" s="3">
        <v>0</v>
      </c>
      <c r="Z304" s="3">
        <v>0</v>
      </c>
      <c r="AA304" s="3">
        <v>3.3611111111111112</v>
      </c>
      <c r="AB304" s="3">
        <v>0</v>
      </c>
      <c r="AC304" s="3">
        <v>4.2361111111111107</v>
      </c>
      <c r="AD304" s="3">
        <v>0</v>
      </c>
      <c r="AE304" s="3">
        <v>0</v>
      </c>
      <c r="AF304" t="s">
        <v>302</v>
      </c>
      <c r="AG304" s="13">
        <v>5</v>
      </c>
      <c r="AQ304"/>
    </row>
    <row r="305" spans="1:43" x14ac:dyDescent="0.2">
      <c r="A305" t="s">
        <v>425</v>
      </c>
      <c r="B305" t="s">
        <v>731</v>
      </c>
      <c r="C305" t="s">
        <v>994</v>
      </c>
      <c r="D305" t="s">
        <v>1087</v>
      </c>
      <c r="E305" s="3">
        <v>17.666666666666668</v>
      </c>
      <c r="F305" s="3">
        <f>Table3[[#This Row],[Total Hours Nurse Staffing]]/Table3[[#This Row],[MDS Census]]</f>
        <v>5.6643207547169814</v>
      </c>
      <c r="G305" s="3">
        <f>Table3[[#This Row],[Total Direct Care Staff Hours]]/Table3[[#This Row],[MDS Census]]</f>
        <v>5.0852578616352204</v>
      </c>
      <c r="H305" s="3">
        <f>Table3[[#This Row],[Total RN Hours (w/ Admin, DON)]]/Table3[[#This Row],[MDS Census]]</f>
        <v>2.5201949685534593</v>
      </c>
      <c r="I305" s="3">
        <f>Table3[[#This Row],[RN Hours (excl. Admin, DON)]]/Table3[[#This Row],[MDS Census]]</f>
        <v>1.9411320754716981</v>
      </c>
      <c r="J305" s="3">
        <f t="shared" si="4"/>
        <v>100.06966666666668</v>
      </c>
      <c r="K305" s="3">
        <f>SUM(Table3[[#This Row],[RN Hours (excl. Admin, DON)]], Table3[[#This Row],[LPN Hours (excl. Admin)]], Table3[[#This Row],[CNA Hours]], Table3[[#This Row],[NA TR Hours]], Table3[[#This Row],[Med Aide/Tech Hours]])</f>
        <v>89.839555555555563</v>
      </c>
      <c r="L305" s="3">
        <f>SUM(Table3[[#This Row],[RN Hours (excl. Admin, DON)]:[RN DON Hours]])</f>
        <v>44.523444444444451</v>
      </c>
      <c r="M305" s="3">
        <v>34.293333333333337</v>
      </c>
      <c r="N305" s="3">
        <v>4.6301111111111108</v>
      </c>
      <c r="O305" s="3">
        <v>5.6</v>
      </c>
      <c r="P305" s="3">
        <f>SUM(Table3[[#This Row],[LPN Hours (excl. Admin)]:[LPN Admin Hours]])</f>
        <v>7.6035555555555563</v>
      </c>
      <c r="Q305" s="3">
        <v>7.6035555555555563</v>
      </c>
      <c r="R305" s="3">
        <v>0</v>
      </c>
      <c r="S305" s="3">
        <f>SUM(Table3[[#This Row],[CNA Hours]], Table3[[#This Row],[NA TR Hours]], Table3[[#This Row],[Med Aide/Tech Hours]])</f>
        <v>47.942666666666668</v>
      </c>
      <c r="T305" s="3">
        <v>47.942666666666668</v>
      </c>
      <c r="U305" s="3">
        <v>0</v>
      </c>
      <c r="V305" s="3">
        <v>0</v>
      </c>
      <c r="W305" s="3">
        <f>SUM(Table3[[#This Row],[RN Hours Contract]:[Med Aide Hours Contract]])</f>
        <v>0</v>
      </c>
      <c r="X305" s="3">
        <v>0</v>
      </c>
      <c r="Y305" s="3">
        <v>0</v>
      </c>
      <c r="Z305" s="3">
        <v>0</v>
      </c>
      <c r="AA305" s="3">
        <v>0</v>
      </c>
      <c r="AB305" s="3">
        <v>0</v>
      </c>
      <c r="AC305" s="3">
        <v>0</v>
      </c>
      <c r="AD305" s="3">
        <v>0</v>
      </c>
      <c r="AE305" s="3">
        <v>0</v>
      </c>
      <c r="AF305" t="s">
        <v>303</v>
      </c>
      <c r="AG305" s="13">
        <v>5</v>
      </c>
      <c r="AQ305"/>
    </row>
    <row r="306" spans="1:43" x14ac:dyDescent="0.2">
      <c r="A306" t="s">
        <v>425</v>
      </c>
      <c r="B306" t="s">
        <v>732</v>
      </c>
      <c r="C306" t="s">
        <v>898</v>
      </c>
      <c r="D306" t="s">
        <v>1089</v>
      </c>
      <c r="E306" s="3">
        <v>36.677777777777777</v>
      </c>
      <c r="F306" s="3">
        <f>Table3[[#This Row],[Total Hours Nurse Staffing]]/Table3[[#This Row],[MDS Census]]</f>
        <v>3.6018751893365653</v>
      </c>
      <c r="G306" s="3">
        <f>Table3[[#This Row],[Total Direct Care Staff Hours]]/Table3[[#This Row],[MDS Census]]</f>
        <v>3.4279884883368679</v>
      </c>
      <c r="H306" s="3">
        <f>Table3[[#This Row],[Total RN Hours (w/ Admin, DON)]]/Table3[[#This Row],[MDS Census]]</f>
        <v>0.45471069372917294</v>
      </c>
      <c r="I306" s="3">
        <f>Table3[[#This Row],[RN Hours (excl. Admin, DON)]]/Table3[[#This Row],[MDS Census]]</f>
        <v>0.28082399272947595</v>
      </c>
      <c r="J306" s="3">
        <f t="shared" si="4"/>
        <v>132.10877777777779</v>
      </c>
      <c r="K306" s="3">
        <f>SUM(Table3[[#This Row],[RN Hours (excl. Admin, DON)]], Table3[[#This Row],[LPN Hours (excl. Admin)]], Table3[[#This Row],[CNA Hours]], Table3[[#This Row],[NA TR Hours]], Table3[[#This Row],[Med Aide/Tech Hours]])</f>
        <v>125.73100000000001</v>
      </c>
      <c r="L306" s="3">
        <f>SUM(Table3[[#This Row],[RN Hours (excl. Admin, DON)]:[RN DON Hours]])</f>
        <v>16.677777777777777</v>
      </c>
      <c r="M306" s="3">
        <v>10.3</v>
      </c>
      <c r="N306" s="3">
        <v>0.77777777777777779</v>
      </c>
      <c r="O306" s="3">
        <v>5.6</v>
      </c>
      <c r="P306" s="3">
        <f>SUM(Table3[[#This Row],[LPN Hours (excl. Admin)]:[LPN Admin Hours]])</f>
        <v>39.899555555555558</v>
      </c>
      <c r="Q306" s="3">
        <v>39.899555555555558</v>
      </c>
      <c r="R306" s="3">
        <v>0</v>
      </c>
      <c r="S306" s="3">
        <f>SUM(Table3[[#This Row],[CNA Hours]], Table3[[#This Row],[NA TR Hours]], Table3[[#This Row],[Med Aide/Tech Hours]])</f>
        <v>75.531444444444446</v>
      </c>
      <c r="T306" s="3">
        <v>75.531444444444446</v>
      </c>
      <c r="U306" s="3">
        <v>0</v>
      </c>
      <c r="V306" s="3">
        <v>0</v>
      </c>
      <c r="W306" s="3">
        <f>SUM(Table3[[#This Row],[RN Hours Contract]:[Med Aide Hours Contract]])</f>
        <v>0.71199999999999997</v>
      </c>
      <c r="X306" s="3">
        <v>0</v>
      </c>
      <c r="Y306" s="3">
        <v>0</v>
      </c>
      <c r="Z306" s="3">
        <v>0</v>
      </c>
      <c r="AA306" s="3">
        <v>0.71199999999999997</v>
      </c>
      <c r="AB306" s="3">
        <v>0</v>
      </c>
      <c r="AC306" s="3">
        <v>0</v>
      </c>
      <c r="AD306" s="3">
        <v>0</v>
      </c>
      <c r="AE306" s="3">
        <v>0</v>
      </c>
      <c r="AF306" t="s">
        <v>304</v>
      </c>
      <c r="AG306" s="13">
        <v>5</v>
      </c>
      <c r="AQ306"/>
    </row>
    <row r="307" spans="1:43" x14ac:dyDescent="0.2">
      <c r="A307" t="s">
        <v>425</v>
      </c>
      <c r="B307" t="s">
        <v>733</v>
      </c>
      <c r="C307" t="s">
        <v>940</v>
      </c>
      <c r="D307" t="s">
        <v>1118</v>
      </c>
      <c r="E307" s="3">
        <v>92.844444444444449</v>
      </c>
      <c r="F307" s="3">
        <f>Table3[[#This Row],[Total Hours Nurse Staffing]]/Table3[[#This Row],[MDS Census]]</f>
        <v>4.0487637625658204</v>
      </c>
      <c r="G307" s="3">
        <f>Table3[[#This Row],[Total Direct Care Staff Hours]]/Table3[[#This Row],[MDS Census]]</f>
        <v>3.8826711345141214</v>
      </c>
      <c r="H307" s="3">
        <f>Table3[[#This Row],[Total RN Hours (w/ Admin, DON)]]/Table3[[#This Row],[MDS Census]]</f>
        <v>0.91310076591670641</v>
      </c>
      <c r="I307" s="3">
        <f>Table3[[#This Row],[RN Hours (excl. Admin, DON)]]/Table3[[#This Row],[MDS Census]]</f>
        <v>0.74700813786500708</v>
      </c>
      <c r="J307" s="3">
        <f t="shared" si="4"/>
        <v>375.90522222222222</v>
      </c>
      <c r="K307" s="3">
        <f>SUM(Table3[[#This Row],[RN Hours (excl. Admin, DON)]], Table3[[#This Row],[LPN Hours (excl. Admin)]], Table3[[#This Row],[CNA Hours]], Table3[[#This Row],[NA TR Hours]], Table3[[#This Row],[Med Aide/Tech Hours]])</f>
        <v>360.48444444444442</v>
      </c>
      <c r="L307" s="3">
        <f>SUM(Table3[[#This Row],[RN Hours (excl. Admin, DON)]:[RN DON Hours]])</f>
        <v>84.776333333333326</v>
      </c>
      <c r="M307" s="3">
        <v>69.355555555555554</v>
      </c>
      <c r="N307" s="3">
        <v>10.031888888888888</v>
      </c>
      <c r="O307" s="3">
        <v>5.3888888888888893</v>
      </c>
      <c r="P307" s="3">
        <f>SUM(Table3[[#This Row],[LPN Hours (excl. Admin)]:[LPN Admin Hours]])</f>
        <v>86.396666666666661</v>
      </c>
      <c r="Q307" s="3">
        <v>86.396666666666661</v>
      </c>
      <c r="R307" s="3">
        <v>0</v>
      </c>
      <c r="S307" s="3">
        <f>SUM(Table3[[#This Row],[CNA Hours]], Table3[[#This Row],[NA TR Hours]], Table3[[#This Row],[Med Aide/Tech Hours]])</f>
        <v>204.73222222222222</v>
      </c>
      <c r="T307" s="3">
        <v>203.11266666666666</v>
      </c>
      <c r="U307" s="3">
        <v>1.6195555555555554</v>
      </c>
      <c r="V307" s="3">
        <v>0</v>
      </c>
      <c r="W307" s="3">
        <f>SUM(Table3[[#This Row],[RN Hours Contract]:[Med Aide Hours Contract]])</f>
        <v>54.470444444444439</v>
      </c>
      <c r="X307" s="3">
        <v>24.666333333333327</v>
      </c>
      <c r="Y307" s="3">
        <v>0</v>
      </c>
      <c r="Z307" s="3">
        <v>0</v>
      </c>
      <c r="AA307" s="3">
        <v>29.804111111111116</v>
      </c>
      <c r="AB307" s="3">
        <v>0</v>
      </c>
      <c r="AC307" s="3">
        <v>0</v>
      </c>
      <c r="AD307" s="3">
        <v>0</v>
      </c>
      <c r="AE307" s="3">
        <v>0</v>
      </c>
      <c r="AF307" t="s">
        <v>305</v>
      </c>
      <c r="AG307" s="13">
        <v>5</v>
      </c>
      <c r="AQ307"/>
    </row>
    <row r="308" spans="1:43" x14ac:dyDescent="0.2">
      <c r="A308" t="s">
        <v>425</v>
      </c>
      <c r="B308" t="s">
        <v>734</v>
      </c>
      <c r="C308" t="s">
        <v>1038</v>
      </c>
      <c r="D308" t="s">
        <v>1103</v>
      </c>
      <c r="E308" s="3">
        <v>31.144444444444446</v>
      </c>
      <c r="F308" s="3">
        <f>Table3[[#This Row],[Total Hours Nurse Staffing]]/Table3[[#This Row],[MDS Census]]</f>
        <v>4.5902604352479486</v>
      </c>
      <c r="G308" s="3">
        <f>Table3[[#This Row],[Total Direct Care Staff Hours]]/Table3[[#This Row],[MDS Census]]</f>
        <v>4.1288797716732066</v>
      </c>
      <c r="H308" s="3">
        <f>Table3[[#This Row],[Total RN Hours (w/ Admin, DON)]]/Table3[[#This Row],[MDS Census]]</f>
        <v>0.8764716375312166</v>
      </c>
      <c r="I308" s="3">
        <f>Table3[[#This Row],[RN Hours (excl. Admin, DON)]]/Table3[[#This Row],[MDS Census]]</f>
        <v>0.41509097395647515</v>
      </c>
      <c r="J308" s="3">
        <f t="shared" si="4"/>
        <v>142.96111111111111</v>
      </c>
      <c r="K308" s="3">
        <f>SUM(Table3[[#This Row],[RN Hours (excl. Admin, DON)]], Table3[[#This Row],[LPN Hours (excl. Admin)]], Table3[[#This Row],[CNA Hours]], Table3[[#This Row],[NA TR Hours]], Table3[[#This Row],[Med Aide/Tech Hours]])</f>
        <v>128.59166666666664</v>
      </c>
      <c r="L308" s="3">
        <f>SUM(Table3[[#This Row],[RN Hours (excl. Admin, DON)]:[RN DON Hours]])</f>
        <v>27.297222222222224</v>
      </c>
      <c r="M308" s="3">
        <v>12.927777777777777</v>
      </c>
      <c r="N308" s="3">
        <v>6.0805555555555557</v>
      </c>
      <c r="O308" s="3">
        <v>8.2888888888888896</v>
      </c>
      <c r="P308" s="3">
        <f>SUM(Table3[[#This Row],[LPN Hours (excl. Admin)]:[LPN Admin Hours]])</f>
        <v>21.458333333333332</v>
      </c>
      <c r="Q308" s="3">
        <v>21.458333333333332</v>
      </c>
      <c r="R308" s="3">
        <v>0</v>
      </c>
      <c r="S308" s="3">
        <f>SUM(Table3[[#This Row],[CNA Hours]], Table3[[#This Row],[NA TR Hours]], Table3[[#This Row],[Med Aide/Tech Hours]])</f>
        <v>94.205555555555549</v>
      </c>
      <c r="T308" s="3">
        <v>94.205555555555549</v>
      </c>
      <c r="U308" s="3">
        <v>0</v>
      </c>
      <c r="V308" s="3">
        <v>0</v>
      </c>
      <c r="W308" s="3">
        <f>SUM(Table3[[#This Row],[RN Hours Contract]:[Med Aide Hours Contract]])</f>
        <v>0</v>
      </c>
      <c r="X308" s="3">
        <v>0</v>
      </c>
      <c r="Y308" s="3">
        <v>0</v>
      </c>
      <c r="Z308" s="3">
        <v>0</v>
      </c>
      <c r="AA308" s="3">
        <v>0</v>
      </c>
      <c r="AB308" s="3">
        <v>0</v>
      </c>
      <c r="AC308" s="3">
        <v>0</v>
      </c>
      <c r="AD308" s="3">
        <v>0</v>
      </c>
      <c r="AE308" s="3">
        <v>0</v>
      </c>
      <c r="AF308" t="s">
        <v>306</v>
      </c>
      <c r="AG308" s="13">
        <v>5</v>
      </c>
      <c r="AQ308"/>
    </row>
    <row r="309" spans="1:43" x14ac:dyDescent="0.2">
      <c r="A309" t="s">
        <v>425</v>
      </c>
      <c r="B309" t="s">
        <v>735</v>
      </c>
      <c r="C309" t="s">
        <v>908</v>
      </c>
      <c r="D309" t="s">
        <v>1103</v>
      </c>
      <c r="E309" s="3">
        <v>50.044444444444444</v>
      </c>
      <c r="F309" s="3">
        <f>Table3[[#This Row],[Total Hours Nurse Staffing]]/Table3[[#This Row],[MDS Census]]</f>
        <v>3.8940852575488454</v>
      </c>
      <c r="G309" s="3">
        <f>Table3[[#This Row],[Total Direct Care Staff Hours]]/Table3[[#This Row],[MDS Census]]</f>
        <v>3.6385346358792181</v>
      </c>
      <c r="H309" s="3">
        <f>Table3[[#This Row],[Total RN Hours (w/ Admin, DON)]]/Table3[[#This Row],[MDS Census]]</f>
        <v>0.73579040852575495</v>
      </c>
      <c r="I309" s="3">
        <f>Table3[[#This Row],[RN Hours (excl. Admin, DON)]]/Table3[[#This Row],[MDS Census]]</f>
        <v>0.48023978685612795</v>
      </c>
      <c r="J309" s="3">
        <f t="shared" si="4"/>
        <v>194.87733333333333</v>
      </c>
      <c r="K309" s="3">
        <f>SUM(Table3[[#This Row],[RN Hours (excl. Admin, DON)]], Table3[[#This Row],[LPN Hours (excl. Admin)]], Table3[[#This Row],[CNA Hours]], Table3[[#This Row],[NA TR Hours]], Table3[[#This Row],[Med Aide/Tech Hours]])</f>
        <v>182.08844444444443</v>
      </c>
      <c r="L309" s="3">
        <f>SUM(Table3[[#This Row],[RN Hours (excl. Admin, DON)]:[RN DON Hours]])</f>
        <v>36.822222222222223</v>
      </c>
      <c r="M309" s="3">
        <v>24.033333333333335</v>
      </c>
      <c r="N309" s="3">
        <v>5.0555555555555554</v>
      </c>
      <c r="O309" s="3">
        <v>7.7333333333333334</v>
      </c>
      <c r="P309" s="3">
        <f>SUM(Table3[[#This Row],[LPN Hours (excl. Admin)]:[LPN Admin Hours]])</f>
        <v>27.81111111111111</v>
      </c>
      <c r="Q309" s="3">
        <v>27.81111111111111</v>
      </c>
      <c r="R309" s="3">
        <v>0</v>
      </c>
      <c r="S309" s="3">
        <f>SUM(Table3[[#This Row],[CNA Hours]], Table3[[#This Row],[NA TR Hours]], Table3[[#This Row],[Med Aide/Tech Hours]])</f>
        <v>130.244</v>
      </c>
      <c r="T309" s="3">
        <v>117.50177777777778</v>
      </c>
      <c r="U309" s="3">
        <v>12.742222222222219</v>
      </c>
      <c r="V309" s="3">
        <v>0</v>
      </c>
      <c r="W309" s="3">
        <f>SUM(Table3[[#This Row],[RN Hours Contract]:[Med Aide Hours Contract]])</f>
        <v>0</v>
      </c>
      <c r="X309" s="3">
        <v>0</v>
      </c>
      <c r="Y309" s="3">
        <v>0</v>
      </c>
      <c r="Z309" s="3">
        <v>0</v>
      </c>
      <c r="AA309" s="3">
        <v>0</v>
      </c>
      <c r="AB309" s="3">
        <v>0</v>
      </c>
      <c r="AC309" s="3">
        <v>0</v>
      </c>
      <c r="AD309" s="3">
        <v>0</v>
      </c>
      <c r="AE309" s="3">
        <v>0</v>
      </c>
      <c r="AF309" t="s">
        <v>307</v>
      </c>
      <c r="AG309" s="13">
        <v>5</v>
      </c>
      <c r="AQ309"/>
    </row>
    <row r="310" spans="1:43" x14ac:dyDescent="0.2">
      <c r="A310" t="s">
        <v>425</v>
      </c>
      <c r="B310" t="s">
        <v>736</v>
      </c>
      <c r="C310" t="s">
        <v>1039</v>
      </c>
      <c r="D310" t="s">
        <v>1144</v>
      </c>
      <c r="E310" s="3">
        <v>50.611111111111114</v>
      </c>
      <c r="F310" s="3">
        <f>Table3[[#This Row],[Total Hours Nurse Staffing]]/Table3[[#This Row],[MDS Census]]</f>
        <v>4.3528649835345776</v>
      </c>
      <c r="G310" s="3">
        <f>Table3[[#This Row],[Total Direct Care Staff Hours]]/Table3[[#This Row],[MDS Census]]</f>
        <v>3.7400548847420412</v>
      </c>
      <c r="H310" s="3">
        <f>Table3[[#This Row],[Total RN Hours (w/ Admin, DON)]]/Table3[[#This Row],[MDS Census]]</f>
        <v>1.6500417124039517</v>
      </c>
      <c r="I310" s="3">
        <f>Table3[[#This Row],[RN Hours (excl. Admin, DON)]]/Table3[[#This Row],[MDS Census]]</f>
        <v>1.0372316136114159</v>
      </c>
      <c r="J310" s="3">
        <f t="shared" si="4"/>
        <v>220.30333333333334</v>
      </c>
      <c r="K310" s="3">
        <f>SUM(Table3[[#This Row],[RN Hours (excl. Admin, DON)]], Table3[[#This Row],[LPN Hours (excl. Admin)]], Table3[[#This Row],[CNA Hours]], Table3[[#This Row],[NA TR Hours]], Table3[[#This Row],[Med Aide/Tech Hours]])</f>
        <v>189.28833333333333</v>
      </c>
      <c r="L310" s="3">
        <f>SUM(Table3[[#This Row],[RN Hours (excl. Admin, DON)]:[RN DON Hours]])</f>
        <v>83.510444444444445</v>
      </c>
      <c r="M310" s="3">
        <v>52.495444444444445</v>
      </c>
      <c r="N310" s="3">
        <v>21.326111111111114</v>
      </c>
      <c r="O310" s="3">
        <v>9.6888888888888882</v>
      </c>
      <c r="P310" s="3">
        <f>SUM(Table3[[#This Row],[LPN Hours (excl. Admin)]:[LPN Admin Hours]])</f>
        <v>10.325333333333333</v>
      </c>
      <c r="Q310" s="3">
        <v>10.325333333333333</v>
      </c>
      <c r="R310" s="3">
        <v>0</v>
      </c>
      <c r="S310" s="3">
        <f>SUM(Table3[[#This Row],[CNA Hours]], Table3[[#This Row],[NA TR Hours]], Table3[[#This Row],[Med Aide/Tech Hours]])</f>
        <v>126.46755555555555</v>
      </c>
      <c r="T310" s="3">
        <v>126.46755555555555</v>
      </c>
      <c r="U310" s="3">
        <v>0</v>
      </c>
      <c r="V310" s="3">
        <v>0</v>
      </c>
      <c r="W310" s="3">
        <f>SUM(Table3[[#This Row],[RN Hours Contract]:[Med Aide Hours Contract]])</f>
        <v>0</v>
      </c>
      <c r="X310" s="3">
        <v>0</v>
      </c>
      <c r="Y310" s="3">
        <v>0</v>
      </c>
      <c r="Z310" s="3">
        <v>0</v>
      </c>
      <c r="AA310" s="3">
        <v>0</v>
      </c>
      <c r="AB310" s="3">
        <v>0</v>
      </c>
      <c r="AC310" s="3">
        <v>0</v>
      </c>
      <c r="AD310" s="3">
        <v>0</v>
      </c>
      <c r="AE310" s="3">
        <v>0</v>
      </c>
      <c r="AF310" t="s">
        <v>308</v>
      </c>
      <c r="AG310" s="13">
        <v>5</v>
      </c>
      <c r="AQ310"/>
    </row>
    <row r="311" spans="1:43" x14ac:dyDescent="0.2">
      <c r="A311" t="s">
        <v>425</v>
      </c>
      <c r="B311" t="s">
        <v>737</v>
      </c>
      <c r="C311" t="s">
        <v>1040</v>
      </c>
      <c r="D311" t="s">
        <v>1134</v>
      </c>
      <c r="E311" s="3">
        <v>80.222222222222229</v>
      </c>
      <c r="F311" s="3">
        <f>Table3[[#This Row],[Total Hours Nurse Staffing]]/Table3[[#This Row],[MDS Census]]</f>
        <v>4.9085041551246542</v>
      </c>
      <c r="G311" s="3">
        <f>Table3[[#This Row],[Total Direct Care Staff Hours]]/Table3[[#This Row],[MDS Census]]</f>
        <v>4.4763614958448743</v>
      </c>
      <c r="H311" s="3">
        <f>Table3[[#This Row],[Total RN Hours (w/ Admin, DON)]]/Table3[[#This Row],[MDS Census]]</f>
        <v>0.99754986149584479</v>
      </c>
      <c r="I311" s="3">
        <f>Table3[[#This Row],[RN Hours (excl. Admin, DON)]]/Table3[[#This Row],[MDS Census]]</f>
        <v>0.56540720221606633</v>
      </c>
      <c r="J311" s="3">
        <f t="shared" si="4"/>
        <v>393.77111111111117</v>
      </c>
      <c r="K311" s="3">
        <f>SUM(Table3[[#This Row],[RN Hours (excl. Admin, DON)]], Table3[[#This Row],[LPN Hours (excl. Admin)]], Table3[[#This Row],[CNA Hours]], Table3[[#This Row],[NA TR Hours]], Table3[[#This Row],[Med Aide/Tech Hours]])</f>
        <v>359.10366666666664</v>
      </c>
      <c r="L311" s="3">
        <f>SUM(Table3[[#This Row],[RN Hours (excl. Admin, DON)]:[RN DON Hours]])</f>
        <v>80.025666666666666</v>
      </c>
      <c r="M311" s="3">
        <v>45.358222222222217</v>
      </c>
      <c r="N311" s="3">
        <v>29.003555555555561</v>
      </c>
      <c r="O311" s="3">
        <v>5.6638888888888888</v>
      </c>
      <c r="P311" s="3">
        <f>SUM(Table3[[#This Row],[LPN Hours (excl. Admin)]:[LPN Admin Hours]])</f>
        <v>82.019444444444446</v>
      </c>
      <c r="Q311" s="3">
        <v>82.019444444444446</v>
      </c>
      <c r="R311" s="3">
        <v>0</v>
      </c>
      <c r="S311" s="3">
        <f>SUM(Table3[[#This Row],[CNA Hours]], Table3[[#This Row],[NA TR Hours]], Table3[[#This Row],[Med Aide/Tech Hours]])</f>
        <v>231.72600000000003</v>
      </c>
      <c r="T311" s="3">
        <v>208.70933333333335</v>
      </c>
      <c r="U311" s="3">
        <v>23.016666666666673</v>
      </c>
      <c r="V311" s="3">
        <v>0</v>
      </c>
      <c r="W311" s="3">
        <f>SUM(Table3[[#This Row],[RN Hours Contract]:[Med Aide Hours Contract]])</f>
        <v>0</v>
      </c>
      <c r="X311" s="3">
        <v>0</v>
      </c>
      <c r="Y311" s="3">
        <v>0</v>
      </c>
      <c r="Z311" s="3">
        <v>0</v>
      </c>
      <c r="AA311" s="3">
        <v>0</v>
      </c>
      <c r="AB311" s="3">
        <v>0</v>
      </c>
      <c r="AC311" s="3">
        <v>0</v>
      </c>
      <c r="AD311" s="3">
        <v>0</v>
      </c>
      <c r="AE311" s="3">
        <v>0</v>
      </c>
      <c r="AF311" t="s">
        <v>309</v>
      </c>
      <c r="AG311" s="13">
        <v>5</v>
      </c>
      <c r="AQ311"/>
    </row>
    <row r="312" spans="1:43" x14ac:dyDescent="0.2">
      <c r="A312" t="s">
        <v>425</v>
      </c>
      <c r="B312" t="s">
        <v>738</v>
      </c>
      <c r="C312" t="s">
        <v>870</v>
      </c>
      <c r="D312" t="s">
        <v>1105</v>
      </c>
      <c r="E312" s="3">
        <v>79.311111111111117</v>
      </c>
      <c r="F312" s="3">
        <f>Table3[[#This Row],[Total Hours Nurse Staffing]]/Table3[[#This Row],[MDS Census]]</f>
        <v>4.7801779209862696</v>
      </c>
      <c r="G312" s="3">
        <f>Table3[[#This Row],[Total Direct Care Staff Hours]]/Table3[[#This Row],[MDS Census]]</f>
        <v>4.3494550294200049</v>
      </c>
      <c r="H312" s="3">
        <f>Table3[[#This Row],[Total RN Hours (w/ Admin, DON)]]/Table3[[#This Row],[MDS Census]]</f>
        <v>0.69706640515550566</v>
      </c>
      <c r="I312" s="3">
        <f>Table3[[#This Row],[RN Hours (excl. Admin, DON)]]/Table3[[#This Row],[MDS Census]]</f>
        <v>0.4050378257214905</v>
      </c>
      <c r="J312" s="3">
        <f t="shared" si="4"/>
        <v>379.12122222222217</v>
      </c>
      <c r="K312" s="3">
        <f>SUM(Table3[[#This Row],[RN Hours (excl. Admin, DON)]], Table3[[#This Row],[LPN Hours (excl. Admin)]], Table3[[#This Row],[CNA Hours]], Table3[[#This Row],[NA TR Hours]], Table3[[#This Row],[Med Aide/Tech Hours]])</f>
        <v>344.96011111111108</v>
      </c>
      <c r="L312" s="3">
        <f>SUM(Table3[[#This Row],[RN Hours (excl. Admin, DON)]:[RN DON Hours]])</f>
        <v>55.285111111111107</v>
      </c>
      <c r="M312" s="3">
        <v>32.123999999999995</v>
      </c>
      <c r="N312" s="3">
        <v>14.53888888888889</v>
      </c>
      <c r="O312" s="3">
        <v>8.6222222222222218</v>
      </c>
      <c r="P312" s="3">
        <f>SUM(Table3[[#This Row],[LPN Hours (excl. Admin)]:[LPN Admin Hours]])</f>
        <v>129.09166666666667</v>
      </c>
      <c r="Q312" s="3">
        <v>118.09166666666667</v>
      </c>
      <c r="R312" s="3">
        <v>11</v>
      </c>
      <c r="S312" s="3">
        <f>SUM(Table3[[#This Row],[CNA Hours]], Table3[[#This Row],[NA TR Hours]], Table3[[#This Row],[Med Aide/Tech Hours]])</f>
        <v>194.74444444444444</v>
      </c>
      <c r="T312" s="3">
        <v>193.02777777777777</v>
      </c>
      <c r="U312" s="3">
        <v>1.7166666666666666</v>
      </c>
      <c r="V312" s="3">
        <v>0</v>
      </c>
      <c r="W312" s="3">
        <f>SUM(Table3[[#This Row],[RN Hours Contract]:[Med Aide Hours Contract]])</f>
        <v>0</v>
      </c>
      <c r="X312" s="3">
        <v>0</v>
      </c>
      <c r="Y312" s="3">
        <v>0</v>
      </c>
      <c r="Z312" s="3">
        <v>0</v>
      </c>
      <c r="AA312" s="3">
        <v>0</v>
      </c>
      <c r="AB312" s="3">
        <v>0</v>
      </c>
      <c r="AC312" s="3">
        <v>0</v>
      </c>
      <c r="AD312" s="3">
        <v>0</v>
      </c>
      <c r="AE312" s="3">
        <v>0</v>
      </c>
      <c r="AF312" t="s">
        <v>310</v>
      </c>
      <c r="AG312" s="13">
        <v>5</v>
      </c>
      <c r="AQ312"/>
    </row>
    <row r="313" spans="1:43" x14ac:dyDescent="0.2">
      <c r="A313" t="s">
        <v>425</v>
      </c>
      <c r="B313" t="s">
        <v>739</v>
      </c>
      <c r="C313" t="s">
        <v>950</v>
      </c>
      <c r="D313" t="s">
        <v>1105</v>
      </c>
      <c r="E313" s="3">
        <v>103.76666666666667</v>
      </c>
      <c r="F313" s="3">
        <f>Table3[[#This Row],[Total Hours Nurse Staffing]]/Table3[[#This Row],[MDS Census]]</f>
        <v>4.8306456794089305</v>
      </c>
      <c r="G313" s="3">
        <f>Table3[[#This Row],[Total Direct Care Staff Hours]]/Table3[[#This Row],[MDS Census]]</f>
        <v>4.1525752221865302</v>
      </c>
      <c r="H313" s="3">
        <f>Table3[[#This Row],[Total RN Hours (w/ Admin, DON)]]/Table3[[#This Row],[MDS Census]]</f>
        <v>0.59492451011885639</v>
      </c>
      <c r="I313" s="3">
        <f>Table3[[#This Row],[RN Hours (excl. Admin, DON)]]/Table3[[#This Row],[MDS Census]]</f>
        <v>0.20449191562265767</v>
      </c>
      <c r="J313" s="3">
        <f t="shared" si="4"/>
        <v>501.26</v>
      </c>
      <c r="K313" s="3">
        <f>SUM(Table3[[#This Row],[RN Hours (excl. Admin, DON)]], Table3[[#This Row],[LPN Hours (excl. Admin)]], Table3[[#This Row],[CNA Hours]], Table3[[#This Row],[NA TR Hours]], Table3[[#This Row],[Med Aide/Tech Hours]])</f>
        <v>430.89888888888891</v>
      </c>
      <c r="L313" s="3">
        <f>SUM(Table3[[#This Row],[RN Hours (excl. Admin, DON)]:[RN DON Hours]])</f>
        <v>61.733333333333334</v>
      </c>
      <c r="M313" s="3">
        <v>21.219444444444445</v>
      </c>
      <c r="N313" s="3">
        <v>35.013888888888886</v>
      </c>
      <c r="O313" s="3">
        <v>5.5</v>
      </c>
      <c r="P313" s="3">
        <f>SUM(Table3[[#This Row],[LPN Hours (excl. Admin)]:[LPN Admin Hours]])</f>
        <v>190.96666666666667</v>
      </c>
      <c r="Q313" s="3">
        <v>161.11944444444444</v>
      </c>
      <c r="R313" s="3">
        <v>29.847222222222221</v>
      </c>
      <c r="S313" s="3">
        <f>SUM(Table3[[#This Row],[CNA Hours]], Table3[[#This Row],[NA TR Hours]], Table3[[#This Row],[Med Aide/Tech Hours]])</f>
        <v>248.56</v>
      </c>
      <c r="T313" s="3">
        <v>248.56</v>
      </c>
      <c r="U313" s="3">
        <v>0</v>
      </c>
      <c r="V313" s="3">
        <v>0</v>
      </c>
      <c r="W313" s="3">
        <f>SUM(Table3[[#This Row],[RN Hours Contract]:[Med Aide Hours Contract]])</f>
        <v>0.52777777777777779</v>
      </c>
      <c r="X313" s="3">
        <v>0</v>
      </c>
      <c r="Y313" s="3">
        <v>0</v>
      </c>
      <c r="Z313" s="3">
        <v>0</v>
      </c>
      <c r="AA313" s="3">
        <v>0.52777777777777779</v>
      </c>
      <c r="AB313" s="3">
        <v>0</v>
      </c>
      <c r="AC313" s="3">
        <v>0</v>
      </c>
      <c r="AD313" s="3">
        <v>0</v>
      </c>
      <c r="AE313" s="3">
        <v>0</v>
      </c>
      <c r="AF313" t="s">
        <v>311</v>
      </c>
      <c r="AG313" s="13">
        <v>5</v>
      </c>
      <c r="AQ313"/>
    </row>
    <row r="314" spans="1:43" x14ac:dyDescent="0.2">
      <c r="A314" t="s">
        <v>425</v>
      </c>
      <c r="B314" t="s">
        <v>740</v>
      </c>
      <c r="C314" t="s">
        <v>1041</v>
      </c>
      <c r="D314" t="s">
        <v>1145</v>
      </c>
      <c r="E314" s="3">
        <v>27.766666666666666</v>
      </c>
      <c r="F314" s="3">
        <f>Table3[[#This Row],[Total Hours Nurse Staffing]]/Table3[[#This Row],[MDS Census]]</f>
        <v>4.0820408163265309</v>
      </c>
      <c r="G314" s="3">
        <f>Table3[[#This Row],[Total Direct Care Staff Hours]]/Table3[[#This Row],[MDS Census]]</f>
        <v>3.6343617446978791</v>
      </c>
      <c r="H314" s="3">
        <f>Table3[[#This Row],[Total RN Hours (w/ Admin, DON)]]/Table3[[#This Row],[MDS Census]]</f>
        <v>1.3512324929971991</v>
      </c>
      <c r="I314" s="3">
        <f>Table3[[#This Row],[RN Hours (excl. Admin, DON)]]/Table3[[#This Row],[MDS Census]]</f>
        <v>0.90355342136854755</v>
      </c>
      <c r="J314" s="3">
        <f t="shared" ref="J314:J377" si="5">SUM(L314,P314,S314)</f>
        <v>113.34466666666667</v>
      </c>
      <c r="K314" s="3">
        <f>SUM(Table3[[#This Row],[RN Hours (excl. Admin, DON)]], Table3[[#This Row],[LPN Hours (excl. Admin)]], Table3[[#This Row],[CNA Hours]], Table3[[#This Row],[NA TR Hours]], Table3[[#This Row],[Med Aide/Tech Hours]])</f>
        <v>100.91411111111111</v>
      </c>
      <c r="L314" s="3">
        <f>SUM(Table3[[#This Row],[RN Hours (excl. Admin, DON)]:[RN DON Hours]])</f>
        <v>37.519222222222226</v>
      </c>
      <c r="M314" s="3">
        <v>25.088666666666668</v>
      </c>
      <c r="N314" s="3">
        <v>5.6805555555555554</v>
      </c>
      <c r="O314" s="3">
        <v>6.75</v>
      </c>
      <c r="P314" s="3">
        <f>SUM(Table3[[#This Row],[LPN Hours (excl. Admin)]:[LPN Admin Hours]])</f>
        <v>14.682444444444446</v>
      </c>
      <c r="Q314" s="3">
        <v>14.682444444444446</v>
      </c>
      <c r="R314" s="3">
        <v>0</v>
      </c>
      <c r="S314" s="3">
        <f>SUM(Table3[[#This Row],[CNA Hours]], Table3[[#This Row],[NA TR Hours]], Table3[[#This Row],[Med Aide/Tech Hours]])</f>
        <v>61.143000000000001</v>
      </c>
      <c r="T314" s="3">
        <v>61.143000000000001</v>
      </c>
      <c r="U314" s="3">
        <v>0</v>
      </c>
      <c r="V314" s="3">
        <v>0</v>
      </c>
      <c r="W314" s="3">
        <f>SUM(Table3[[#This Row],[RN Hours Contract]:[Med Aide Hours Contract]])</f>
        <v>2.3111111111111109</v>
      </c>
      <c r="X314" s="3">
        <v>0</v>
      </c>
      <c r="Y314" s="3">
        <v>0</v>
      </c>
      <c r="Z314" s="3">
        <v>0</v>
      </c>
      <c r="AA314" s="3">
        <v>0.8833333333333333</v>
      </c>
      <c r="AB314" s="3">
        <v>0</v>
      </c>
      <c r="AC314" s="3">
        <v>1.4277777777777778</v>
      </c>
      <c r="AD314" s="3">
        <v>0</v>
      </c>
      <c r="AE314" s="3">
        <v>0</v>
      </c>
      <c r="AF314" t="s">
        <v>312</v>
      </c>
      <c r="AG314" s="13">
        <v>5</v>
      </c>
      <c r="AQ314"/>
    </row>
    <row r="315" spans="1:43" x14ac:dyDescent="0.2">
      <c r="A315" t="s">
        <v>425</v>
      </c>
      <c r="B315" t="s">
        <v>741</v>
      </c>
      <c r="C315" t="s">
        <v>1030</v>
      </c>
      <c r="D315" t="s">
        <v>1079</v>
      </c>
      <c r="E315" s="3">
        <v>42.744444444444447</v>
      </c>
      <c r="F315" s="3">
        <f>Table3[[#This Row],[Total Hours Nurse Staffing]]/Table3[[#This Row],[MDS Census]]</f>
        <v>2.5170782427865865</v>
      </c>
      <c r="G315" s="3">
        <f>Table3[[#This Row],[Total Direct Care Staff Hours]]/Table3[[#This Row],[MDS Census]]</f>
        <v>2.3273719781648037</v>
      </c>
      <c r="H315" s="3">
        <f>Table3[[#This Row],[Total RN Hours (w/ Admin, DON)]]/Table3[[#This Row],[MDS Census]]</f>
        <v>0.37910059786846889</v>
      </c>
      <c r="I315" s="3">
        <f>Table3[[#This Row],[RN Hours (excl. Admin, DON)]]/Table3[[#This Row],[MDS Census]]</f>
        <v>0.25120873407850269</v>
      </c>
      <c r="J315" s="3">
        <f t="shared" si="5"/>
        <v>107.5911111111111</v>
      </c>
      <c r="K315" s="3">
        <f>SUM(Table3[[#This Row],[RN Hours (excl. Admin, DON)]], Table3[[#This Row],[LPN Hours (excl. Admin)]], Table3[[#This Row],[CNA Hours]], Table3[[#This Row],[NA TR Hours]], Table3[[#This Row],[Med Aide/Tech Hours]])</f>
        <v>99.482222222222219</v>
      </c>
      <c r="L315" s="3">
        <f>SUM(Table3[[#This Row],[RN Hours (excl. Admin, DON)]:[RN DON Hours]])</f>
        <v>16.204444444444444</v>
      </c>
      <c r="M315" s="3">
        <v>10.737777777777778</v>
      </c>
      <c r="N315" s="3">
        <v>0</v>
      </c>
      <c r="O315" s="3">
        <v>5.4666666666666668</v>
      </c>
      <c r="P315" s="3">
        <f>SUM(Table3[[#This Row],[LPN Hours (excl. Admin)]:[LPN Admin Hours]])</f>
        <v>44.30777777777778</v>
      </c>
      <c r="Q315" s="3">
        <v>41.665555555555557</v>
      </c>
      <c r="R315" s="3">
        <v>2.6422222222222222</v>
      </c>
      <c r="S315" s="3">
        <f>SUM(Table3[[#This Row],[CNA Hours]], Table3[[#This Row],[NA TR Hours]], Table3[[#This Row],[Med Aide/Tech Hours]])</f>
        <v>47.078888888888891</v>
      </c>
      <c r="T315" s="3">
        <v>47.078888888888891</v>
      </c>
      <c r="U315" s="3">
        <v>0</v>
      </c>
      <c r="V315" s="3">
        <v>0</v>
      </c>
      <c r="W315" s="3">
        <f>SUM(Table3[[#This Row],[RN Hours Contract]:[Med Aide Hours Contract]])</f>
        <v>0</v>
      </c>
      <c r="X315" s="3">
        <v>0</v>
      </c>
      <c r="Y315" s="3">
        <v>0</v>
      </c>
      <c r="Z315" s="3">
        <v>0</v>
      </c>
      <c r="AA315" s="3">
        <v>0</v>
      </c>
      <c r="AB315" s="3">
        <v>0</v>
      </c>
      <c r="AC315" s="3">
        <v>0</v>
      </c>
      <c r="AD315" s="3">
        <v>0</v>
      </c>
      <c r="AE315" s="3">
        <v>0</v>
      </c>
      <c r="AF315" t="s">
        <v>313</v>
      </c>
      <c r="AG315" s="13">
        <v>5</v>
      </c>
      <c r="AQ315"/>
    </row>
    <row r="316" spans="1:43" x14ac:dyDescent="0.2">
      <c r="A316" t="s">
        <v>425</v>
      </c>
      <c r="B316" t="s">
        <v>742</v>
      </c>
      <c r="C316" t="s">
        <v>884</v>
      </c>
      <c r="D316" t="s">
        <v>1095</v>
      </c>
      <c r="E316" s="3">
        <v>85.233333333333334</v>
      </c>
      <c r="F316" s="3">
        <f>Table3[[#This Row],[Total Hours Nurse Staffing]]/Table3[[#This Row],[MDS Census]]</f>
        <v>3.8259014470082127</v>
      </c>
      <c r="G316" s="3">
        <f>Table3[[#This Row],[Total Direct Care Staff Hours]]/Table3[[#This Row],[MDS Census]]</f>
        <v>3.6698852822317818</v>
      </c>
      <c r="H316" s="3">
        <f>Table3[[#This Row],[Total RN Hours (w/ Admin, DON)]]/Table3[[#This Row],[MDS Census]]</f>
        <v>0.8792295658975362</v>
      </c>
      <c r="I316" s="3">
        <f>Table3[[#This Row],[RN Hours (excl. Admin, DON)]]/Table3[[#This Row],[MDS Census]]</f>
        <v>0.72321340112110555</v>
      </c>
      <c r="J316" s="3">
        <f t="shared" si="5"/>
        <v>326.09433333333334</v>
      </c>
      <c r="K316" s="3">
        <f>SUM(Table3[[#This Row],[RN Hours (excl. Admin, DON)]], Table3[[#This Row],[LPN Hours (excl. Admin)]], Table3[[#This Row],[CNA Hours]], Table3[[#This Row],[NA TR Hours]], Table3[[#This Row],[Med Aide/Tech Hours]])</f>
        <v>312.79655555555553</v>
      </c>
      <c r="L316" s="3">
        <f>SUM(Table3[[#This Row],[RN Hours (excl. Admin, DON)]:[RN DON Hours]])</f>
        <v>74.939666666666668</v>
      </c>
      <c r="M316" s="3">
        <v>61.641888888888893</v>
      </c>
      <c r="N316" s="3">
        <v>7.7866666666666715</v>
      </c>
      <c r="O316" s="3">
        <v>5.5111111111111111</v>
      </c>
      <c r="P316" s="3">
        <f>SUM(Table3[[#This Row],[LPN Hours (excl. Admin)]:[LPN Admin Hours]])</f>
        <v>51.755555555555553</v>
      </c>
      <c r="Q316" s="3">
        <v>51.755555555555553</v>
      </c>
      <c r="R316" s="3">
        <v>0</v>
      </c>
      <c r="S316" s="3">
        <f>SUM(Table3[[#This Row],[CNA Hours]], Table3[[#This Row],[NA TR Hours]], Table3[[#This Row],[Med Aide/Tech Hours]])</f>
        <v>199.3991111111111</v>
      </c>
      <c r="T316" s="3">
        <v>199.3991111111111</v>
      </c>
      <c r="U316" s="3">
        <v>0</v>
      </c>
      <c r="V316" s="3">
        <v>0</v>
      </c>
      <c r="W316" s="3">
        <f>SUM(Table3[[#This Row],[RN Hours Contract]:[Med Aide Hours Contract]])</f>
        <v>0</v>
      </c>
      <c r="X316" s="3">
        <v>0</v>
      </c>
      <c r="Y316" s="3">
        <v>0</v>
      </c>
      <c r="Z316" s="3">
        <v>0</v>
      </c>
      <c r="AA316" s="3">
        <v>0</v>
      </c>
      <c r="AB316" s="3">
        <v>0</v>
      </c>
      <c r="AC316" s="3">
        <v>0</v>
      </c>
      <c r="AD316" s="3">
        <v>0</v>
      </c>
      <c r="AE316" s="3">
        <v>0</v>
      </c>
      <c r="AF316" t="s">
        <v>314</v>
      </c>
      <c r="AG316" s="13">
        <v>5</v>
      </c>
      <c r="AQ316"/>
    </row>
    <row r="317" spans="1:43" x14ac:dyDescent="0.2">
      <c r="A317" t="s">
        <v>425</v>
      </c>
      <c r="B317" t="s">
        <v>743</v>
      </c>
      <c r="C317" t="s">
        <v>966</v>
      </c>
      <c r="D317" t="s">
        <v>1105</v>
      </c>
      <c r="E317" s="3">
        <v>37.244444444444447</v>
      </c>
      <c r="F317" s="3">
        <f>Table3[[#This Row],[Total Hours Nurse Staffing]]/Table3[[#This Row],[MDS Census]]</f>
        <v>3.8326342482100237</v>
      </c>
      <c r="G317" s="3">
        <f>Table3[[#This Row],[Total Direct Care Staff Hours]]/Table3[[#This Row],[MDS Census]]</f>
        <v>3.5092392601431981</v>
      </c>
      <c r="H317" s="3">
        <f>Table3[[#This Row],[Total RN Hours (w/ Admin, DON)]]/Table3[[#This Row],[MDS Census]]</f>
        <v>0.63377684964200476</v>
      </c>
      <c r="I317" s="3">
        <f>Table3[[#This Row],[RN Hours (excl. Admin, DON)]]/Table3[[#This Row],[MDS Census]]</f>
        <v>0.310381861575179</v>
      </c>
      <c r="J317" s="3">
        <f t="shared" si="5"/>
        <v>142.74433333333334</v>
      </c>
      <c r="K317" s="3">
        <f>SUM(Table3[[#This Row],[RN Hours (excl. Admin, DON)]], Table3[[#This Row],[LPN Hours (excl. Admin)]], Table3[[#This Row],[CNA Hours]], Table3[[#This Row],[NA TR Hours]], Table3[[#This Row],[Med Aide/Tech Hours]])</f>
        <v>130.69966666666667</v>
      </c>
      <c r="L317" s="3">
        <f>SUM(Table3[[#This Row],[RN Hours (excl. Admin, DON)]:[RN DON Hours]])</f>
        <v>23.604666666666667</v>
      </c>
      <c r="M317" s="3">
        <v>11.56</v>
      </c>
      <c r="N317" s="3">
        <v>6.711333333333334</v>
      </c>
      <c r="O317" s="3">
        <v>5.333333333333333</v>
      </c>
      <c r="P317" s="3">
        <f>SUM(Table3[[#This Row],[LPN Hours (excl. Admin)]:[LPN Admin Hours]])</f>
        <v>44.462333333333333</v>
      </c>
      <c r="Q317" s="3">
        <v>44.462333333333333</v>
      </c>
      <c r="R317" s="3">
        <v>0</v>
      </c>
      <c r="S317" s="3">
        <f>SUM(Table3[[#This Row],[CNA Hours]], Table3[[#This Row],[NA TR Hours]], Table3[[#This Row],[Med Aide/Tech Hours]])</f>
        <v>74.677333333333337</v>
      </c>
      <c r="T317" s="3">
        <v>74.677333333333337</v>
      </c>
      <c r="U317" s="3">
        <v>0</v>
      </c>
      <c r="V317" s="3">
        <v>0</v>
      </c>
      <c r="W317" s="3">
        <f>SUM(Table3[[#This Row],[RN Hours Contract]:[Med Aide Hours Contract]])</f>
        <v>16.13</v>
      </c>
      <c r="X317" s="3">
        <v>1.2388888888888889</v>
      </c>
      <c r="Y317" s="3">
        <v>0.4</v>
      </c>
      <c r="Z317" s="3">
        <v>0</v>
      </c>
      <c r="AA317" s="3">
        <v>13.106444444444444</v>
      </c>
      <c r="AB317" s="3">
        <v>0</v>
      </c>
      <c r="AC317" s="3">
        <v>1.3846666666666667</v>
      </c>
      <c r="AD317" s="3">
        <v>0</v>
      </c>
      <c r="AE317" s="3">
        <v>0</v>
      </c>
      <c r="AF317" t="s">
        <v>315</v>
      </c>
      <c r="AG317" s="13">
        <v>5</v>
      </c>
      <c r="AQ317"/>
    </row>
    <row r="318" spans="1:43" x14ac:dyDescent="0.2">
      <c r="A318" t="s">
        <v>425</v>
      </c>
      <c r="B318" t="s">
        <v>744</v>
      </c>
      <c r="C318" t="s">
        <v>874</v>
      </c>
      <c r="D318" t="s">
        <v>1070</v>
      </c>
      <c r="E318" s="3">
        <v>75.922222222222217</v>
      </c>
      <c r="F318" s="3">
        <f>Table3[[#This Row],[Total Hours Nurse Staffing]]/Table3[[#This Row],[MDS Census]]</f>
        <v>4.1171198595053422</v>
      </c>
      <c r="G318" s="3">
        <f>Table3[[#This Row],[Total Direct Care Staff Hours]]/Table3[[#This Row],[MDS Census]]</f>
        <v>3.5731464949509739</v>
      </c>
      <c r="H318" s="3">
        <f>Table3[[#This Row],[Total RN Hours (w/ Admin, DON)]]/Table3[[#This Row],[MDS Census]]</f>
        <v>0.59034684618761901</v>
      </c>
      <c r="I318" s="3">
        <f>Table3[[#This Row],[RN Hours (excl. Admin, DON)]]/Table3[[#This Row],[MDS Census]]</f>
        <v>0.29504170935167573</v>
      </c>
      <c r="J318" s="3">
        <f t="shared" si="5"/>
        <v>312.58088888888892</v>
      </c>
      <c r="K318" s="3">
        <f>SUM(Table3[[#This Row],[RN Hours (excl. Admin, DON)]], Table3[[#This Row],[LPN Hours (excl. Admin)]], Table3[[#This Row],[CNA Hours]], Table3[[#This Row],[NA TR Hours]], Table3[[#This Row],[Med Aide/Tech Hours]])</f>
        <v>271.28122222222225</v>
      </c>
      <c r="L318" s="3">
        <f>SUM(Table3[[#This Row],[RN Hours (excl. Admin, DON)]:[RN DON Hours]])</f>
        <v>44.820444444444448</v>
      </c>
      <c r="M318" s="3">
        <v>22.400222222222222</v>
      </c>
      <c r="N318" s="3">
        <v>17.098000000000003</v>
      </c>
      <c r="O318" s="3">
        <v>5.322222222222222</v>
      </c>
      <c r="P318" s="3">
        <f>SUM(Table3[[#This Row],[LPN Hours (excl. Admin)]:[LPN Admin Hours]])</f>
        <v>88.62211111111111</v>
      </c>
      <c r="Q318" s="3">
        <v>69.742666666666665</v>
      </c>
      <c r="R318" s="3">
        <v>18.879444444444442</v>
      </c>
      <c r="S318" s="3">
        <f>SUM(Table3[[#This Row],[CNA Hours]], Table3[[#This Row],[NA TR Hours]], Table3[[#This Row],[Med Aide/Tech Hours]])</f>
        <v>179.13833333333335</v>
      </c>
      <c r="T318" s="3">
        <v>179.13833333333335</v>
      </c>
      <c r="U318" s="3">
        <v>0</v>
      </c>
      <c r="V318" s="3">
        <v>0</v>
      </c>
      <c r="W318" s="3">
        <f>SUM(Table3[[#This Row],[RN Hours Contract]:[Med Aide Hours Contract]])</f>
        <v>2.7777777777777779E-3</v>
      </c>
      <c r="X318" s="3">
        <v>0</v>
      </c>
      <c r="Y318" s="3">
        <v>0</v>
      </c>
      <c r="Z318" s="3">
        <v>0</v>
      </c>
      <c r="AA318" s="3">
        <v>0</v>
      </c>
      <c r="AB318" s="3">
        <v>2.7777777777777779E-3</v>
      </c>
      <c r="AC318" s="3">
        <v>0</v>
      </c>
      <c r="AD318" s="3">
        <v>0</v>
      </c>
      <c r="AE318" s="3">
        <v>0</v>
      </c>
      <c r="AF318" t="s">
        <v>316</v>
      </c>
      <c r="AG318" s="13">
        <v>5</v>
      </c>
      <c r="AQ318"/>
    </row>
    <row r="319" spans="1:43" x14ac:dyDescent="0.2">
      <c r="A319" t="s">
        <v>425</v>
      </c>
      <c r="B319" t="s">
        <v>745</v>
      </c>
      <c r="C319" t="s">
        <v>1042</v>
      </c>
      <c r="D319" t="s">
        <v>1100</v>
      </c>
      <c r="E319" s="3">
        <v>49.511111111111113</v>
      </c>
      <c r="F319" s="3">
        <f>Table3[[#This Row],[Total Hours Nurse Staffing]]/Table3[[#This Row],[MDS Census]]</f>
        <v>3.3755318671454217</v>
      </c>
      <c r="G319" s="3">
        <f>Table3[[#This Row],[Total Direct Care Staff Hours]]/Table3[[#This Row],[MDS Census]]</f>
        <v>3.0900740574506282</v>
      </c>
      <c r="H319" s="3">
        <f>Table3[[#This Row],[Total RN Hours (w/ Admin, DON)]]/Table3[[#This Row],[MDS Census]]</f>
        <v>0.68789272890484743</v>
      </c>
      <c r="I319" s="3">
        <f>Table3[[#This Row],[RN Hours (excl. Admin, DON)]]/Table3[[#This Row],[MDS Census]]</f>
        <v>0.40243491921005387</v>
      </c>
      <c r="J319" s="3">
        <f t="shared" si="5"/>
        <v>167.12633333333332</v>
      </c>
      <c r="K319" s="3">
        <f>SUM(Table3[[#This Row],[RN Hours (excl. Admin, DON)]], Table3[[#This Row],[LPN Hours (excl. Admin)]], Table3[[#This Row],[CNA Hours]], Table3[[#This Row],[NA TR Hours]], Table3[[#This Row],[Med Aide/Tech Hours]])</f>
        <v>152.99299999999999</v>
      </c>
      <c r="L319" s="3">
        <f>SUM(Table3[[#This Row],[RN Hours (excl. Admin, DON)]:[RN DON Hours]])</f>
        <v>34.058333333333337</v>
      </c>
      <c r="M319" s="3">
        <v>19.925000000000001</v>
      </c>
      <c r="N319" s="3">
        <v>9.9555555555555557</v>
      </c>
      <c r="O319" s="3">
        <v>4.177777777777778</v>
      </c>
      <c r="P319" s="3">
        <f>SUM(Table3[[#This Row],[LPN Hours (excl. Admin)]:[LPN Admin Hours]])</f>
        <v>21.647666666666666</v>
      </c>
      <c r="Q319" s="3">
        <v>21.647666666666666</v>
      </c>
      <c r="R319" s="3">
        <v>0</v>
      </c>
      <c r="S319" s="3">
        <f>SUM(Table3[[#This Row],[CNA Hours]], Table3[[#This Row],[NA TR Hours]], Table3[[#This Row],[Med Aide/Tech Hours]])</f>
        <v>111.42033333333333</v>
      </c>
      <c r="T319" s="3">
        <v>111.42033333333333</v>
      </c>
      <c r="U319" s="3">
        <v>0</v>
      </c>
      <c r="V319" s="3">
        <v>0</v>
      </c>
      <c r="W319" s="3">
        <f>SUM(Table3[[#This Row],[RN Hours Contract]:[Med Aide Hours Contract]])</f>
        <v>0</v>
      </c>
      <c r="X319" s="3">
        <v>0</v>
      </c>
      <c r="Y319" s="3">
        <v>0</v>
      </c>
      <c r="Z319" s="3">
        <v>0</v>
      </c>
      <c r="AA319" s="3">
        <v>0</v>
      </c>
      <c r="AB319" s="3">
        <v>0</v>
      </c>
      <c r="AC319" s="3">
        <v>0</v>
      </c>
      <c r="AD319" s="3">
        <v>0</v>
      </c>
      <c r="AE319" s="3">
        <v>0</v>
      </c>
      <c r="AF319" t="s">
        <v>317</v>
      </c>
      <c r="AG319" s="13">
        <v>5</v>
      </c>
      <c r="AQ319"/>
    </row>
    <row r="320" spans="1:43" x14ac:dyDescent="0.2">
      <c r="A320" t="s">
        <v>425</v>
      </c>
      <c r="B320" t="s">
        <v>746</v>
      </c>
      <c r="C320" t="s">
        <v>1043</v>
      </c>
      <c r="D320" t="s">
        <v>1146</v>
      </c>
      <c r="E320" s="3">
        <v>54.68888888888889</v>
      </c>
      <c r="F320" s="3">
        <f>Table3[[#This Row],[Total Hours Nurse Staffing]]/Table3[[#This Row],[MDS Census]]</f>
        <v>4.4950650142218613</v>
      </c>
      <c r="G320" s="3">
        <f>Table3[[#This Row],[Total Direct Care Staff Hours]]/Table3[[#This Row],[MDS Census]]</f>
        <v>3.9647704185290538</v>
      </c>
      <c r="H320" s="3">
        <f>Table3[[#This Row],[Total RN Hours (w/ Admin, DON)]]/Table3[[#This Row],[MDS Census]]</f>
        <v>1.3562738724095893</v>
      </c>
      <c r="I320" s="3">
        <f>Table3[[#This Row],[RN Hours (excl. Admin, DON)]]/Table3[[#This Row],[MDS Census]]</f>
        <v>0.82699512393336039</v>
      </c>
      <c r="J320" s="3">
        <f t="shared" si="5"/>
        <v>245.83011111111111</v>
      </c>
      <c r="K320" s="3">
        <f>SUM(Table3[[#This Row],[RN Hours (excl. Admin, DON)]], Table3[[#This Row],[LPN Hours (excl. Admin)]], Table3[[#This Row],[CNA Hours]], Table3[[#This Row],[NA TR Hours]], Table3[[#This Row],[Med Aide/Tech Hours]])</f>
        <v>216.82888888888891</v>
      </c>
      <c r="L320" s="3">
        <f>SUM(Table3[[#This Row],[RN Hours (excl. Admin, DON)]:[RN DON Hours]])</f>
        <v>74.173111111111098</v>
      </c>
      <c r="M320" s="3">
        <v>45.227444444444444</v>
      </c>
      <c r="N320" s="3">
        <v>23.345666666666663</v>
      </c>
      <c r="O320" s="3">
        <v>5.6</v>
      </c>
      <c r="P320" s="3">
        <f>SUM(Table3[[#This Row],[LPN Hours (excl. Admin)]:[LPN Admin Hours]])</f>
        <v>11.842777777777776</v>
      </c>
      <c r="Q320" s="3">
        <v>11.787222222222221</v>
      </c>
      <c r="R320" s="3">
        <v>5.5555555555555552E-2</v>
      </c>
      <c r="S320" s="3">
        <f>SUM(Table3[[#This Row],[CNA Hours]], Table3[[#This Row],[NA TR Hours]], Table3[[#This Row],[Med Aide/Tech Hours]])</f>
        <v>159.81422222222224</v>
      </c>
      <c r="T320" s="3">
        <v>153.6697777777778</v>
      </c>
      <c r="U320" s="3">
        <v>6.1444444444444448</v>
      </c>
      <c r="V320" s="3">
        <v>0</v>
      </c>
      <c r="W320" s="3">
        <f>SUM(Table3[[#This Row],[RN Hours Contract]:[Med Aide Hours Contract]])</f>
        <v>0</v>
      </c>
      <c r="X320" s="3">
        <v>0</v>
      </c>
      <c r="Y320" s="3">
        <v>0</v>
      </c>
      <c r="Z320" s="3">
        <v>0</v>
      </c>
      <c r="AA320" s="3">
        <v>0</v>
      </c>
      <c r="AB320" s="3">
        <v>0</v>
      </c>
      <c r="AC320" s="3">
        <v>0</v>
      </c>
      <c r="AD320" s="3">
        <v>0</v>
      </c>
      <c r="AE320" s="3">
        <v>0</v>
      </c>
      <c r="AF320" t="s">
        <v>318</v>
      </c>
      <c r="AG320" s="13">
        <v>5</v>
      </c>
      <c r="AQ320"/>
    </row>
    <row r="321" spans="1:43" x14ac:dyDescent="0.2">
      <c r="A321" t="s">
        <v>425</v>
      </c>
      <c r="B321" t="s">
        <v>747</v>
      </c>
      <c r="C321" t="s">
        <v>943</v>
      </c>
      <c r="D321" t="s">
        <v>1125</v>
      </c>
      <c r="E321" s="3">
        <v>29.511111111111113</v>
      </c>
      <c r="F321" s="3">
        <f>Table3[[#This Row],[Total Hours Nurse Staffing]]/Table3[[#This Row],[MDS Census]]</f>
        <v>3.9643448795180722</v>
      </c>
      <c r="G321" s="3">
        <f>Table3[[#This Row],[Total Direct Care Staff Hours]]/Table3[[#This Row],[MDS Census]]</f>
        <v>3.5571912650602409</v>
      </c>
      <c r="H321" s="3">
        <f>Table3[[#This Row],[Total RN Hours (w/ Admin, DON)]]/Table3[[#This Row],[MDS Census]]</f>
        <v>1.2675263554216869</v>
      </c>
      <c r="I321" s="3">
        <f>Table3[[#This Row],[RN Hours (excl. Admin, DON)]]/Table3[[#This Row],[MDS Census]]</f>
        <v>0.86037274096385541</v>
      </c>
      <c r="J321" s="3">
        <f t="shared" si="5"/>
        <v>116.99222222222222</v>
      </c>
      <c r="K321" s="3">
        <f>SUM(Table3[[#This Row],[RN Hours (excl. Admin, DON)]], Table3[[#This Row],[LPN Hours (excl. Admin)]], Table3[[#This Row],[CNA Hours]], Table3[[#This Row],[NA TR Hours]], Table3[[#This Row],[Med Aide/Tech Hours]])</f>
        <v>104.97666666666667</v>
      </c>
      <c r="L321" s="3">
        <f>SUM(Table3[[#This Row],[RN Hours (excl. Admin, DON)]:[RN DON Hours]])</f>
        <v>37.406111111111116</v>
      </c>
      <c r="M321" s="3">
        <v>25.390555555555558</v>
      </c>
      <c r="N321" s="3">
        <v>9.7933333333333348</v>
      </c>
      <c r="O321" s="3">
        <v>2.2222222222222223</v>
      </c>
      <c r="P321" s="3">
        <f>SUM(Table3[[#This Row],[LPN Hours (excl. Admin)]:[LPN Admin Hours]])</f>
        <v>23.450555555555557</v>
      </c>
      <c r="Q321" s="3">
        <v>23.450555555555557</v>
      </c>
      <c r="R321" s="3">
        <v>0</v>
      </c>
      <c r="S321" s="3">
        <f>SUM(Table3[[#This Row],[CNA Hours]], Table3[[#This Row],[NA TR Hours]], Table3[[#This Row],[Med Aide/Tech Hours]])</f>
        <v>56.135555555555555</v>
      </c>
      <c r="T321" s="3">
        <v>52.582222222222221</v>
      </c>
      <c r="U321" s="3">
        <v>3.5533333333333337</v>
      </c>
      <c r="V321" s="3">
        <v>0</v>
      </c>
      <c r="W321" s="3">
        <f>SUM(Table3[[#This Row],[RN Hours Contract]:[Med Aide Hours Contract]])</f>
        <v>0</v>
      </c>
      <c r="X321" s="3">
        <v>0</v>
      </c>
      <c r="Y321" s="3">
        <v>0</v>
      </c>
      <c r="Z321" s="3">
        <v>0</v>
      </c>
      <c r="AA321" s="3">
        <v>0</v>
      </c>
      <c r="AB321" s="3">
        <v>0</v>
      </c>
      <c r="AC321" s="3">
        <v>0</v>
      </c>
      <c r="AD321" s="3">
        <v>0</v>
      </c>
      <c r="AE321" s="3">
        <v>0</v>
      </c>
      <c r="AF321" t="s">
        <v>319</v>
      </c>
      <c r="AG321" s="13">
        <v>5</v>
      </c>
      <c r="AQ321"/>
    </row>
    <row r="322" spans="1:43" x14ac:dyDescent="0.2">
      <c r="A322" t="s">
        <v>425</v>
      </c>
      <c r="B322" t="s">
        <v>748</v>
      </c>
      <c r="C322" t="s">
        <v>1044</v>
      </c>
      <c r="D322" t="s">
        <v>1080</v>
      </c>
      <c r="E322" s="3">
        <v>41.12222222222222</v>
      </c>
      <c r="F322" s="3">
        <f>Table3[[#This Row],[Total Hours Nurse Staffing]]/Table3[[#This Row],[MDS Census]]</f>
        <v>3.9386165901107817</v>
      </c>
      <c r="G322" s="3">
        <f>Table3[[#This Row],[Total Direct Care Staff Hours]]/Table3[[#This Row],[MDS Census]]</f>
        <v>3.559121858957039</v>
      </c>
      <c r="H322" s="3">
        <f>Table3[[#This Row],[Total RN Hours (w/ Admin, DON)]]/Table3[[#This Row],[MDS Census]]</f>
        <v>1.2424587949202921</v>
      </c>
      <c r="I322" s="3">
        <f>Table3[[#This Row],[RN Hours (excl. Admin, DON)]]/Table3[[#This Row],[MDS Census]]</f>
        <v>0.86296406376654966</v>
      </c>
      <c r="J322" s="3">
        <f t="shared" si="5"/>
        <v>161.96466666666669</v>
      </c>
      <c r="K322" s="3">
        <f>SUM(Table3[[#This Row],[RN Hours (excl. Admin, DON)]], Table3[[#This Row],[LPN Hours (excl. Admin)]], Table3[[#This Row],[CNA Hours]], Table3[[#This Row],[NA TR Hours]], Table3[[#This Row],[Med Aide/Tech Hours]])</f>
        <v>146.35900000000001</v>
      </c>
      <c r="L322" s="3">
        <f>SUM(Table3[[#This Row],[RN Hours (excl. Admin, DON)]:[RN DON Hours]])</f>
        <v>51.092666666666673</v>
      </c>
      <c r="M322" s="3">
        <v>35.487000000000002</v>
      </c>
      <c r="N322" s="3">
        <v>10.127888888888888</v>
      </c>
      <c r="O322" s="3">
        <v>5.4777777777777779</v>
      </c>
      <c r="P322" s="3">
        <f>SUM(Table3[[#This Row],[LPN Hours (excl. Admin)]:[LPN Admin Hours]])</f>
        <v>20.749000000000002</v>
      </c>
      <c r="Q322" s="3">
        <v>20.749000000000002</v>
      </c>
      <c r="R322" s="3">
        <v>0</v>
      </c>
      <c r="S322" s="3">
        <f>SUM(Table3[[#This Row],[CNA Hours]], Table3[[#This Row],[NA TR Hours]], Table3[[#This Row],[Med Aide/Tech Hours]])</f>
        <v>90.123000000000005</v>
      </c>
      <c r="T322" s="3">
        <v>76.275444444444446</v>
      </c>
      <c r="U322" s="3">
        <v>13.847555555555555</v>
      </c>
      <c r="V322" s="3">
        <v>0</v>
      </c>
      <c r="W322" s="3">
        <f>SUM(Table3[[#This Row],[RN Hours Contract]:[Med Aide Hours Contract]])</f>
        <v>7.3963333333333345</v>
      </c>
      <c r="X322" s="3">
        <v>5.7824444444444456</v>
      </c>
      <c r="Y322" s="3">
        <v>0.8666666666666667</v>
      </c>
      <c r="Z322" s="3">
        <v>0</v>
      </c>
      <c r="AA322" s="3">
        <v>0.74722222222222223</v>
      </c>
      <c r="AB322" s="3">
        <v>0</v>
      </c>
      <c r="AC322" s="3">
        <v>0</v>
      </c>
      <c r="AD322" s="3">
        <v>0</v>
      </c>
      <c r="AE322" s="3">
        <v>0</v>
      </c>
      <c r="AF322" t="s">
        <v>320</v>
      </c>
      <c r="AG322" s="13">
        <v>5</v>
      </c>
      <c r="AQ322"/>
    </row>
    <row r="323" spans="1:43" x14ac:dyDescent="0.2">
      <c r="A323" t="s">
        <v>425</v>
      </c>
      <c r="B323" t="s">
        <v>749</v>
      </c>
      <c r="C323" t="s">
        <v>852</v>
      </c>
      <c r="D323" t="s">
        <v>1067</v>
      </c>
      <c r="E323" s="3">
        <v>53.366666666666667</v>
      </c>
      <c r="F323" s="3">
        <f>Table3[[#This Row],[Total Hours Nurse Staffing]]/Table3[[#This Row],[MDS Census]]</f>
        <v>4.1317926296064957</v>
      </c>
      <c r="G323" s="3">
        <f>Table3[[#This Row],[Total Direct Care Staff Hours]]/Table3[[#This Row],[MDS Census]]</f>
        <v>3.7703518634186968</v>
      </c>
      <c r="H323" s="3">
        <f>Table3[[#This Row],[Total RN Hours (w/ Admin, DON)]]/Table3[[#This Row],[MDS Census]]</f>
        <v>0.77972100770351871</v>
      </c>
      <c r="I323" s="3">
        <f>Table3[[#This Row],[RN Hours (excl. Admin, DON)]]/Table3[[#This Row],[MDS Census]]</f>
        <v>0.6281490734957319</v>
      </c>
      <c r="J323" s="3">
        <f t="shared" si="5"/>
        <v>220.5</v>
      </c>
      <c r="K323" s="3">
        <f>SUM(Table3[[#This Row],[RN Hours (excl. Admin, DON)]], Table3[[#This Row],[LPN Hours (excl. Admin)]], Table3[[#This Row],[CNA Hours]], Table3[[#This Row],[NA TR Hours]], Table3[[#This Row],[Med Aide/Tech Hours]])</f>
        <v>201.21111111111111</v>
      </c>
      <c r="L323" s="3">
        <f>SUM(Table3[[#This Row],[RN Hours (excl. Admin, DON)]:[RN DON Hours]])</f>
        <v>41.611111111111114</v>
      </c>
      <c r="M323" s="3">
        <v>33.522222222222226</v>
      </c>
      <c r="N323" s="3">
        <v>2.4888888888888889</v>
      </c>
      <c r="O323" s="3">
        <v>5.6</v>
      </c>
      <c r="P323" s="3">
        <f>SUM(Table3[[#This Row],[LPN Hours (excl. Admin)]:[LPN Admin Hours]])</f>
        <v>49.688888888888883</v>
      </c>
      <c r="Q323" s="3">
        <v>38.488888888888887</v>
      </c>
      <c r="R323" s="3">
        <v>11.2</v>
      </c>
      <c r="S323" s="3">
        <f>SUM(Table3[[#This Row],[CNA Hours]], Table3[[#This Row],[NA TR Hours]], Table3[[#This Row],[Med Aide/Tech Hours]])</f>
        <v>129.19999999999999</v>
      </c>
      <c r="T323" s="3">
        <v>129.19999999999999</v>
      </c>
      <c r="U323" s="3">
        <v>0</v>
      </c>
      <c r="V323" s="3">
        <v>0</v>
      </c>
      <c r="W323" s="3">
        <f>SUM(Table3[[#This Row],[RN Hours Contract]:[Med Aide Hours Contract]])</f>
        <v>0</v>
      </c>
      <c r="X323" s="3">
        <v>0</v>
      </c>
      <c r="Y323" s="3">
        <v>0</v>
      </c>
      <c r="Z323" s="3">
        <v>0</v>
      </c>
      <c r="AA323" s="3">
        <v>0</v>
      </c>
      <c r="AB323" s="3">
        <v>0</v>
      </c>
      <c r="AC323" s="3">
        <v>0</v>
      </c>
      <c r="AD323" s="3">
        <v>0</v>
      </c>
      <c r="AE323" s="3">
        <v>0</v>
      </c>
      <c r="AF323" t="s">
        <v>321</v>
      </c>
      <c r="AG323" s="13">
        <v>5</v>
      </c>
      <c r="AQ323"/>
    </row>
    <row r="324" spans="1:43" x14ac:dyDescent="0.2">
      <c r="A324" t="s">
        <v>425</v>
      </c>
      <c r="B324" t="s">
        <v>750</v>
      </c>
      <c r="C324" t="s">
        <v>919</v>
      </c>
      <c r="D324" t="s">
        <v>1110</v>
      </c>
      <c r="E324" s="3">
        <v>11.911111111111111</v>
      </c>
      <c r="F324" s="3">
        <f>Table3[[#This Row],[Total Hours Nurse Staffing]]/Table3[[#This Row],[MDS Census]]</f>
        <v>7.6462500000000002</v>
      </c>
      <c r="G324" s="3">
        <f>Table3[[#This Row],[Total Direct Care Staff Hours]]/Table3[[#This Row],[MDS Census]]</f>
        <v>6.5726492537313428</v>
      </c>
      <c r="H324" s="3">
        <f>Table3[[#This Row],[Total RN Hours (w/ Admin, DON)]]/Table3[[#This Row],[MDS Census]]</f>
        <v>3.5092164179104479</v>
      </c>
      <c r="I324" s="3">
        <f>Table3[[#This Row],[RN Hours (excl. Admin, DON)]]/Table3[[#This Row],[MDS Census]]</f>
        <v>2.4356156716417909</v>
      </c>
      <c r="J324" s="3">
        <f t="shared" si="5"/>
        <v>91.075333333333333</v>
      </c>
      <c r="K324" s="3">
        <f>SUM(Table3[[#This Row],[RN Hours (excl. Admin, DON)]], Table3[[#This Row],[LPN Hours (excl. Admin)]], Table3[[#This Row],[CNA Hours]], Table3[[#This Row],[NA TR Hours]], Table3[[#This Row],[Med Aide/Tech Hours]])</f>
        <v>78.287555555555556</v>
      </c>
      <c r="L324" s="3">
        <f>SUM(Table3[[#This Row],[RN Hours (excl. Admin, DON)]:[RN DON Hours]])</f>
        <v>41.798666666666669</v>
      </c>
      <c r="M324" s="3">
        <v>29.010888888888889</v>
      </c>
      <c r="N324" s="3">
        <v>7.7877777777777775</v>
      </c>
      <c r="O324" s="3">
        <v>5</v>
      </c>
      <c r="P324" s="3">
        <f>SUM(Table3[[#This Row],[LPN Hours (excl. Admin)]:[LPN Admin Hours]])</f>
        <v>18.704444444444444</v>
      </c>
      <c r="Q324" s="3">
        <v>18.704444444444444</v>
      </c>
      <c r="R324" s="3">
        <v>0</v>
      </c>
      <c r="S324" s="3">
        <f>SUM(Table3[[#This Row],[CNA Hours]], Table3[[#This Row],[NA TR Hours]], Table3[[#This Row],[Med Aide/Tech Hours]])</f>
        <v>30.572222222222223</v>
      </c>
      <c r="T324" s="3">
        <v>30.572222222222223</v>
      </c>
      <c r="U324" s="3">
        <v>0</v>
      </c>
      <c r="V324" s="3">
        <v>0</v>
      </c>
      <c r="W324" s="3">
        <f>SUM(Table3[[#This Row],[RN Hours Contract]:[Med Aide Hours Contract]])</f>
        <v>0</v>
      </c>
      <c r="X324" s="3">
        <v>0</v>
      </c>
      <c r="Y324" s="3">
        <v>0</v>
      </c>
      <c r="Z324" s="3">
        <v>0</v>
      </c>
      <c r="AA324" s="3">
        <v>0</v>
      </c>
      <c r="AB324" s="3">
        <v>0</v>
      </c>
      <c r="AC324" s="3">
        <v>0</v>
      </c>
      <c r="AD324" s="3">
        <v>0</v>
      </c>
      <c r="AE324" s="3">
        <v>0</v>
      </c>
      <c r="AF324" t="s">
        <v>322</v>
      </c>
      <c r="AG324" s="13">
        <v>5</v>
      </c>
      <c r="AQ324"/>
    </row>
    <row r="325" spans="1:43" x14ac:dyDescent="0.2">
      <c r="A325" t="s">
        <v>425</v>
      </c>
      <c r="B325" t="s">
        <v>751</v>
      </c>
      <c r="C325" t="s">
        <v>952</v>
      </c>
      <c r="D325" t="s">
        <v>1079</v>
      </c>
      <c r="E325" s="3">
        <v>106.12222222222222</v>
      </c>
      <c r="F325" s="3">
        <f>Table3[[#This Row],[Total Hours Nurse Staffing]]/Table3[[#This Row],[MDS Census]]</f>
        <v>4.4860747565699928</v>
      </c>
      <c r="G325" s="3">
        <f>Table3[[#This Row],[Total Direct Care Staff Hours]]/Table3[[#This Row],[MDS Census]]</f>
        <v>4.0330331902418592</v>
      </c>
      <c r="H325" s="3">
        <f>Table3[[#This Row],[Total RN Hours (w/ Admin, DON)]]/Table3[[#This Row],[MDS Census]]</f>
        <v>1.0031410323526333</v>
      </c>
      <c r="I325" s="3">
        <f>Table3[[#This Row],[RN Hours (excl. Admin, DON)]]/Table3[[#This Row],[MDS Census]]</f>
        <v>0.73468746728091305</v>
      </c>
      <c r="J325" s="3">
        <f t="shared" si="5"/>
        <v>476.07222222222219</v>
      </c>
      <c r="K325" s="3">
        <f>SUM(Table3[[#This Row],[RN Hours (excl. Admin, DON)]], Table3[[#This Row],[LPN Hours (excl. Admin)]], Table3[[#This Row],[CNA Hours]], Table3[[#This Row],[NA TR Hours]], Table3[[#This Row],[Med Aide/Tech Hours]])</f>
        <v>427.99444444444441</v>
      </c>
      <c r="L325" s="3">
        <f>SUM(Table3[[#This Row],[RN Hours (excl. Admin, DON)]:[RN DON Hours]])</f>
        <v>106.45555555555556</v>
      </c>
      <c r="M325" s="3">
        <v>77.966666666666669</v>
      </c>
      <c r="N325" s="3">
        <v>23.572222222222223</v>
      </c>
      <c r="O325" s="3">
        <v>4.916666666666667</v>
      </c>
      <c r="P325" s="3">
        <f>SUM(Table3[[#This Row],[LPN Hours (excl. Admin)]:[LPN Admin Hours]])</f>
        <v>105.76388888888889</v>
      </c>
      <c r="Q325" s="3">
        <v>86.174999999999997</v>
      </c>
      <c r="R325" s="3">
        <v>19.588888888888889</v>
      </c>
      <c r="S325" s="3">
        <f>SUM(Table3[[#This Row],[CNA Hours]], Table3[[#This Row],[NA TR Hours]], Table3[[#This Row],[Med Aide/Tech Hours]])</f>
        <v>263.85277777777776</v>
      </c>
      <c r="T325" s="3">
        <v>249.48055555555555</v>
      </c>
      <c r="U325" s="3">
        <v>14.372222222222222</v>
      </c>
      <c r="V325" s="3">
        <v>0</v>
      </c>
      <c r="W325" s="3">
        <f>SUM(Table3[[#This Row],[RN Hours Contract]:[Med Aide Hours Contract]])</f>
        <v>0</v>
      </c>
      <c r="X325" s="3">
        <v>0</v>
      </c>
      <c r="Y325" s="3">
        <v>0</v>
      </c>
      <c r="Z325" s="3">
        <v>0</v>
      </c>
      <c r="AA325" s="3">
        <v>0</v>
      </c>
      <c r="AB325" s="3">
        <v>0</v>
      </c>
      <c r="AC325" s="3">
        <v>0</v>
      </c>
      <c r="AD325" s="3">
        <v>0</v>
      </c>
      <c r="AE325" s="3">
        <v>0</v>
      </c>
      <c r="AF325" t="s">
        <v>323</v>
      </c>
      <c r="AG325" s="13">
        <v>5</v>
      </c>
      <c r="AQ325"/>
    </row>
    <row r="326" spans="1:43" x14ac:dyDescent="0.2">
      <c r="A326" t="s">
        <v>425</v>
      </c>
      <c r="B326" t="s">
        <v>752</v>
      </c>
      <c r="C326" t="s">
        <v>951</v>
      </c>
      <c r="D326" t="s">
        <v>1097</v>
      </c>
      <c r="E326" s="3">
        <v>115.57777777777778</v>
      </c>
      <c r="F326" s="3">
        <f>Table3[[#This Row],[Total Hours Nurse Staffing]]/Table3[[#This Row],[MDS Census]]</f>
        <v>3.7052653335896939</v>
      </c>
      <c r="G326" s="3">
        <f>Table3[[#This Row],[Total Direct Care Staff Hours]]/Table3[[#This Row],[MDS Census]]</f>
        <v>3.3350192270717169</v>
      </c>
      <c r="H326" s="3">
        <f>Table3[[#This Row],[Total RN Hours (w/ Admin, DON)]]/Table3[[#This Row],[MDS Census]]</f>
        <v>0.7881090174966352</v>
      </c>
      <c r="I326" s="3">
        <f>Table3[[#This Row],[RN Hours (excl. Admin, DON)]]/Table3[[#This Row],[MDS Census]]</f>
        <v>0.5012564891367044</v>
      </c>
      <c r="J326" s="3">
        <f t="shared" si="5"/>
        <v>428.24633333333333</v>
      </c>
      <c r="K326" s="3">
        <f>SUM(Table3[[#This Row],[RN Hours (excl. Admin, DON)]], Table3[[#This Row],[LPN Hours (excl. Admin)]], Table3[[#This Row],[CNA Hours]], Table3[[#This Row],[NA TR Hours]], Table3[[#This Row],[Med Aide/Tech Hours]])</f>
        <v>385.4541111111111</v>
      </c>
      <c r="L326" s="3">
        <f>SUM(Table3[[#This Row],[RN Hours (excl. Admin, DON)]:[RN DON Hours]])</f>
        <v>91.087888888888884</v>
      </c>
      <c r="M326" s="3">
        <v>57.934111111111108</v>
      </c>
      <c r="N326" s="3">
        <v>28.620444444444445</v>
      </c>
      <c r="O326" s="3">
        <v>4.5333333333333332</v>
      </c>
      <c r="P326" s="3">
        <f>SUM(Table3[[#This Row],[LPN Hours (excl. Admin)]:[LPN Admin Hours]])</f>
        <v>124.72877777777776</v>
      </c>
      <c r="Q326" s="3">
        <v>115.09033333333332</v>
      </c>
      <c r="R326" s="3">
        <v>9.6384444444444455</v>
      </c>
      <c r="S326" s="3">
        <f>SUM(Table3[[#This Row],[CNA Hours]], Table3[[#This Row],[NA TR Hours]], Table3[[#This Row],[Med Aide/Tech Hours]])</f>
        <v>212.42966666666666</v>
      </c>
      <c r="T326" s="3">
        <v>175.2631111111111</v>
      </c>
      <c r="U326" s="3">
        <v>37.166555555555576</v>
      </c>
      <c r="V326" s="3">
        <v>0</v>
      </c>
      <c r="W326" s="3">
        <f>SUM(Table3[[#This Row],[RN Hours Contract]:[Med Aide Hours Contract]])</f>
        <v>0</v>
      </c>
      <c r="X326" s="3">
        <v>0</v>
      </c>
      <c r="Y326" s="3">
        <v>0</v>
      </c>
      <c r="Z326" s="3">
        <v>0</v>
      </c>
      <c r="AA326" s="3">
        <v>0</v>
      </c>
      <c r="AB326" s="3">
        <v>0</v>
      </c>
      <c r="AC326" s="3">
        <v>0</v>
      </c>
      <c r="AD326" s="3">
        <v>0</v>
      </c>
      <c r="AE326" s="3">
        <v>0</v>
      </c>
      <c r="AF326" t="s">
        <v>324</v>
      </c>
      <c r="AG326" s="13">
        <v>5</v>
      </c>
      <c r="AQ326"/>
    </row>
    <row r="327" spans="1:43" x14ac:dyDescent="0.2">
      <c r="A327" t="s">
        <v>425</v>
      </c>
      <c r="B327" t="s">
        <v>430</v>
      </c>
      <c r="C327" t="s">
        <v>970</v>
      </c>
      <c r="D327" t="s">
        <v>1105</v>
      </c>
      <c r="E327" s="3">
        <v>115.27777777777777</v>
      </c>
      <c r="F327" s="3">
        <f>Table3[[#This Row],[Total Hours Nurse Staffing]]/Table3[[#This Row],[MDS Census]]</f>
        <v>4.3092173493975903</v>
      </c>
      <c r="G327" s="3">
        <f>Table3[[#This Row],[Total Direct Care Staff Hours]]/Table3[[#This Row],[MDS Census]]</f>
        <v>3.7285908433734942</v>
      </c>
      <c r="H327" s="3">
        <f>Table3[[#This Row],[Total RN Hours (w/ Admin, DON)]]/Table3[[#This Row],[MDS Census]]</f>
        <v>0.71995180722891572</v>
      </c>
      <c r="I327" s="3">
        <f>Table3[[#This Row],[RN Hours (excl. Admin, DON)]]/Table3[[#This Row],[MDS Census]]</f>
        <v>0.26966265060240968</v>
      </c>
      <c r="J327" s="3">
        <f t="shared" si="5"/>
        <v>496.75700000000001</v>
      </c>
      <c r="K327" s="3">
        <f>SUM(Table3[[#This Row],[RN Hours (excl. Admin, DON)]], Table3[[#This Row],[LPN Hours (excl. Admin)]], Table3[[#This Row],[CNA Hours]], Table3[[#This Row],[NA TR Hours]], Table3[[#This Row],[Med Aide/Tech Hours]])</f>
        <v>429.82366666666667</v>
      </c>
      <c r="L327" s="3">
        <f>SUM(Table3[[#This Row],[RN Hours (excl. Admin, DON)]:[RN DON Hours]])</f>
        <v>82.99444444444444</v>
      </c>
      <c r="M327" s="3">
        <v>31.086111111111112</v>
      </c>
      <c r="N327" s="3">
        <v>46.75277777777778</v>
      </c>
      <c r="O327" s="3">
        <v>5.1555555555555559</v>
      </c>
      <c r="P327" s="3">
        <f>SUM(Table3[[#This Row],[LPN Hours (excl. Admin)]:[LPN Admin Hours]])</f>
        <v>207.70700000000002</v>
      </c>
      <c r="Q327" s="3">
        <v>192.68200000000002</v>
      </c>
      <c r="R327" s="3">
        <v>15.025</v>
      </c>
      <c r="S327" s="3">
        <f>SUM(Table3[[#This Row],[CNA Hours]], Table3[[#This Row],[NA TR Hours]], Table3[[#This Row],[Med Aide/Tech Hours]])</f>
        <v>206.05555555555554</v>
      </c>
      <c r="T327" s="3">
        <v>206.05555555555554</v>
      </c>
      <c r="U327" s="3">
        <v>0</v>
      </c>
      <c r="V327" s="3">
        <v>0</v>
      </c>
      <c r="W327" s="3">
        <f>SUM(Table3[[#This Row],[RN Hours Contract]:[Med Aide Hours Contract]])</f>
        <v>6.7014444444444452</v>
      </c>
      <c r="X327" s="3">
        <v>8.8888888888888892E-2</v>
      </c>
      <c r="Y327" s="3">
        <v>0</v>
      </c>
      <c r="Z327" s="3">
        <v>0</v>
      </c>
      <c r="AA327" s="3">
        <v>3.9042222222222227</v>
      </c>
      <c r="AB327" s="3">
        <v>0</v>
      </c>
      <c r="AC327" s="3">
        <v>2.7083333333333335</v>
      </c>
      <c r="AD327" s="3">
        <v>0</v>
      </c>
      <c r="AE327" s="3">
        <v>0</v>
      </c>
      <c r="AF327" t="s">
        <v>325</v>
      </c>
      <c r="AG327" s="13">
        <v>5</v>
      </c>
      <c r="AQ327"/>
    </row>
    <row r="328" spans="1:43" x14ac:dyDescent="0.2">
      <c r="A328" t="s">
        <v>425</v>
      </c>
      <c r="B328" t="s">
        <v>753</v>
      </c>
      <c r="C328" t="s">
        <v>964</v>
      </c>
      <c r="D328" t="s">
        <v>1131</v>
      </c>
      <c r="E328" s="3">
        <v>28.033333333333335</v>
      </c>
      <c r="F328" s="3">
        <f>Table3[[#This Row],[Total Hours Nurse Staffing]]/Table3[[#This Row],[MDS Census]]</f>
        <v>4.7280459770114938</v>
      </c>
      <c r="G328" s="3">
        <f>Table3[[#This Row],[Total Direct Care Staff Hours]]/Table3[[#This Row],[MDS Census]]</f>
        <v>4.2102219579865237</v>
      </c>
      <c r="H328" s="3">
        <f>Table3[[#This Row],[Total RN Hours (w/ Admin, DON)]]/Table3[[#This Row],[MDS Census]]</f>
        <v>1.867768529528339</v>
      </c>
      <c r="I328" s="3">
        <f>Table3[[#This Row],[RN Hours (excl. Admin, DON)]]/Table3[[#This Row],[MDS Census]]</f>
        <v>1.3505390408244153</v>
      </c>
      <c r="J328" s="3">
        <f t="shared" si="5"/>
        <v>132.54288888888888</v>
      </c>
      <c r="K328" s="3">
        <f>SUM(Table3[[#This Row],[RN Hours (excl. Admin, DON)]], Table3[[#This Row],[LPN Hours (excl. Admin)]], Table3[[#This Row],[CNA Hours]], Table3[[#This Row],[NA TR Hours]], Table3[[#This Row],[Med Aide/Tech Hours]])</f>
        <v>118.02655555555555</v>
      </c>
      <c r="L328" s="3">
        <f>SUM(Table3[[#This Row],[RN Hours (excl. Admin, DON)]:[RN DON Hours]])</f>
        <v>52.359777777777772</v>
      </c>
      <c r="M328" s="3">
        <v>37.860111111111109</v>
      </c>
      <c r="N328" s="3">
        <v>8.8330000000000002</v>
      </c>
      <c r="O328" s="3">
        <v>5.666666666666667</v>
      </c>
      <c r="P328" s="3">
        <f>SUM(Table3[[#This Row],[LPN Hours (excl. Admin)]:[LPN Admin Hours]])</f>
        <v>12.997111111111112</v>
      </c>
      <c r="Q328" s="3">
        <v>12.980444444444444</v>
      </c>
      <c r="R328" s="3">
        <v>1.6666666666666666E-2</v>
      </c>
      <c r="S328" s="3">
        <f>SUM(Table3[[#This Row],[CNA Hours]], Table3[[#This Row],[NA TR Hours]], Table3[[#This Row],[Med Aide/Tech Hours]])</f>
        <v>67.185999999999993</v>
      </c>
      <c r="T328" s="3">
        <v>65.080444444444439</v>
      </c>
      <c r="U328" s="3">
        <v>2.1055555555555556</v>
      </c>
      <c r="V328" s="3">
        <v>0</v>
      </c>
      <c r="W328" s="3">
        <f>SUM(Table3[[#This Row],[RN Hours Contract]:[Med Aide Hours Contract]])</f>
        <v>0</v>
      </c>
      <c r="X328" s="3">
        <v>0</v>
      </c>
      <c r="Y328" s="3">
        <v>0</v>
      </c>
      <c r="Z328" s="3">
        <v>0</v>
      </c>
      <c r="AA328" s="3">
        <v>0</v>
      </c>
      <c r="AB328" s="3">
        <v>0</v>
      </c>
      <c r="AC328" s="3">
        <v>0</v>
      </c>
      <c r="AD328" s="3">
        <v>0</v>
      </c>
      <c r="AE328" s="3">
        <v>0</v>
      </c>
      <c r="AF328" t="s">
        <v>326</v>
      </c>
      <c r="AG328" s="13">
        <v>5</v>
      </c>
      <c r="AQ328"/>
    </row>
    <row r="329" spans="1:43" x14ac:dyDescent="0.2">
      <c r="A329" t="s">
        <v>425</v>
      </c>
      <c r="B329" t="s">
        <v>754</v>
      </c>
      <c r="C329" t="s">
        <v>856</v>
      </c>
      <c r="D329" t="s">
        <v>1118</v>
      </c>
      <c r="E329" s="3">
        <v>35.5</v>
      </c>
      <c r="F329" s="3">
        <f>Table3[[#This Row],[Total Hours Nurse Staffing]]/Table3[[#This Row],[MDS Census]]</f>
        <v>5.1048982785602508</v>
      </c>
      <c r="G329" s="3">
        <f>Table3[[#This Row],[Total Direct Care Staff Hours]]/Table3[[#This Row],[MDS Census]]</f>
        <v>4.8235054773082933</v>
      </c>
      <c r="H329" s="3">
        <f>Table3[[#This Row],[Total RN Hours (w/ Admin, DON)]]/Table3[[#This Row],[MDS Census]]</f>
        <v>1.2760719874804383</v>
      </c>
      <c r="I329" s="3">
        <f>Table3[[#This Row],[RN Hours (excl. Admin, DON)]]/Table3[[#This Row],[MDS Census]]</f>
        <v>0.99467918622848195</v>
      </c>
      <c r="J329" s="3">
        <f t="shared" si="5"/>
        <v>181.22388888888889</v>
      </c>
      <c r="K329" s="3">
        <f>SUM(Table3[[#This Row],[RN Hours (excl. Admin, DON)]], Table3[[#This Row],[LPN Hours (excl. Admin)]], Table3[[#This Row],[CNA Hours]], Table3[[#This Row],[NA TR Hours]], Table3[[#This Row],[Med Aide/Tech Hours]])</f>
        <v>171.23444444444442</v>
      </c>
      <c r="L329" s="3">
        <f>SUM(Table3[[#This Row],[RN Hours (excl. Admin, DON)]:[RN DON Hours]])</f>
        <v>45.300555555555562</v>
      </c>
      <c r="M329" s="3">
        <v>35.31111111111111</v>
      </c>
      <c r="N329" s="3">
        <v>4.2894444444444453</v>
      </c>
      <c r="O329" s="3">
        <v>5.7</v>
      </c>
      <c r="P329" s="3">
        <f>SUM(Table3[[#This Row],[LPN Hours (excl. Admin)]:[LPN Admin Hours]])</f>
        <v>20.458666666666666</v>
      </c>
      <c r="Q329" s="3">
        <v>20.458666666666666</v>
      </c>
      <c r="R329" s="3">
        <v>0</v>
      </c>
      <c r="S329" s="3">
        <f>SUM(Table3[[#This Row],[CNA Hours]], Table3[[#This Row],[NA TR Hours]], Table3[[#This Row],[Med Aide/Tech Hours]])</f>
        <v>115.46466666666666</v>
      </c>
      <c r="T329" s="3">
        <v>115.46466666666666</v>
      </c>
      <c r="U329" s="3">
        <v>0</v>
      </c>
      <c r="V329" s="3">
        <v>0</v>
      </c>
      <c r="W329" s="3">
        <f>SUM(Table3[[#This Row],[RN Hours Contract]:[Med Aide Hours Contract]])</f>
        <v>0</v>
      </c>
      <c r="X329" s="3">
        <v>0</v>
      </c>
      <c r="Y329" s="3">
        <v>0</v>
      </c>
      <c r="Z329" s="3">
        <v>0</v>
      </c>
      <c r="AA329" s="3">
        <v>0</v>
      </c>
      <c r="AB329" s="3">
        <v>0</v>
      </c>
      <c r="AC329" s="3">
        <v>0</v>
      </c>
      <c r="AD329" s="3">
        <v>0</v>
      </c>
      <c r="AE329" s="3">
        <v>0</v>
      </c>
      <c r="AF329" t="s">
        <v>327</v>
      </c>
      <c r="AG329" s="13">
        <v>5</v>
      </c>
      <c r="AQ329"/>
    </row>
    <row r="330" spans="1:43" x14ac:dyDescent="0.2">
      <c r="A330" t="s">
        <v>425</v>
      </c>
      <c r="B330" t="s">
        <v>755</v>
      </c>
      <c r="C330" t="s">
        <v>917</v>
      </c>
      <c r="D330" t="s">
        <v>1109</v>
      </c>
      <c r="E330" s="3">
        <v>12.377777777777778</v>
      </c>
      <c r="F330" s="3">
        <f>Table3[[#This Row],[Total Hours Nurse Staffing]]/Table3[[#This Row],[MDS Census]]</f>
        <v>6.7566876122082578</v>
      </c>
      <c r="G330" s="3">
        <f>Table3[[#This Row],[Total Direct Care Staff Hours]]/Table3[[#This Row],[MDS Census]]</f>
        <v>5.9659784560143621</v>
      </c>
      <c r="H330" s="3">
        <f>Table3[[#This Row],[Total RN Hours (w/ Admin, DON)]]/Table3[[#This Row],[MDS Census]]</f>
        <v>3.0088868940754039</v>
      </c>
      <c r="I330" s="3">
        <f>Table3[[#This Row],[RN Hours (excl. Admin, DON)]]/Table3[[#This Row],[MDS Census]]</f>
        <v>2.2181777378815082</v>
      </c>
      <c r="J330" s="3">
        <f t="shared" si="5"/>
        <v>83.632777777777775</v>
      </c>
      <c r="K330" s="3">
        <f>SUM(Table3[[#This Row],[RN Hours (excl. Admin, DON)]], Table3[[#This Row],[LPN Hours (excl. Admin)]], Table3[[#This Row],[CNA Hours]], Table3[[#This Row],[NA TR Hours]], Table3[[#This Row],[Med Aide/Tech Hours]])</f>
        <v>73.845555555555549</v>
      </c>
      <c r="L330" s="3">
        <f>SUM(Table3[[#This Row],[RN Hours (excl. Admin, DON)]:[RN DON Hours]])</f>
        <v>37.243333333333332</v>
      </c>
      <c r="M330" s="3">
        <v>27.456111111111113</v>
      </c>
      <c r="N330" s="3">
        <v>4.1872222222222222</v>
      </c>
      <c r="O330" s="3">
        <v>5.6</v>
      </c>
      <c r="P330" s="3">
        <f>SUM(Table3[[#This Row],[LPN Hours (excl. Admin)]:[LPN Admin Hours]])</f>
        <v>17.973333333333333</v>
      </c>
      <c r="Q330" s="3">
        <v>17.973333333333333</v>
      </c>
      <c r="R330" s="3">
        <v>0</v>
      </c>
      <c r="S330" s="3">
        <f>SUM(Table3[[#This Row],[CNA Hours]], Table3[[#This Row],[NA TR Hours]], Table3[[#This Row],[Med Aide/Tech Hours]])</f>
        <v>28.41611111111111</v>
      </c>
      <c r="T330" s="3">
        <v>28.41611111111111</v>
      </c>
      <c r="U330" s="3">
        <v>0</v>
      </c>
      <c r="V330" s="3">
        <v>0</v>
      </c>
      <c r="W330" s="3">
        <f>SUM(Table3[[#This Row],[RN Hours Contract]:[Med Aide Hours Contract]])</f>
        <v>0</v>
      </c>
      <c r="X330" s="3">
        <v>0</v>
      </c>
      <c r="Y330" s="3">
        <v>0</v>
      </c>
      <c r="Z330" s="3">
        <v>0</v>
      </c>
      <c r="AA330" s="3">
        <v>0</v>
      </c>
      <c r="AB330" s="3">
        <v>0</v>
      </c>
      <c r="AC330" s="3">
        <v>0</v>
      </c>
      <c r="AD330" s="3">
        <v>0</v>
      </c>
      <c r="AE330" s="3">
        <v>0</v>
      </c>
      <c r="AF330" t="s">
        <v>328</v>
      </c>
      <c r="AG330" s="13">
        <v>5</v>
      </c>
      <c r="AQ330"/>
    </row>
    <row r="331" spans="1:43" x14ac:dyDescent="0.2">
      <c r="A331" t="s">
        <v>425</v>
      </c>
      <c r="B331" t="s">
        <v>756</v>
      </c>
      <c r="C331" t="s">
        <v>918</v>
      </c>
      <c r="D331" t="s">
        <v>1079</v>
      </c>
      <c r="E331" s="3">
        <v>87.588888888888889</v>
      </c>
      <c r="F331" s="3">
        <f>Table3[[#This Row],[Total Hours Nurse Staffing]]/Table3[[#This Row],[MDS Census]]</f>
        <v>3.257517442597996</v>
      </c>
      <c r="G331" s="3">
        <f>Table3[[#This Row],[Total Direct Care Staff Hours]]/Table3[[#This Row],[MDS Census]]</f>
        <v>2.9980984396803247</v>
      </c>
      <c r="H331" s="3">
        <f>Table3[[#This Row],[Total RN Hours (w/ Admin, DON)]]/Table3[[#This Row],[MDS Census]]</f>
        <v>0.72233794240771276</v>
      </c>
      <c r="I331" s="3">
        <f>Table3[[#This Row],[RN Hours (excl. Admin, DON)]]/Table3[[#This Row],[MDS Census]]</f>
        <v>0.51099708232906249</v>
      </c>
      <c r="J331" s="3">
        <f t="shared" si="5"/>
        <v>285.32233333333335</v>
      </c>
      <c r="K331" s="3">
        <f>SUM(Table3[[#This Row],[RN Hours (excl. Admin, DON)]], Table3[[#This Row],[LPN Hours (excl. Admin)]], Table3[[#This Row],[CNA Hours]], Table3[[#This Row],[NA TR Hours]], Table3[[#This Row],[Med Aide/Tech Hours]])</f>
        <v>262.60011111111112</v>
      </c>
      <c r="L331" s="3">
        <f>SUM(Table3[[#This Row],[RN Hours (excl. Admin, DON)]:[RN DON Hours]])</f>
        <v>63.268777777777778</v>
      </c>
      <c r="M331" s="3">
        <v>44.757666666666665</v>
      </c>
      <c r="N331" s="3">
        <v>12.947222222222223</v>
      </c>
      <c r="O331" s="3">
        <v>5.5638888888888891</v>
      </c>
      <c r="P331" s="3">
        <f>SUM(Table3[[#This Row],[LPN Hours (excl. Admin)]:[LPN Admin Hours]])</f>
        <v>83.593999999999994</v>
      </c>
      <c r="Q331" s="3">
        <v>79.382888888888886</v>
      </c>
      <c r="R331" s="3">
        <v>4.2111111111111112</v>
      </c>
      <c r="S331" s="3">
        <f>SUM(Table3[[#This Row],[CNA Hours]], Table3[[#This Row],[NA TR Hours]], Table3[[#This Row],[Med Aide/Tech Hours]])</f>
        <v>138.45955555555557</v>
      </c>
      <c r="T331" s="3">
        <v>138.15677777777779</v>
      </c>
      <c r="U331" s="3">
        <v>0.30277777777777776</v>
      </c>
      <c r="V331" s="3">
        <v>0</v>
      </c>
      <c r="W331" s="3">
        <f>SUM(Table3[[#This Row],[RN Hours Contract]:[Med Aide Hours Contract]])</f>
        <v>4.6383333333333336</v>
      </c>
      <c r="X331" s="3">
        <v>9.4444444444444442E-2</v>
      </c>
      <c r="Y331" s="3">
        <v>0</v>
      </c>
      <c r="Z331" s="3">
        <v>0</v>
      </c>
      <c r="AA331" s="3">
        <v>0.27777777777777779</v>
      </c>
      <c r="AB331" s="3">
        <v>0</v>
      </c>
      <c r="AC331" s="3">
        <v>4.266111111111111</v>
      </c>
      <c r="AD331" s="3">
        <v>0</v>
      </c>
      <c r="AE331" s="3">
        <v>0</v>
      </c>
      <c r="AF331" t="s">
        <v>329</v>
      </c>
      <c r="AG331" s="13">
        <v>5</v>
      </c>
      <c r="AQ331"/>
    </row>
    <row r="332" spans="1:43" x14ac:dyDescent="0.2">
      <c r="A332" t="s">
        <v>425</v>
      </c>
      <c r="B332" t="s">
        <v>757</v>
      </c>
      <c r="C332" t="s">
        <v>1045</v>
      </c>
      <c r="D332" t="s">
        <v>1126</v>
      </c>
      <c r="E332" s="3">
        <v>17.877777777777776</v>
      </c>
      <c r="F332" s="3">
        <f>Table3[[#This Row],[Total Hours Nurse Staffing]]/Table3[[#This Row],[MDS Census]]</f>
        <v>4.6521131137352398</v>
      </c>
      <c r="G332" s="3">
        <f>Table3[[#This Row],[Total Direct Care Staff Hours]]/Table3[[#This Row],[MDS Census]]</f>
        <v>3.9669049098819151</v>
      </c>
      <c r="H332" s="3">
        <f>Table3[[#This Row],[Total RN Hours (w/ Admin, DON)]]/Table3[[#This Row],[MDS Census]]</f>
        <v>1.5517402113113736</v>
      </c>
      <c r="I332" s="3">
        <f>Table3[[#This Row],[RN Hours (excl. Admin, DON)]]/Table3[[#This Row],[MDS Census]]</f>
        <v>1.096022374145432</v>
      </c>
      <c r="J332" s="3">
        <f t="shared" si="5"/>
        <v>83.169444444444451</v>
      </c>
      <c r="K332" s="3">
        <f>SUM(Table3[[#This Row],[RN Hours (excl. Admin, DON)]], Table3[[#This Row],[LPN Hours (excl. Admin)]], Table3[[#This Row],[CNA Hours]], Table3[[#This Row],[NA TR Hours]], Table3[[#This Row],[Med Aide/Tech Hours]])</f>
        <v>70.919444444444451</v>
      </c>
      <c r="L332" s="3">
        <f>SUM(Table3[[#This Row],[RN Hours (excl. Admin, DON)]:[RN DON Hours]])</f>
        <v>27.741666666666667</v>
      </c>
      <c r="M332" s="3">
        <v>19.594444444444445</v>
      </c>
      <c r="N332" s="3">
        <v>2.1666666666666665</v>
      </c>
      <c r="O332" s="3">
        <v>5.9805555555555552</v>
      </c>
      <c r="P332" s="3">
        <f>SUM(Table3[[#This Row],[LPN Hours (excl. Admin)]:[LPN Admin Hours]])</f>
        <v>9.4166666666666679</v>
      </c>
      <c r="Q332" s="3">
        <v>5.3138888888888891</v>
      </c>
      <c r="R332" s="3">
        <v>4.1027777777777779</v>
      </c>
      <c r="S332" s="3">
        <f>SUM(Table3[[#This Row],[CNA Hours]], Table3[[#This Row],[NA TR Hours]], Table3[[#This Row],[Med Aide/Tech Hours]])</f>
        <v>46.011111111111113</v>
      </c>
      <c r="T332" s="3">
        <v>46.011111111111113</v>
      </c>
      <c r="U332" s="3">
        <v>0</v>
      </c>
      <c r="V332" s="3">
        <v>0</v>
      </c>
      <c r="W332" s="3">
        <f>SUM(Table3[[#This Row],[RN Hours Contract]:[Med Aide Hours Contract]])</f>
        <v>0</v>
      </c>
      <c r="X332" s="3">
        <v>0</v>
      </c>
      <c r="Y332" s="3">
        <v>0</v>
      </c>
      <c r="Z332" s="3">
        <v>0</v>
      </c>
      <c r="AA332" s="3">
        <v>0</v>
      </c>
      <c r="AB332" s="3">
        <v>0</v>
      </c>
      <c r="AC332" s="3">
        <v>0</v>
      </c>
      <c r="AD332" s="3">
        <v>0</v>
      </c>
      <c r="AE332" s="3">
        <v>0</v>
      </c>
      <c r="AF332" t="s">
        <v>330</v>
      </c>
      <c r="AG332" s="13">
        <v>5</v>
      </c>
      <c r="AQ332"/>
    </row>
    <row r="333" spans="1:43" x14ac:dyDescent="0.2">
      <c r="A333" t="s">
        <v>425</v>
      </c>
      <c r="B333" t="s">
        <v>758</v>
      </c>
      <c r="C333" t="s">
        <v>970</v>
      </c>
      <c r="D333" t="s">
        <v>1105</v>
      </c>
      <c r="E333" s="3">
        <v>68.511111111111106</v>
      </c>
      <c r="F333" s="3">
        <f>Table3[[#This Row],[Total Hours Nurse Staffing]]/Table3[[#This Row],[MDS Census]]</f>
        <v>4.3331430424910806</v>
      </c>
      <c r="G333" s="3">
        <f>Table3[[#This Row],[Total Direct Care Staff Hours]]/Table3[[#This Row],[MDS Census]]</f>
        <v>4.1138760947129427</v>
      </c>
      <c r="H333" s="3">
        <f>Table3[[#This Row],[Total RN Hours (w/ Admin, DON)]]/Table3[[#This Row],[MDS Census]]</f>
        <v>1.0478592280246513</v>
      </c>
      <c r="I333" s="3">
        <f>Table3[[#This Row],[RN Hours (excl. Admin, DON)]]/Table3[[#This Row],[MDS Census]]</f>
        <v>0.82859228024651321</v>
      </c>
      <c r="J333" s="3">
        <f t="shared" si="5"/>
        <v>296.86844444444444</v>
      </c>
      <c r="K333" s="3">
        <f>SUM(Table3[[#This Row],[RN Hours (excl. Admin, DON)]], Table3[[#This Row],[LPN Hours (excl. Admin)]], Table3[[#This Row],[CNA Hours]], Table3[[#This Row],[NA TR Hours]], Table3[[#This Row],[Med Aide/Tech Hours]])</f>
        <v>281.84622222222225</v>
      </c>
      <c r="L333" s="3">
        <f>SUM(Table3[[#This Row],[RN Hours (excl. Admin, DON)]:[RN DON Hours]])</f>
        <v>71.789999999999992</v>
      </c>
      <c r="M333" s="3">
        <v>56.767777777777781</v>
      </c>
      <c r="N333" s="3">
        <v>4.0666666666666664</v>
      </c>
      <c r="O333" s="3">
        <v>10.955555555555556</v>
      </c>
      <c r="P333" s="3">
        <f>SUM(Table3[[#This Row],[LPN Hours (excl. Admin)]:[LPN Admin Hours]])</f>
        <v>113.44955555555555</v>
      </c>
      <c r="Q333" s="3">
        <v>113.44955555555555</v>
      </c>
      <c r="R333" s="3">
        <v>0</v>
      </c>
      <c r="S333" s="3">
        <f>SUM(Table3[[#This Row],[CNA Hours]], Table3[[#This Row],[NA TR Hours]], Table3[[#This Row],[Med Aide/Tech Hours]])</f>
        <v>111.62888888888888</v>
      </c>
      <c r="T333" s="3">
        <v>109.94311111111111</v>
      </c>
      <c r="U333" s="3">
        <v>1.6857777777777778</v>
      </c>
      <c r="V333" s="3">
        <v>0</v>
      </c>
      <c r="W333" s="3">
        <f>SUM(Table3[[#This Row],[RN Hours Contract]:[Med Aide Hours Contract]])</f>
        <v>52.771555555555565</v>
      </c>
      <c r="X333" s="3">
        <v>0</v>
      </c>
      <c r="Y333" s="3">
        <v>0.3</v>
      </c>
      <c r="Z333" s="3">
        <v>0</v>
      </c>
      <c r="AA333" s="3">
        <v>19.521555555555558</v>
      </c>
      <c r="AB333" s="3">
        <v>0</v>
      </c>
      <c r="AC333" s="3">
        <v>32.950000000000003</v>
      </c>
      <c r="AD333" s="3">
        <v>0</v>
      </c>
      <c r="AE333" s="3">
        <v>0</v>
      </c>
      <c r="AF333" t="s">
        <v>331</v>
      </c>
      <c r="AG333" s="13">
        <v>5</v>
      </c>
      <c r="AQ333"/>
    </row>
    <row r="334" spans="1:43" x14ac:dyDescent="0.2">
      <c r="A334" t="s">
        <v>425</v>
      </c>
      <c r="B334" t="s">
        <v>759</v>
      </c>
      <c r="C334" t="s">
        <v>918</v>
      </c>
      <c r="D334" t="s">
        <v>1079</v>
      </c>
      <c r="E334" s="3">
        <v>52.31111111111111</v>
      </c>
      <c r="F334" s="3">
        <f>Table3[[#This Row],[Total Hours Nurse Staffing]]/Table3[[#This Row],[MDS Census]]</f>
        <v>4.768372982158029</v>
      </c>
      <c r="G334" s="3">
        <f>Table3[[#This Row],[Total Direct Care Staff Hours]]/Table3[[#This Row],[MDS Census]]</f>
        <v>4.1294604927782492</v>
      </c>
      <c r="H334" s="3">
        <f>Table3[[#This Row],[Total RN Hours (w/ Admin, DON)]]/Table3[[#This Row],[MDS Census]]</f>
        <v>0.84117459643160575</v>
      </c>
      <c r="I334" s="3">
        <f>Table3[[#This Row],[RN Hours (excl. Admin, DON)]]/Table3[[#This Row],[MDS Census]]</f>
        <v>0.4197642310960068</v>
      </c>
      <c r="J334" s="3">
        <f t="shared" si="5"/>
        <v>249.43888888888887</v>
      </c>
      <c r="K334" s="3">
        <f>SUM(Table3[[#This Row],[RN Hours (excl. Admin, DON)]], Table3[[#This Row],[LPN Hours (excl. Admin)]], Table3[[#This Row],[CNA Hours]], Table3[[#This Row],[NA TR Hours]], Table3[[#This Row],[Med Aide/Tech Hours]])</f>
        <v>216.01666666666665</v>
      </c>
      <c r="L334" s="3">
        <f>SUM(Table3[[#This Row],[RN Hours (excl. Admin, DON)]:[RN DON Hours]])</f>
        <v>44.002777777777773</v>
      </c>
      <c r="M334" s="3">
        <v>21.958333333333332</v>
      </c>
      <c r="N334" s="3">
        <v>16.355555555555554</v>
      </c>
      <c r="O334" s="3">
        <v>5.6888888888888891</v>
      </c>
      <c r="P334" s="3">
        <f>SUM(Table3[[#This Row],[LPN Hours (excl. Admin)]:[LPN Admin Hours]])</f>
        <v>74.75555555555556</v>
      </c>
      <c r="Q334" s="3">
        <v>63.37777777777778</v>
      </c>
      <c r="R334" s="3">
        <v>11.377777777777778</v>
      </c>
      <c r="S334" s="3">
        <f>SUM(Table3[[#This Row],[CNA Hours]], Table3[[#This Row],[NA TR Hours]], Table3[[#This Row],[Med Aide/Tech Hours]])</f>
        <v>130.68055555555554</v>
      </c>
      <c r="T334" s="3">
        <v>130.68055555555554</v>
      </c>
      <c r="U334" s="3">
        <v>0</v>
      </c>
      <c r="V334" s="3">
        <v>0</v>
      </c>
      <c r="W334" s="3">
        <f>SUM(Table3[[#This Row],[RN Hours Contract]:[Med Aide Hours Contract]])</f>
        <v>0.98055555555555562</v>
      </c>
      <c r="X334" s="3">
        <v>0</v>
      </c>
      <c r="Y334" s="3">
        <v>0</v>
      </c>
      <c r="Z334" s="3">
        <v>0</v>
      </c>
      <c r="AA334" s="3">
        <v>0.8</v>
      </c>
      <c r="AB334" s="3">
        <v>0</v>
      </c>
      <c r="AC334" s="3">
        <v>0.18055555555555555</v>
      </c>
      <c r="AD334" s="3">
        <v>0</v>
      </c>
      <c r="AE334" s="3">
        <v>0</v>
      </c>
      <c r="AF334" t="s">
        <v>332</v>
      </c>
      <c r="AG334" s="13">
        <v>5</v>
      </c>
      <c r="AQ334"/>
    </row>
    <row r="335" spans="1:43" x14ac:dyDescent="0.2">
      <c r="A335" t="s">
        <v>425</v>
      </c>
      <c r="B335" t="s">
        <v>760</v>
      </c>
      <c r="C335" t="s">
        <v>1046</v>
      </c>
      <c r="D335" t="s">
        <v>1145</v>
      </c>
      <c r="E335" s="3">
        <v>31.144444444444446</v>
      </c>
      <c r="F335" s="3">
        <f>Table3[[#This Row],[Total Hours Nurse Staffing]]/Table3[[#This Row],[MDS Census]]</f>
        <v>3.886692829111666</v>
      </c>
      <c r="G335" s="3">
        <f>Table3[[#This Row],[Total Direct Care Staff Hours]]/Table3[[#This Row],[MDS Census]]</f>
        <v>3.6661969318587229</v>
      </c>
      <c r="H335" s="3">
        <f>Table3[[#This Row],[Total RN Hours (w/ Admin, DON)]]/Table3[[#This Row],[MDS Census]]</f>
        <v>0.57185158758473065</v>
      </c>
      <c r="I335" s="3">
        <f>Table3[[#This Row],[RN Hours (excl. Admin, DON)]]/Table3[[#This Row],[MDS Census]]</f>
        <v>0.35135569033178737</v>
      </c>
      <c r="J335" s="3">
        <f t="shared" si="5"/>
        <v>121.0488888888889</v>
      </c>
      <c r="K335" s="3">
        <f>SUM(Table3[[#This Row],[RN Hours (excl. Admin, DON)]], Table3[[#This Row],[LPN Hours (excl. Admin)]], Table3[[#This Row],[CNA Hours]], Table3[[#This Row],[NA TR Hours]], Table3[[#This Row],[Med Aide/Tech Hours]])</f>
        <v>114.18166666666667</v>
      </c>
      <c r="L335" s="3">
        <f>SUM(Table3[[#This Row],[RN Hours (excl. Admin, DON)]:[RN DON Hours]])</f>
        <v>17.810000000000002</v>
      </c>
      <c r="M335" s="3">
        <v>10.942777777777778</v>
      </c>
      <c r="N335" s="3">
        <v>1.7616666666666667</v>
      </c>
      <c r="O335" s="3">
        <v>5.1055555555555561</v>
      </c>
      <c r="P335" s="3">
        <f>SUM(Table3[[#This Row],[LPN Hours (excl. Admin)]:[LPN Admin Hours]])</f>
        <v>32.17</v>
      </c>
      <c r="Q335" s="3">
        <v>32.17</v>
      </c>
      <c r="R335" s="3">
        <v>0</v>
      </c>
      <c r="S335" s="3">
        <f>SUM(Table3[[#This Row],[CNA Hours]], Table3[[#This Row],[NA TR Hours]], Table3[[#This Row],[Med Aide/Tech Hours]])</f>
        <v>71.068888888888893</v>
      </c>
      <c r="T335" s="3">
        <v>64.478888888888889</v>
      </c>
      <c r="U335" s="3">
        <v>6.59</v>
      </c>
      <c r="V335" s="3">
        <v>0</v>
      </c>
      <c r="W335" s="3">
        <f>SUM(Table3[[#This Row],[RN Hours Contract]:[Med Aide Hours Contract]])</f>
        <v>3.387777777777778</v>
      </c>
      <c r="X335" s="3">
        <v>0</v>
      </c>
      <c r="Y335" s="3">
        <v>0</v>
      </c>
      <c r="Z335" s="3">
        <v>0</v>
      </c>
      <c r="AA335" s="3">
        <v>3.387777777777778</v>
      </c>
      <c r="AB335" s="3">
        <v>0</v>
      </c>
      <c r="AC335" s="3">
        <v>0</v>
      </c>
      <c r="AD335" s="3">
        <v>0</v>
      </c>
      <c r="AE335" s="3">
        <v>0</v>
      </c>
      <c r="AF335" t="s">
        <v>333</v>
      </c>
      <c r="AG335" s="13">
        <v>5</v>
      </c>
      <c r="AQ335"/>
    </row>
    <row r="336" spans="1:43" x14ac:dyDescent="0.2">
      <c r="A336" t="s">
        <v>425</v>
      </c>
      <c r="B336" t="s">
        <v>761</v>
      </c>
      <c r="C336" t="s">
        <v>1047</v>
      </c>
      <c r="D336" t="s">
        <v>1076</v>
      </c>
      <c r="E336" s="3">
        <v>38.266666666666666</v>
      </c>
      <c r="F336" s="3">
        <f>Table3[[#This Row],[Total Hours Nurse Staffing]]/Table3[[#This Row],[MDS Census]]</f>
        <v>4.1153455284552845</v>
      </c>
      <c r="G336" s="3">
        <f>Table3[[#This Row],[Total Direct Care Staff Hours]]/Table3[[#This Row],[MDS Census]]</f>
        <v>3.971326945412311</v>
      </c>
      <c r="H336" s="3">
        <f>Table3[[#This Row],[Total RN Hours (w/ Admin, DON)]]/Table3[[#This Row],[MDS Census]]</f>
        <v>0.79783681765389092</v>
      </c>
      <c r="I336" s="3">
        <f>Table3[[#This Row],[RN Hours (excl. Admin, DON)]]/Table3[[#This Row],[MDS Census]]</f>
        <v>0.65381823461091759</v>
      </c>
      <c r="J336" s="3">
        <f t="shared" si="5"/>
        <v>157.48055555555555</v>
      </c>
      <c r="K336" s="3">
        <f>SUM(Table3[[#This Row],[RN Hours (excl. Admin, DON)]], Table3[[#This Row],[LPN Hours (excl. Admin)]], Table3[[#This Row],[CNA Hours]], Table3[[#This Row],[NA TR Hours]], Table3[[#This Row],[Med Aide/Tech Hours]])</f>
        <v>151.96944444444443</v>
      </c>
      <c r="L336" s="3">
        <f>SUM(Table3[[#This Row],[RN Hours (excl. Admin, DON)]:[RN DON Hours]])</f>
        <v>30.530555555555559</v>
      </c>
      <c r="M336" s="3">
        <v>25.019444444444446</v>
      </c>
      <c r="N336" s="3">
        <v>0</v>
      </c>
      <c r="O336" s="3">
        <v>5.5111111111111111</v>
      </c>
      <c r="P336" s="3">
        <f>SUM(Table3[[#This Row],[LPN Hours (excl. Admin)]:[LPN Admin Hours]])</f>
        <v>25.752777777777776</v>
      </c>
      <c r="Q336" s="3">
        <v>25.752777777777776</v>
      </c>
      <c r="R336" s="3">
        <v>0</v>
      </c>
      <c r="S336" s="3">
        <f>SUM(Table3[[#This Row],[CNA Hours]], Table3[[#This Row],[NA TR Hours]], Table3[[#This Row],[Med Aide/Tech Hours]])</f>
        <v>101.19722222222222</v>
      </c>
      <c r="T336" s="3">
        <v>101.19722222222222</v>
      </c>
      <c r="U336" s="3">
        <v>0</v>
      </c>
      <c r="V336" s="3">
        <v>0</v>
      </c>
      <c r="W336" s="3">
        <f>SUM(Table3[[#This Row],[RN Hours Contract]:[Med Aide Hours Contract]])</f>
        <v>2.5777777777777779</v>
      </c>
      <c r="X336" s="3">
        <v>2.5777777777777779</v>
      </c>
      <c r="Y336" s="3">
        <v>0</v>
      </c>
      <c r="Z336" s="3">
        <v>0</v>
      </c>
      <c r="AA336" s="3">
        <v>0</v>
      </c>
      <c r="AB336" s="3">
        <v>0</v>
      </c>
      <c r="AC336" s="3">
        <v>0</v>
      </c>
      <c r="AD336" s="3">
        <v>0</v>
      </c>
      <c r="AE336" s="3">
        <v>0</v>
      </c>
      <c r="AF336" t="s">
        <v>334</v>
      </c>
      <c r="AG336" s="13">
        <v>5</v>
      </c>
      <c r="AQ336"/>
    </row>
    <row r="337" spans="1:43" x14ac:dyDescent="0.2">
      <c r="A337" t="s">
        <v>425</v>
      </c>
      <c r="B337" t="s">
        <v>762</v>
      </c>
      <c r="C337" t="s">
        <v>1023</v>
      </c>
      <c r="D337" t="s">
        <v>1079</v>
      </c>
      <c r="E337" s="3">
        <v>48.922222222222224</v>
      </c>
      <c r="F337" s="3">
        <f>Table3[[#This Row],[Total Hours Nurse Staffing]]/Table3[[#This Row],[MDS Census]]</f>
        <v>4.0885941403588459</v>
      </c>
      <c r="G337" s="3">
        <f>Table3[[#This Row],[Total Direct Care Staff Hours]]/Table3[[#This Row],[MDS Census]]</f>
        <v>4.0885941403588459</v>
      </c>
      <c r="H337" s="3">
        <f>Table3[[#This Row],[Total RN Hours (w/ Admin, DON)]]/Table3[[#This Row],[MDS Census]]</f>
        <v>1.0788099023393141E-2</v>
      </c>
      <c r="I337" s="3">
        <f>Table3[[#This Row],[RN Hours (excl. Admin, DON)]]/Table3[[#This Row],[MDS Census]]</f>
        <v>1.0788099023393141E-2</v>
      </c>
      <c r="J337" s="3">
        <f t="shared" si="5"/>
        <v>200.02311111111112</v>
      </c>
      <c r="K337" s="3">
        <f>SUM(Table3[[#This Row],[RN Hours (excl. Admin, DON)]], Table3[[#This Row],[LPN Hours (excl. Admin)]], Table3[[#This Row],[CNA Hours]], Table3[[#This Row],[NA TR Hours]], Table3[[#This Row],[Med Aide/Tech Hours]])</f>
        <v>200.02311111111112</v>
      </c>
      <c r="L337" s="3">
        <f>SUM(Table3[[#This Row],[RN Hours (excl. Admin, DON)]:[RN DON Hours]])</f>
        <v>0.52777777777777779</v>
      </c>
      <c r="M337" s="3">
        <v>0.52777777777777779</v>
      </c>
      <c r="N337" s="3">
        <v>0</v>
      </c>
      <c r="O337" s="3">
        <v>0</v>
      </c>
      <c r="P337" s="3">
        <f>SUM(Table3[[#This Row],[LPN Hours (excl. Admin)]:[LPN Admin Hours]])</f>
        <v>83.516222222222225</v>
      </c>
      <c r="Q337" s="3">
        <v>83.516222222222225</v>
      </c>
      <c r="R337" s="3">
        <v>0</v>
      </c>
      <c r="S337" s="3">
        <f>SUM(Table3[[#This Row],[CNA Hours]], Table3[[#This Row],[NA TR Hours]], Table3[[#This Row],[Med Aide/Tech Hours]])</f>
        <v>115.97911111111112</v>
      </c>
      <c r="T337" s="3">
        <v>115.97911111111112</v>
      </c>
      <c r="U337" s="3">
        <v>0</v>
      </c>
      <c r="V337" s="3">
        <v>0</v>
      </c>
      <c r="W337" s="3">
        <f>SUM(Table3[[#This Row],[RN Hours Contract]:[Med Aide Hours Contract]])</f>
        <v>22.68611111111111</v>
      </c>
      <c r="X337" s="3">
        <v>0</v>
      </c>
      <c r="Y337" s="3">
        <v>0</v>
      </c>
      <c r="Z337" s="3">
        <v>0</v>
      </c>
      <c r="AA337" s="3">
        <v>0</v>
      </c>
      <c r="AB337" s="3">
        <v>0</v>
      </c>
      <c r="AC337" s="3">
        <v>22.68611111111111</v>
      </c>
      <c r="AD337" s="3">
        <v>0</v>
      </c>
      <c r="AE337" s="3">
        <v>0</v>
      </c>
      <c r="AF337" t="s">
        <v>335</v>
      </c>
      <c r="AG337" s="13">
        <v>5</v>
      </c>
      <c r="AQ337"/>
    </row>
    <row r="338" spans="1:43" x14ac:dyDescent="0.2">
      <c r="A338" t="s">
        <v>425</v>
      </c>
      <c r="B338" t="s">
        <v>763</v>
      </c>
      <c r="C338" t="s">
        <v>880</v>
      </c>
      <c r="D338" t="s">
        <v>1078</v>
      </c>
      <c r="E338" s="3">
        <v>92.844444444444449</v>
      </c>
      <c r="F338" s="3">
        <f>Table3[[#This Row],[Total Hours Nurse Staffing]]/Table3[[#This Row],[MDS Census]]</f>
        <v>4.0961285303973192</v>
      </c>
      <c r="G338" s="3">
        <f>Table3[[#This Row],[Total Direct Care Staff Hours]]/Table3[[#This Row],[MDS Census]]</f>
        <v>4.04155696505505</v>
      </c>
      <c r="H338" s="3">
        <f>Table3[[#This Row],[Total RN Hours (w/ Admin, DON)]]/Table3[[#This Row],[MDS Census]]</f>
        <v>0.4857587362374341</v>
      </c>
      <c r="I338" s="3">
        <f>Table3[[#This Row],[RN Hours (excl. Admin, DON)]]/Table3[[#This Row],[MDS Census]]</f>
        <v>0.43118717089516512</v>
      </c>
      <c r="J338" s="3">
        <f t="shared" si="5"/>
        <v>380.30277777777775</v>
      </c>
      <c r="K338" s="3">
        <f>SUM(Table3[[#This Row],[RN Hours (excl. Admin, DON)]], Table3[[#This Row],[LPN Hours (excl. Admin)]], Table3[[#This Row],[CNA Hours]], Table3[[#This Row],[NA TR Hours]], Table3[[#This Row],[Med Aide/Tech Hours]])</f>
        <v>375.23611111111109</v>
      </c>
      <c r="L338" s="3">
        <f>SUM(Table3[[#This Row],[RN Hours (excl. Admin, DON)]:[RN DON Hours]])</f>
        <v>45.099999999999994</v>
      </c>
      <c r="M338" s="3">
        <v>40.033333333333331</v>
      </c>
      <c r="N338" s="3">
        <v>0</v>
      </c>
      <c r="O338" s="3">
        <v>5.0666666666666664</v>
      </c>
      <c r="P338" s="3">
        <f>SUM(Table3[[#This Row],[LPN Hours (excl. Admin)]:[LPN Admin Hours]])</f>
        <v>65.886111111111106</v>
      </c>
      <c r="Q338" s="3">
        <v>65.886111111111106</v>
      </c>
      <c r="R338" s="3">
        <v>0</v>
      </c>
      <c r="S338" s="3">
        <f>SUM(Table3[[#This Row],[CNA Hours]], Table3[[#This Row],[NA TR Hours]], Table3[[#This Row],[Med Aide/Tech Hours]])</f>
        <v>269.31666666666666</v>
      </c>
      <c r="T338" s="3">
        <v>269.31666666666666</v>
      </c>
      <c r="U338" s="3">
        <v>0</v>
      </c>
      <c r="V338" s="3">
        <v>0</v>
      </c>
      <c r="W338" s="3">
        <f>SUM(Table3[[#This Row],[RN Hours Contract]:[Med Aide Hours Contract]])</f>
        <v>0</v>
      </c>
      <c r="X338" s="3">
        <v>0</v>
      </c>
      <c r="Y338" s="3">
        <v>0</v>
      </c>
      <c r="Z338" s="3">
        <v>0</v>
      </c>
      <c r="AA338" s="3">
        <v>0</v>
      </c>
      <c r="AB338" s="3">
        <v>0</v>
      </c>
      <c r="AC338" s="3">
        <v>0</v>
      </c>
      <c r="AD338" s="3">
        <v>0</v>
      </c>
      <c r="AE338" s="3">
        <v>0</v>
      </c>
      <c r="AF338" t="s">
        <v>336</v>
      </c>
      <c r="AG338" s="13">
        <v>5</v>
      </c>
      <c r="AQ338"/>
    </row>
    <row r="339" spans="1:43" x14ac:dyDescent="0.2">
      <c r="A339" t="s">
        <v>425</v>
      </c>
      <c r="B339" t="s">
        <v>764</v>
      </c>
      <c r="C339" t="s">
        <v>928</v>
      </c>
      <c r="D339" t="s">
        <v>1079</v>
      </c>
      <c r="E339" s="3">
        <v>55.611111111111114</v>
      </c>
      <c r="F339" s="3">
        <f>Table3[[#This Row],[Total Hours Nurse Staffing]]/Table3[[#This Row],[MDS Census]]</f>
        <v>4.4287272727272722</v>
      </c>
      <c r="G339" s="3">
        <f>Table3[[#This Row],[Total Direct Care Staff Hours]]/Table3[[#This Row],[MDS Census]]</f>
        <v>3.9618681318681324</v>
      </c>
      <c r="H339" s="3">
        <f>Table3[[#This Row],[Total RN Hours (w/ Admin, DON)]]/Table3[[#This Row],[MDS Census]]</f>
        <v>0.28109890109890107</v>
      </c>
      <c r="I339" s="3">
        <f>Table3[[#This Row],[RN Hours (excl. Admin, DON)]]/Table3[[#This Row],[MDS Census]]</f>
        <v>0.17860139860139859</v>
      </c>
      <c r="J339" s="3">
        <f t="shared" si="5"/>
        <v>246.28644444444444</v>
      </c>
      <c r="K339" s="3">
        <f>SUM(Table3[[#This Row],[RN Hours (excl. Admin, DON)]], Table3[[#This Row],[LPN Hours (excl. Admin)]], Table3[[#This Row],[CNA Hours]], Table3[[#This Row],[NA TR Hours]], Table3[[#This Row],[Med Aide/Tech Hours]])</f>
        <v>220.32388888888892</v>
      </c>
      <c r="L339" s="3">
        <f>SUM(Table3[[#This Row],[RN Hours (excl. Admin, DON)]:[RN DON Hours]])</f>
        <v>15.632222222222222</v>
      </c>
      <c r="M339" s="3">
        <v>9.9322222222222223</v>
      </c>
      <c r="N339" s="3">
        <v>0</v>
      </c>
      <c r="O339" s="3">
        <v>5.7</v>
      </c>
      <c r="P339" s="3">
        <f>SUM(Table3[[#This Row],[LPN Hours (excl. Admin)]:[LPN Admin Hours]])</f>
        <v>89.442777777777778</v>
      </c>
      <c r="Q339" s="3">
        <v>69.180222222222227</v>
      </c>
      <c r="R339" s="3">
        <v>20.262555555555554</v>
      </c>
      <c r="S339" s="3">
        <f>SUM(Table3[[#This Row],[CNA Hours]], Table3[[#This Row],[NA TR Hours]], Table3[[#This Row],[Med Aide/Tech Hours]])</f>
        <v>141.21144444444445</v>
      </c>
      <c r="T339" s="3">
        <v>141.21144444444445</v>
      </c>
      <c r="U339" s="3">
        <v>0</v>
      </c>
      <c r="V339" s="3">
        <v>0</v>
      </c>
      <c r="W339" s="3">
        <f>SUM(Table3[[#This Row],[RN Hours Contract]:[Med Aide Hours Contract]])</f>
        <v>0</v>
      </c>
      <c r="X339" s="3">
        <v>0</v>
      </c>
      <c r="Y339" s="3">
        <v>0</v>
      </c>
      <c r="Z339" s="3">
        <v>0</v>
      </c>
      <c r="AA339" s="3">
        <v>0</v>
      </c>
      <c r="AB339" s="3">
        <v>0</v>
      </c>
      <c r="AC339" s="3">
        <v>0</v>
      </c>
      <c r="AD339" s="3">
        <v>0</v>
      </c>
      <c r="AE339" s="3">
        <v>0</v>
      </c>
      <c r="AF339" t="s">
        <v>337</v>
      </c>
      <c r="AG339" s="13">
        <v>5</v>
      </c>
      <c r="AQ339"/>
    </row>
    <row r="340" spans="1:43" x14ac:dyDescent="0.2">
      <c r="A340" t="s">
        <v>425</v>
      </c>
      <c r="B340" t="s">
        <v>765</v>
      </c>
      <c r="C340" t="s">
        <v>1024</v>
      </c>
      <c r="D340" t="s">
        <v>1097</v>
      </c>
      <c r="E340" s="3">
        <v>72.36666666666666</v>
      </c>
      <c r="F340" s="3">
        <f>Table3[[#This Row],[Total Hours Nurse Staffing]]/Table3[[#This Row],[MDS Census]]</f>
        <v>4.6065561185321666</v>
      </c>
      <c r="G340" s="3">
        <f>Table3[[#This Row],[Total Direct Care Staff Hours]]/Table3[[#This Row],[MDS Census]]</f>
        <v>3.9937048978965151</v>
      </c>
      <c r="H340" s="3">
        <f>Table3[[#This Row],[Total RN Hours (w/ Admin, DON)]]/Table3[[#This Row],[MDS Census]]</f>
        <v>0.89977736834024258</v>
      </c>
      <c r="I340" s="3">
        <f>Table3[[#This Row],[RN Hours (excl. Admin, DON)]]/Table3[[#This Row],[MDS Census]]</f>
        <v>0.57020574236143096</v>
      </c>
      <c r="J340" s="3">
        <f t="shared" si="5"/>
        <v>333.36111111111109</v>
      </c>
      <c r="K340" s="3">
        <f>SUM(Table3[[#This Row],[RN Hours (excl. Admin, DON)]], Table3[[#This Row],[LPN Hours (excl. Admin)]], Table3[[#This Row],[CNA Hours]], Table3[[#This Row],[NA TR Hours]], Table3[[#This Row],[Med Aide/Tech Hours]])</f>
        <v>289.01111111111112</v>
      </c>
      <c r="L340" s="3">
        <f>SUM(Table3[[#This Row],[RN Hours (excl. Admin, DON)]:[RN DON Hours]])</f>
        <v>65.11388888888888</v>
      </c>
      <c r="M340" s="3">
        <v>41.263888888888886</v>
      </c>
      <c r="N340" s="3">
        <v>21.777777777777779</v>
      </c>
      <c r="O340" s="3">
        <v>2.0722222222222224</v>
      </c>
      <c r="P340" s="3">
        <f>SUM(Table3[[#This Row],[LPN Hours (excl. Admin)]:[LPN Admin Hours]])</f>
        <v>74.058333333333337</v>
      </c>
      <c r="Q340" s="3">
        <v>53.55833333333333</v>
      </c>
      <c r="R340" s="3">
        <v>20.5</v>
      </c>
      <c r="S340" s="3">
        <f>SUM(Table3[[#This Row],[CNA Hours]], Table3[[#This Row],[NA TR Hours]], Table3[[#This Row],[Med Aide/Tech Hours]])</f>
        <v>194.1888888888889</v>
      </c>
      <c r="T340" s="3">
        <v>194.1888888888889</v>
      </c>
      <c r="U340" s="3">
        <v>0</v>
      </c>
      <c r="V340" s="3">
        <v>0</v>
      </c>
      <c r="W340" s="3">
        <f>SUM(Table3[[#This Row],[RN Hours Contract]:[Med Aide Hours Contract]])</f>
        <v>2.0722222222222224</v>
      </c>
      <c r="X340" s="3">
        <v>0</v>
      </c>
      <c r="Y340" s="3">
        <v>0</v>
      </c>
      <c r="Z340" s="3">
        <v>2.0722222222222224</v>
      </c>
      <c r="AA340" s="3">
        <v>0</v>
      </c>
      <c r="AB340" s="3">
        <v>0</v>
      </c>
      <c r="AC340" s="3">
        <v>0</v>
      </c>
      <c r="AD340" s="3">
        <v>0</v>
      </c>
      <c r="AE340" s="3">
        <v>0</v>
      </c>
      <c r="AF340" t="s">
        <v>338</v>
      </c>
      <c r="AG340" s="13">
        <v>5</v>
      </c>
      <c r="AQ340"/>
    </row>
    <row r="341" spans="1:43" x14ac:dyDescent="0.2">
      <c r="A341" t="s">
        <v>425</v>
      </c>
      <c r="B341" t="s">
        <v>766</v>
      </c>
      <c r="C341" t="s">
        <v>880</v>
      </c>
      <c r="D341" t="s">
        <v>1078</v>
      </c>
      <c r="E341" s="3">
        <v>64.433333333333337</v>
      </c>
      <c r="F341" s="3">
        <f>Table3[[#This Row],[Total Hours Nurse Staffing]]/Table3[[#This Row],[MDS Census]]</f>
        <v>3.5025935506121741</v>
      </c>
      <c r="G341" s="3">
        <f>Table3[[#This Row],[Total Direct Care Staff Hours]]/Table3[[#This Row],[MDS Census]]</f>
        <v>3.3348491119158474</v>
      </c>
      <c r="H341" s="3">
        <f>Table3[[#This Row],[Total RN Hours (w/ Admin, DON)]]/Table3[[#This Row],[MDS Census]]</f>
        <v>0.43390584583548886</v>
      </c>
      <c r="I341" s="3">
        <f>Table3[[#This Row],[RN Hours (excl. Admin, DON)]]/Table3[[#This Row],[MDS Census]]</f>
        <v>0.34561476116571821</v>
      </c>
      <c r="J341" s="3">
        <f t="shared" si="5"/>
        <v>225.68377777777778</v>
      </c>
      <c r="K341" s="3">
        <f>SUM(Table3[[#This Row],[RN Hours (excl. Admin, DON)]], Table3[[#This Row],[LPN Hours (excl. Admin)]], Table3[[#This Row],[CNA Hours]], Table3[[#This Row],[NA TR Hours]], Table3[[#This Row],[Med Aide/Tech Hours]])</f>
        <v>214.87544444444444</v>
      </c>
      <c r="L341" s="3">
        <f>SUM(Table3[[#This Row],[RN Hours (excl. Admin, DON)]:[RN DON Hours]])</f>
        <v>27.958000000000002</v>
      </c>
      <c r="M341" s="3">
        <v>22.269111111111112</v>
      </c>
      <c r="N341" s="3">
        <v>0</v>
      </c>
      <c r="O341" s="3">
        <v>5.6888888888888891</v>
      </c>
      <c r="P341" s="3">
        <f>SUM(Table3[[#This Row],[LPN Hours (excl. Admin)]:[LPN Admin Hours]])</f>
        <v>61.581000000000003</v>
      </c>
      <c r="Q341" s="3">
        <v>56.461555555555556</v>
      </c>
      <c r="R341" s="3">
        <v>5.1194444444444445</v>
      </c>
      <c r="S341" s="3">
        <f>SUM(Table3[[#This Row],[CNA Hours]], Table3[[#This Row],[NA TR Hours]], Table3[[#This Row],[Med Aide/Tech Hours]])</f>
        <v>136.14477777777779</v>
      </c>
      <c r="T341" s="3">
        <v>136.14477777777779</v>
      </c>
      <c r="U341" s="3">
        <v>0</v>
      </c>
      <c r="V341" s="3">
        <v>0</v>
      </c>
      <c r="W341" s="3">
        <f>SUM(Table3[[#This Row],[RN Hours Contract]:[Med Aide Hours Contract]])</f>
        <v>0.80566666666666675</v>
      </c>
      <c r="X341" s="3">
        <v>0</v>
      </c>
      <c r="Y341" s="3">
        <v>0</v>
      </c>
      <c r="Z341" s="3">
        <v>0</v>
      </c>
      <c r="AA341" s="3">
        <v>0.80566666666666675</v>
      </c>
      <c r="AB341" s="3">
        <v>0</v>
      </c>
      <c r="AC341" s="3">
        <v>0</v>
      </c>
      <c r="AD341" s="3">
        <v>0</v>
      </c>
      <c r="AE341" s="3">
        <v>0</v>
      </c>
      <c r="AF341" t="s">
        <v>339</v>
      </c>
      <c r="AG341" s="13">
        <v>5</v>
      </c>
      <c r="AQ341"/>
    </row>
    <row r="342" spans="1:43" x14ac:dyDescent="0.2">
      <c r="A342" t="s">
        <v>425</v>
      </c>
      <c r="B342" t="s">
        <v>767</v>
      </c>
      <c r="C342" t="s">
        <v>997</v>
      </c>
      <c r="D342" t="s">
        <v>1076</v>
      </c>
      <c r="E342" s="3">
        <v>66.37777777777778</v>
      </c>
      <c r="F342" s="3">
        <f>Table3[[#This Row],[Total Hours Nurse Staffing]]/Table3[[#This Row],[MDS Census]]</f>
        <v>4.1954301975225983</v>
      </c>
      <c r="G342" s="3">
        <f>Table3[[#This Row],[Total Direct Care Staff Hours]]/Table3[[#This Row],[MDS Census]]</f>
        <v>4.0280381653833279</v>
      </c>
      <c r="H342" s="3">
        <f>Table3[[#This Row],[Total RN Hours (w/ Admin, DON)]]/Table3[[#This Row],[MDS Census]]</f>
        <v>0.9973635754938065</v>
      </c>
      <c r="I342" s="3">
        <f>Table3[[#This Row],[RN Hours (excl. Admin, DON)]]/Table3[[#This Row],[MDS Census]]</f>
        <v>0.82997154335453638</v>
      </c>
      <c r="J342" s="3">
        <f t="shared" si="5"/>
        <v>278.48333333333335</v>
      </c>
      <c r="K342" s="3">
        <f>SUM(Table3[[#This Row],[RN Hours (excl. Admin, DON)]], Table3[[#This Row],[LPN Hours (excl. Admin)]], Table3[[#This Row],[CNA Hours]], Table3[[#This Row],[NA TR Hours]], Table3[[#This Row],[Med Aide/Tech Hours]])</f>
        <v>267.37222222222226</v>
      </c>
      <c r="L342" s="3">
        <f>SUM(Table3[[#This Row],[RN Hours (excl. Admin, DON)]:[RN DON Hours]])</f>
        <v>66.202777777777783</v>
      </c>
      <c r="M342" s="3">
        <v>55.091666666666669</v>
      </c>
      <c r="N342" s="3">
        <v>5.6</v>
      </c>
      <c r="O342" s="3">
        <v>5.5111111111111111</v>
      </c>
      <c r="P342" s="3">
        <f>SUM(Table3[[#This Row],[LPN Hours (excl. Admin)]:[LPN Admin Hours]])</f>
        <v>48.655555555555559</v>
      </c>
      <c r="Q342" s="3">
        <v>48.655555555555559</v>
      </c>
      <c r="R342" s="3">
        <v>0</v>
      </c>
      <c r="S342" s="3">
        <f>SUM(Table3[[#This Row],[CNA Hours]], Table3[[#This Row],[NA TR Hours]], Table3[[#This Row],[Med Aide/Tech Hours]])</f>
        <v>163.625</v>
      </c>
      <c r="T342" s="3">
        <v>163.625</v>
      </c>
      <c r="U342" s="3">
        <v>0</v>
      </c>
      <c r="V342" s="3">
        <v>0</v>
      </c>
      <c r="W342" s="3">
        <f>SUM(Table3[[#This Row],[RN Hours Contract]:[Med Aide Hours Contract]])</f>
        <v>0</v>
      </c>
      <c r="X342" s="3">
        <v>0</v>
      </c>
      <c r="Y342" s="3">
        <v>0</v>
      </c>
      <c r="Z342" s="3">
        <v>0</v>
      </c>
      <c r="AA342" s="3">
        <v>0</v>
      </c>
      <c r="AB342" s="3">
        <v>0</v>
      </c>
      <c r="AC342" s="3">
        <v>0</v>
      </c>
      <c r="AD342" s="3">
        <v>0</v>
      </c>
      <c r="AE342" s="3">
        <v>0</v>
      </c>
      <c r="AF342" t="s">
        <v>340</v>
      </c>
      <c r="AG342" s="13">
        <v>5</v>
      </c>
      <c r="AQ342"/>
    </row>
    <row r="343" spans="1:43" x14ac:dyDescent="0.2">
      <c r="A343" t="s">
        <v>425</v>
      </c>
      <c r="B343" t="s">
        <v>768</v>
      </c>
      <c r="C343" t="s">
        <v>862</v>
      </c>
      <c r="D343" t="s">
        <v>1118</v>
      </c>
      <c r="E343" s="3">
        <v>80.599999999999994</v>
      </c>
      <c r="F343" s="3">
        <f>Table3[[#This Row],[Total Hours Nurse Staffing]]/Table3[[#This Row],[MDS Census]]</f>
        <v>3.3571078025916736</v>
      </c>
      <c r="G343" s="3">
        <f>Table3[[#This Row],[Total Direct Care Staff Hours]]/Table3[[#This Row],[MDS Census]]</f>
        <v>3.0028618693134823</v>
      </c>
      <c r="H343" s="3">
        <f>Table3[[#This Row],[Total RN Hours (w/ Admin, DON)]]/Table3[[#This Row],[MDS Census]]</f>
        <v>0.7279707747449683</v>
      </c>
      <c r="I343" s="3">
        <f>Table3[[#This Row],[RN Hours (excl. Admin, DON)]]/Table3[[#This Row],[MDS Census]]</f>
        <v>0.41696994761510892</v>
      </c>
      <c r="J343" s="3">
        <f t="shared" si="5"/>
        <v>270.58288888888887</v>
      </c>
      <c r="K343" s="3">
        <f>SUM(Table3[[#This Row],[RN Hours (excl. Admin, DON)]], Table3[[#This Row],[LPN Hours (excl. Admin)]], Table3[[#This Row],[CNA Hours]], Table3[[#This Row],[NA TR Hours]], Table3[[#This Row],[Med Aide/Tech Hours]])</f>
        <v>242.03066666666666</v>
      </c>
      <c r="L343" s="3">
        <f>SUM(Table3[[#This Row],[RN Hours (excl. Admin, DON)]:[RN DON Hours]])</f>
        <v>58.67444444444444</v>
      </c>
      <c r="M343" s="3">
        <v>33.607777777777777</v>
      </c>
      <c r="N343" s="3">
        <v>19.377777777777776</v>
      </c>
      <c r="O343" s="3">
        <v>5.6888888888888891</v>
      </c>
      <c r="P343" s="3">
        <f>SUM(Table3[[#This Row],[LPN Hours (excl. Admin)]:[LPN Admin Hours]])</f>
        <v>40.638333333333335</v>
      </c>
      <c r="Q343" s="3">
        <v>37.152777777777779</v>
      </c>
      <c r="R343" s="3">
        <v>3.4855555555555555</v>
      </c>
      <c r="S343" s="3">
        <f>SUM(Table3[[#This Row],[CNA Hours]], Table3[[#This Row],[NA TR Hours]], Table3[[#This Row],[Med Aide/Tech Hours]])</f>
        <v>171.27011111111111</v>
      </c>
      <c r="T343" s="3">
        <v>171.27011111111111</v>
      </c>
      <c r="U343" s="3">
        <v>0</v>
      </c>
      <c r="V343" s="3">
        <v>0</v>
      </c>
      <c r="W343" s="3">
        <f>SUM(Table3[[#This Row],[RN Hours Contract]:[Med Aide Hours Contract]])</f>
        <v>0</v>
      </c>
      <c r="X343" s="3">
        <v>0</v>
      </c>
      <c r="Y343" s="3">
        <v>0</v>
      </c>
      <c r="Z343" s="3">
        <v>0</v>
      </c>
      <c r="AA343" s="3">
        <v>0</v>
      </c>
      <c r="AB343" s="3">
        <v>0</v>
      </c>
      <c r="AC343" s="3">
        <v>0</v>
      </c>
      <c r="AD343" s="3">
        <v>0</v>
      </c>
      <c r="AE343" s="3">
        <v>0</v>
      </c>
      <c r="AF343" t="s">
        <v>341</v>
      </c>
      <c r="AG343" s="13">
        <v>5</v>
      </c>
      <c r="AQ343"/>
    </row>
    <row r="344" spans="1:43" x14ac:dyDescent="0.2">
      <c r="A344" t="s">
        <v>425</v>
      </c>
      <c r="B344" t="s">
        <v>769</v>
      </c>
      <c r="C344" t="s">
        <v>1048</v>
      </c>
      <c r="D344" t="s">
        <v>1130</v>
      </c>
      <c r="E344" s="3">
        <v>48.12222222222222</v>
      </c>
      <c r="F344" s="3">
        <f>Table3[[#This Row],[Total Hours Nurse Staffing]]/Table3[[#This Row],[MDS Census]]</f>
        <v>3.5258069729854538</v>
      </c>
      <c r="G344" s="3">
        <f>Table3[[#This Row],[Total Direct Care Staff Hours]]/Table3[[#This Row],[MDS Census]]</f>
        <v>3.2388686215654592</v>
      </c>
      <c r="H344" s="3">
        <f>Table3[[#This Row],[Total RN Hours (w/ Admin, DON)]]/Table3[[#This Row],[MDS Census]]</f>
        <v>0.97975063495728465</v>
      </c>
      <c r="I344" s="3">
        <f>Table3[[#This Row],[RN Hours (excl. Admin, DON)]]/Table3[[#This Row],[MDS Census]]</f>
        <v>0.6928122835372893</v>
      </c>
      <c r="J344" s="3">
        <f t="shared" si="5"/>
        <v>169.66966666666667</v>
      </c>
      <c r="K344" s="3">
        <f>SUM(Table3[[#This Row],[RN Hours (excl. Admin, DON)]], Table3[[#This Row],[LPN Hours (excl. Admin)]], Table3[[#This Row],[CNA Hours]], Table3[[#This Row],[NA TR Hours]], Table3[[#This Row],[Med Aide/Tech Hours]])</f>
        <v>155.86155555555558</v>
      </c>
      <c r="L344" s="3">
        <f>SUM(Table3[[#This Row],[RN Hours (excl. Admin, DON)]:[RN DON Hours]])</f>
        <v>47.147777777777776</v>
      </c>
      <c r="M344" s="3">
        <v>33.339666666666666</v>
      </c>
      <c r="N344" s="3">
        <v>5.9636666666666667</v>
      </c>
      <c r="O344" s="3">
        <v>7.8444444444444441</v>
      </c>
      <c r="P344" s="3">
        <f>SUM(Table3[[#This Row],[LPN Hours (excl. Admin)]:[LPN Admin Hours]])</f>
        <v>10.778</v>
      </c>
      <c r="Q344" s="3">
        <v>10.778</v>
      </c>
      <c r="R344" s="3">
        <v>0</v>
      </c>
      <c r="S344" s="3">
        <f>SUM(Table3[[#This Row],[CNA Hours]], Table3[[#This Row],[NA TR Hours]], Table3[[#This Row],[Med Aide/Tech Hours]])</f>
        <v>111.7438888888889</v>
      </c>
      <c r="T344" s="3">
        <v>111.7438888888889</v>
      </c>
      <c r="U344" s="3">
        <v>0</v>
      </c>
      <c r="V344" s="3">
        <v>0</v>
      </c>
      <c r="W344" s="3">
        <f>SUM(Table3[[#This Row],[RN Hours Contract]:[Med Aide Hours Contract]])</f>
        <v>0</v>
      </c>
      <c r="X344" s="3">
        <v>0</v>
      </c>
      <c r="Y344" s="3">
        <v>0</v>
      </c>
      <c r="Z344" s="3">
        <v>0</v>
      </c>
      <c r="AA344" s="3">
        <v>0</v>
      </c>
      <c r="AB344" s="3">
        <v>0</v>
      </c>
      <c r="AC344" s="3">
        <v>0</v>
      </c>
      <c r="AD344" s="3">
        <v>0</v>
      </c>
      <c r="AE344" s="3">
        <v>0</v>
      </c>
      <c r="AF344" t="s">
        <v>342</v>
      </c>
      <c r="AG344" s="13">
        <v>5</v>
      </c>
      <c r="AQ344"/>
    </row>
    <row r="345" spans="1:43" x14ac:dyDescent="0.2">
      <c r="A345" t="s">
        <v>425</v>
      </c>
      <c r="B345" t="s">
        <v>770</v>
      </c>
      <c r="C345" t="s">
        <v>1049</v>
      </c>
      <c r="D345" t="s">
        <v>1080</v>
      </c>
      <c r="E345" s="3">
        <v>80.322222222222223</v>
      </c>
      <c r="F345" s="3">
        <f>Table3[[#This Row],[Total Hours Nurse Staffing]]/Table3[[#This Row],[MDS Census]]</f>
        <v>5.3309171393000412</v>
      </c>
      <c r="G345" s="3">
        <f>Table3[[#This Row],[Total Direct Care Staff Hours]]/Table3[[#This Row],[MDS Census]]</f>
        <v>4.7699128510167377</v>
      </c>
      <c r="H345" s="3">
        <f>Table3[[#This Row],[Total RN Hours (w/ Admin, DON)]]/Table3[[#This Row],[MDS Census]]</f>
        <v>1.3657559828468668</v>
      </c>
      <c r="I345" s="3">
        <f>Table3[[#This Row],[RN Hours (excl. Admin, DON)]]/Table3[[#This Row],[MDS Census]]</f>
        <v>0.86386775487619305</v>
      </c>
      <c r="J345" s="3">
        <f t="shared" si="5"/>
        <v>428.19111111111107</v>
      </c>
      <c r="K345" s="3">
        <f>SUM(Table3[[#This Row],[RN Hours (excl. Admin, DON)]], Table3[[#This Row],[LPN Hours (excl. Admin)]], Table3[[#This Row],[CNA Hours]], Table3[[#This Row],[NA TR Hours]], Table3[[#This Row],[Med Aide/Tech Hours]])</f>
        <v>383.13</v>
      </c>
      <c r="L345" s="3">
        <f>SUM(Table3[[#This Row],[RN Hours (excl. Admin, DON)]:[RN DON Hours]])</f>
        <v>109.70055555555555</v>
      </c>
      <c r="M345" s="3">
        <v>69.387777777777771</v>
      </c>
      <c r="N345" s="3">
        <v>34.760000000000012</v>
      </c>
      <c r="O345" s="3">
        <v>5.552777777777778</v>
      </c>
      <c r="P345" s="3">
        <f>SUM(Table3[[#This Row],[LPN Hours (excl. Admin)]:[LPN Admin Hours]])</f>
        <v>44.717222222222219</v>
      </c>
      <c r="Q345" s="3">
        <v>39.968888888888884</v>
      </c>
      <c r="R345" s="3">
        <v>4.7483333333333322</v>
      </c>
      <c r="S345" s="3">
        <f>SUM(Table3[[#This Row],[CNA Hours]], Table3[[#This Row],[NA TR Hours]], Table3[[#This Row],[Med Aide/Tech Hours]])</f>
        <v>273.77333333333331</v>
      </c>
      <c r="T345" s="3">
        <v>273.77333333333331</v>
      </c>
      <c r="U345" s="3">
        <v>0</v>
      </c>
      <c r="V345" s="3">
        <v>0</v>
      </c>
      <c r="W345" s="3">
        <f>SUM(Table3[[#This Row],[RN Hours Contract]:[Med Aide Hours Contract]])</f>
        <v>0.24444444444444444</v>
      </c>
      <c r="X345" s="3">
        <v>0</v>
      </c>
      <c r="Y345" s="3">
        <v>0.24444444444444444</v>
      </c>
      <c r="Z345" s="3">
        <v>0</v>
      </c>
      <c r="AA345" s="3">
        <v>0</v>
      </c>
      <c r="AB345" s="3">
        <v>0</v>
      </c>
      <c r="AC345" s="3">
        <v>0</v>
      </c>
      <c r="AD345" s="3">
        <v>0</v>
      </c>
      <c r="AE345" s="3">
        <v>0</v>
      </c>
      <c r="AF345" t="s">
        <v>343</v>
      </c>
      <c r="AG345" s="13">
        <v>5</v>
      </c>
      <c r="AQ345"/>
    </row>
    <row r="346" spans="1:43" x14ac:dyDescent="0.2">
      <c r="A346" t="s">
        <v>425</v>
      </c>
      <c r="B346" t="s">
        <v>771</v>
      </c>
      <c r="C346" t="s">
        <v>1050</v>
      </c>
      <c r="D346" t="s">
        <v>1078</v>
      </c>
      <c r="E346" s="3">
        <v>27.5</v>
      </c>
      <c r="F346" s="3">
        <f>Table3[[#This Row],[Total Hours Nurse Staffing]]/Table3[[#This Row],[MDS Census]]</f>
        <v>4.7261939393939398</v>
      </c>
      <c r="G346" s="3">
        <f>Table3[[#This Row],[Total Direct Care Staff Hours]]/Table3[[#This Row],[MDS Census]]</f>
        <v>4.3189212121212126</v>
      </c>
      <c r="H346" s="3">
        <f>Table3[[#This Row],[Total RN Hours (w/ Admin, DON)]]/Table3[[#This Row],[MDS Census]]</f>
        <v>1.6774747474747476</v>
      </c>
      <c r="I346" s="3">
        <f>Table3[[#This Row],[RN Hours (excl. Admin, DON)]]/Table3[[#This Row],[MDS Census]]</f>
        <v>1.2702020202020203</v>
      </c>
      <c r="J346" s="3">
        <f t="shared" si="5"/>
        <v>129.97033333333334</v>
      </c>
      <c r="K346" s="3">
        <f>SUM(Table3[[#This Row],[RN Hours (excl. Admin, DON)]], Table3[[#This Row],[LPN Hours (excl. Admin)]], Table3[[#This Row],[CNA Hours]], Table3[[#This Row],[NA TR Hours]], Table3[[#This Row],[Med Aide/Tech Hours]])</f>
        <v>118.77033333333334</v>
      </c>
      <c r="L346" s="3">
        <f>SUM(Table3[[#This Row],[RN Hours (excl. Admin, DON)]:[RN DON Hours]])</f>
        <v>46.13055555555556</v>
      </c>
      <c r="M346" s="3">
        <v>34.930555555555557</v>
      </c>
      <c r="N346" s="3">
        <v>5.5111111111111111</v>
      </c>
      <c r="O346" s="3">
        <v>5.6888888888888891</v>
      </c>
      <c r="P346" s="3">
        <f>SUM(Table3[[#This Row],[LPN Hours (excl. Admin)]:[LPN Admin Hours]])</f>
        <v>16.028666666666666</v>
      </c>
      <c r="Q346" s="3">
        <v>16.028666666666666</v>
      </c>
      <c r="R346" s="3">
        <v>0</v>
      </c>
      <c r="S346" s="3">
        <f>SUM(Table3[[#This Row],[CNA Hours]], Table3[[#This Row],[NA TR Hours]], Table3[[#This Row],[Med Aide/Tech Hours]])</f>
        <v>67.811111111111117</v>
      </c>
      <c r="T346" s="3">
        <v>64.963888888888889</v>
      </c>
      <c r="U346" s="3">
        <v>2.8472222222222223</v>
      </c>
      <c r="V346" s="3">
        <v>0</v>
      </c>
      <c r="W346" s="3">
        <f>SUM(Table3[[#This Row],[RN Hours Contract]:[Med Aide Hours Contract]])</f>
        <v>0</v>
      </c>
      <c r="X346" s="3">
        <v>0</v>
      </c>
      <c r="Y346" s="3">
        <v>0</v>
      </c>
      <c r="Z346" s="3">
        <v>0</v>
      </c>
      <c r="AA346" s="3">
        <v>0</v>
      </c>
      <c r="AB346" s="3">
        <v>0</v>
      </c>
      <c r="AC346" s="3">
        <v>0</v>
      </c>
      <c r="AD346" s="3">
        <v>0</v>
      </c>
      <c r="AE346" s="3">
        <v>0</v>
      </c>
      <c r="AF346" t="s">
        <v>344</v>
      </c>
      <c r="AG346" s="13">
        <v>5</v>
      </c>
      <c r="AQ346"/>
    </row>
    <row r="347" spans="1:43" x14ac:dyDescent="0.2">
      <c r="A347" t="s">
        <v>425</v>
      </c>
      <c r="B347" t="s">
        <v>772</v>
      </c>
      <c r="C347" t="s">
        <v>1051</v>
      </c>
      <c r="D347" t="s">
        <v>1116</v>
      </c>
      <c r="E347" s="3">
        <v>36.166666666666664</v>
      </c>
      <c r="F347" s="3">
        <f>Table3[[#This Row],[Total Hours Nurse Staffing]]/Table3[[#This Row],[MDS Census]]</f>
        <v>4.9719662058371741</v>
      </c>
      <c r="G347" s="3">
        <f>Table3[[#This Row],[Total Direct Care Staff Hours]]/Table3[[#This Row],[MDS Census]]</f>
        <v>4.6494623655913987</v>
      </c>
      <c r="H347" s="3">
        <f>Table3[[#This Row],[Total RN Hours (w/ Admin, DON)]]/Table3[[#This Row],[MDS Census]]</f>
        <v>1.0884792626728113</v>
      </c>
      <c r="I347" s="3">
        <f>Table3[[#This Row],[RN Hours (excl. Admin, DON)]]/Table3[[#This Row],[MDS Census]]</f>
        <v>0.76597542242703542</v>
      </c>
      <c r="J347" s="3">
        <f t="shared" si="5"/>
        <v>179.81944444444446</v>
      </c>
      <c r="K347" s="3">
        <f>SUM(Table3[[#This Row],[RN Hours (excl. Admin, DON)]], Table3[[#This Row],[LPN Hours (excl. Admin)]], Table3[[#This Row],[CNA Hours]], Table3[[#This Row],[NA TR Hours]], Table3[[#This Row],[Med Aide/Tech Hours]])</f>
        <v>168.15555555555557</v>
      </c>
      <c r="L347" s="3">
        <f>SUM(Table3[[#This Row],[RN Hours (excl. Admin, DON)]:[RN DON Hours]])</f>
        <v>39.366666666666667</v>
      </c>
      <c r="M347" s="3">
        <v>27.702777777777779</v>
      </c>
      <c r="N347" s="3">
        <v>7.7527777777777782</v>
      </c>
      <c r="O347" s="3">
        <v>3.911111111111111</v>
      </c>
      <c r="P347" s="3">
        <f>SUM(Table3[[#This Row],[LPN Hours (excl. Admin)]:[LPN Admin Hours]])</f>
        <v>26.747222222222224</v>
      </c>
      <c r="Q347" s="3">
        <v>26.747222222222224</v>
      </c>
      <c r="R347" s="3">
        <v>0</v>
      </c>
      <c r="S347" s="3">
        <f>SUM(Table3[[#This Row],[CNA Hours]], Table3[[#This Row],[NA TR Hours]], Table3[[#This Row],[Med Aide/Tech Hours]])</f>
        <v>113.70555555555555</v>
      </c>
      <c r="T347" s="3">
        <v>92.161111111111111</v>
      </c>
      <c r="U347" s="3">
        <v>21.544444444444444</v>
      </c>
      <c r="V347" s="3">
        <v>0</v>
      </c>
      <c r="W347" s="3">
        <f>SUM(Table3[[#This Row],[RN Hours Contract]:[Med Aide Hours Contract]])</f>
        <v>0</v>
      </c>
      <c r="X347" s="3">
        <v>0</v>
      </c>
      <c r="Y347" s="3">
        <v>0</v>
      </c>
      <c r="Z347" s="3">
        <v>0</v>
      </c>
      <c r="AA347" s="3">
        <v>0</v>
      </c>
      <c r="AB347" s="3">
        <v>0</v>
      </c>
      <c r="AC347" s="3">
        <v>0</v>
      </c>
      <c r="AD347" s="3">
        <v>0</v>
      </c>
      <c r="AE347" s="3">
        <v>0</v>
      </c>
      <c r="AF347" t="s">
        <v>345</v>
      </c>
      <c r="AG347" s="13">
        <v>5</v>
      </c>
      <c r="AQ347"/>
    </row>
    <row r="348" spans="1:43" x14ac:dyDescent="0.2">
      <c r="A348" t="s">
        <v>425</v>
      </c>
      <c r="B348" t="s">
        <v>773</v>
      </c>
      <c r="C348" t="s">
        <v>860</v>
      </c>
      <c r="D348" t="s">
        <v>1096</v>
      </c>
      <c r="E348" s="3">
        <v>21.044444444444444</v>
      </c>
      <c r="F348" s="3">
        <f>Table3[[#This Row],[Total Hours Nurse Staffing]]/Table3[[#This Row],[MDS Census]]</f>
        <v>4.8690337909186905</v>
      </c>
      <c r="G348" s="3">
        <f>Table3[[#This Row],[Total Direct Care Staff Hours]]/Table3[[#This Row],[MDS Census]]</f>
        <v>4.2425818373812039</v>
      </c>
      <c r="H348" s="3">
        <f>Table3[[#This Row],[Total RN Hours (w/ Admin, DON)]]/Table3[[#This Row],[MDS Census]]</f>
        <v>1.4131467793030623</v>
      </c>
      <c r="I348" s="3">
        <f>Table3[[#This Row],[RN Hours (excl. Admin, DON)]]/Table3[[#This Row],[MDS Census]]</f>
        <v>0.78669482576557559</v>
      </c>
      <c r="J348" s="3">
        <f t="shared" si="5"/>
        <v>102.4661111111111</v>
      </c>
      <c r="K348" s="3">
        <f>SUM(Table3[[#This Row],[RN Hours (excl. Admin, DON)]], Table3[[#This Row],[LPN Hours (excl. Admin)]], Table3[[#This Row],[CNA Hours]], Table3[[#This Row],[NA TR Hours]], Table3[[#This Row],[Med Aide/Tech Hours]])</f>
        <v>89.282777777777781</v>
      </c>
      <c r="L348" s="3">
        <f>SUM(Table3[[#This Row],[RN Hours (excl. Admin, DON)]:[RN DON Hours]])</f>
        <v>29.738888888888891</v>
      </c>
      <c r="M348" s="3">
        <v>16.555555555555557</v>
      </c>
      <c r="N348" s="3">
        <v>9.8055555555555554</v>
      </c>
      <c r="O348" s="3">
        <v>3.3777777777777778</v>
      </c>
      <c r="P348" s="3">
        <f>SUM(Table3[[#This Row],[LPN Hours (excl. Admin)]:[LPN Admin Hours]])</f>
        <v>10.430555555555555</v>
      </c>
      <c r="Q348" s="3">
        <v>10.430555555555555</v>
      </c>
      <c r="R348" s="3">
        <v>0</v>
      </c>
      <c r="S348" s="3">
        <f>SUM(Table3[[#This Row],[CNA Hours]], Table3[[#This Row],[NA TR Hours]], Table3[[#This Row],[Med Aide/Tech Hours]])</f>
        <v>62.296666666666667</v>
      </c>
      <c r="T348" s="3">
        <v>62.296666666666667</v>
      </c>
      <c r="U348" s="3">
        <v>0</v>
      </c>
      <c r="V348" s="3">
        <v>0</v>
      </c>
      <c r="W348" s="3">
        <f>SUM(Table3[[#This Row],[RN Hours Contract]:[Med Aide Hours Contract]])</f>
        <v>0</v>
      </c>
      <c r="X348" s="3">
        <v>0</v>
      </c>
      <c r="Y348" s="3">
        <v>0</v>
      </c>
      <c r="Z348" s="3">
        <v>0</v>
      </c>
      <c r="AA348" s="3">
        <v>0</v>
      </c>
      <c r="AB348" s="3">
        <v>0</v>
      </c>
      <c r="AC348" s="3">
        <v>0</v>
      </c>
      <c r="AD348" s="3">
        <v>0</v>
      </c>
      <c r="AE348" s="3">
        <v>0</v>
      </c>
      <c r="AF348" t="s">
        <v>346</v>
      </c>
      <c r="AG348" s="13">
        <v>5</v>
      </c>
      <c r="AQ348"/>
    </row>
    <row r="349" spans="1:43" x14ac:dyDescent="0.2">
      <c r="A349" t="s">
        <v>425</v>
      </c>
      <c r="B349" t="s">
        <v>774</v>
      </c>
      <c r="C349" t="s">
        <v>955</v>
      </c>
      <c r="D349" t="s">
        <v>1128</v>
      </c>
      <c r="E349" s="3">
        <v>70.311111111111117</v>
      </c>
      <c r="F349" s="3">
        <f>Table3[[#This Row],[Total Hours Nurse Staffing]]/Table3[[#This Row],[MDS Census]]</f>
        <v>3.9851848925410871</v>
      </c>
      <c r="G349" s="3">
        <f>Table3[[#This Row],[Total Direct Care Staff Hours]]/Table3[[#This Row],[MDS Census]]</f>
        <v>3.8967683312262951</v>
      </c>
      <c r="H349" s="3">
        <f>Table3[[#This Row],[Total RN Hours (w/ Admin, DON)]]/Table3[[#This Row],[MDS Census]]</f>
        <v>0.68102085967130199</v>
      </c>
      <c r="I349" s="3">
        <f>Table3[[#This Row],[RN Hours (excl. Admin, DON)]]/Table3[[#This Row],[MDS Census]]</f>
        <v>0.59260429835651063</v>
      </c>
      <c r="J349" s="3">
        <f t="shared" si="5"/>
        <v>280.20277777777778</v>
      </c>
      <c r="K349" s="3">
        <f>SUM(Table3[[#This Row],[RN Hours (excl. Admin, DON)]], Table3[[#This Row],[LPN Hours (excl. Admin)]], Table3[[#This Row],[CNA Hours]], Table3[[#This Row],[NA TR Hours]], Table3[[#This Row],[Med Aide/Tech Hours]])</f>
        <v>273.98611111111109</v>
      </c>
      <c r="L349" s="3">
        <f>SUM(Table3[[#This Row],[RN Hours (excl. Admin, DON)]:[RN DON Hours]])</f>
        <v>47.883333333333326</v>
      </c>
      <c r="M349" s="3">
        <v>41.666666666666664</v>
      </c>
      <c r="N349" s="3">
        <v>1.2388888888888889</v>
      </c>
      <c r="O349" s="3">
        <v>4.9777777777777779</v>
      </c>
      <c r="P349" s="3">
        <f>SUM(Table3[[#This Row],[LPN Hours (excl. Admin)]:[LPN Admin Hours]])</f>
        <v>60.208333333333336</v>
      </c>
      <c r="Q349" s="3">
        <v>60.208333333333336</v>
      </c>
      <c r="R349" s="3">
        <v>0</v>
      </c>
      <c r="S349" s="3">
        <f>SUM(Table3[[#This Row],[CNA Hours]], Table3[[#This Row],[NA TR Hours]], Table3[[#This Row],[Med Aide/Tech Hours]])</f>
        <v>172.11111111111111</v>
      </c>
      <c r="T349" s="3">
        <v>172.11111111111111</v>
      </c>
      <c r="U349" s="3">
        <v>0</v>
      </c>
      <c r="V349" s="3">
        <v>0</v>
      </c>
      <c r="W349" s="3">
        <f>SUM(Table3[[#This Row],[RN Hours Contract]:[Med Aide Hours Contract]])</f>
        <v>0.94444444444444442</v>
      </c>
      <c r="X349" s="3">
        <v>0.94444444444444442</v>
      </c>
      <c r="Y349" s="3">
        <v>0</v>
      </c>
      <c r="Z349" s="3">
        <v>0</v>
      </c>
      <c r="AA349" s="3">
        <v>0</v>
      </c>
      <c r="AB349" s="3">
        <v>0</v>
      </c>
      <c r="AC349" s="3">
        <v>0</v>
      </c>
      <c r="AD349" s="3">
        <v>0</v>
      </c>
      <c r="AE349" s="3">
        <v>0</v>
      </c>
      <c r="AF349" t="s">
        <v>347</v>
      </c>
      <c r="AG349" s="13">
        <v>5</v>
      </c>
      <c r="AQ349"/>
    </row>
    <row r="350" spans="1:43" x14ac:dyDescent="0.2">
      <c r="A350" t="s">
        <v>425</v>
      </c>
      <c r="B350" t="s">
        <v>775</v>
      </c>
      <c r="C350" t="s">
        <v>1052</v>
      </c>
      <c r="D350" t="s">
        <v>1121</v>
      </c>
      <c r="E350" s="3">
        <v>56.744444444444447</v>
      </c>
      <c r="F350" s="3">
        <f>Table3[[#This Row],[Total Hours Nurse Staffing]]/Table3[[#This Row],[MDS Census]]</f>
        <v>3.6041609555512037</v>
      </c>
      <c r="G350" s="3">
        <f>Table3[[#This Row],[Total Direct Care Staff Hours]]/Table3[[#This Row],[MDS Census]]</f>
        <v>3.1487996867045234</v>
      </c>
      <c r="H350" s="3">
        <f>Table3[[#This Row],[Total RN Hours (w/ Admin, DON)]]/Table3[[#This Row],[MDS Census]]</f>
        <v>0.8914666144507537</v>
      </c>
      <c r="I350" s="3">
        <f>Table3[[#This Row],[RN Hours (excl. Admin, DON)]]/Table3[[#This Row],[MDS Census]]</f>
        <v>0.60323477579792428</v>
      </c>
      <c r="J350" s="3">
        <f t="shared" si="5"/>
        <v>204.51611111111109</v>
      </c>
      <c r="K350" s="3">
        <f>SUM(Table3[[#This Row],[RN Hours (excl. Admin, DON)]], Table3[[#This Row],[LPN Hours (excl. Admin)]], Table3[[#This Row],[CNA Hours]], Table3[[#This Row],[NA TR Hours]], Table3[[#This Row],[Med Aide/Tech Hours]])</f>
        <v>178.6768888888889</v>
      </c>
      <c r="L350" s="3">
        <f>SUM(Table3[[#This Row],[RN Hours (excl. Admin, DON)]:[RN DON Hours]])</f>
        <v>50.585777777777771</v>
      </c>
      <c r="M350" s="3">
        <v>34.230222222222217</v>
      </c>
      <c r="N350" s="3">
        <v>11.2</v>
      </c>
      <c r="O350" s="3">
        <v>5.1555555555555559</v>
      </c>
      <c r="P350" s="3">
        <f>SUM(Table3[[#This Row],[LPN Hours (excl. Admin)]:[LPN Admin Hours]])</f>
        <v>52.200333333333333</v>
      </c>
      <c r="Q350" s="3">
        <v>42.716666666666669</v>
      </c>
      <c r="R350" s="3">
        <v>9.483666666666668</v>
      </c>
      <c r="S350" s="3">
        <f>SUM(Table3[[#This Row],[CNA Hours]], Table3[[#This Row],[NA TR Hours]], Table3[[#This Row],[Med Aide/Tech Hours]])</f>
        <v>101.72999999999999</v>
      </c>
      <c r="T350" s="3">
        <v>96.50344444444444</v>
      </c>
      <c r="U350" s="3">
        <v>5.2265555555555547</v>
      </c>
      <c r="V350" s="3">
        <v>0</v>
      </c>
      <c r="W350" s="3">
        <f>SUM(Table3[[#This Row],[RN Hours Contract]:[Med Aide Hours Contract]])</f>
        <v>6.4783333333333335</v>
      </c>
      <c r="X350" s="3">
        <v>0.4</v>
      </c>
      <c r="Y350" s="3">
        <v>0</v>
      </c>
      <c r="Z350" s="3">
        <v>0</v>
      </c>
      <c r="AA350" s="3">
        <v>2.2611111111111111</v>
      </c>
      <c r="AB350" s="3">
        <v>0</v>
      </c>
      <c r="AC350" s="3">
        <v>3.8172222222222225</v>
      </c>
      <c r="AD350" s="3">
        <v>0</v>
      </c>
      <c r="AE350" s="3">
        <v>0</v>
      </c>
      <c r="AF350" t="s">
        <v>348</v>
      </c>
      <c r="AG350" s="13">
        <v>5</v>
      </c>
      <c r="AQ350"/>
    </row>
    <row r="351" spans="1:43" x14ac:dyDescent="0.2">
      <c r="A351" t="s">
        <v>425</v>
      </c>
      <c r="B351" t="s">
        <v>776</v>
      </c>
      <c r="C351" t="s">
        <v>925</v>
      </c>
      <c r="D351" t="s">
        <v>1126</v>
      </c>
      <c r="E351" s="3">
        <v>15.844444444444445</v>
      </c>
      <c r="F351" s="3">
        <f>Table3[[#This Row],[Total Hours Nurse Staffing]]/Table3[[#This Row],[MDS Census]]</f>
        <v>6.3876227208976157</v>
      </c>
      <c r="G351" s="3">
        <f>Table3[[#This Row],[Total Direct Care Staff Hours]]/Table3[[#This Row],[MDS Census]]</f>
        <v>5.7119565217391299</v>
      </c>
      <c r="H351" s="3">
        <f>Table3[[#This Row],[Total RN Hours (w/ Admin, DON)]]/Table3[[#This Row],[MDS Census]]</f>
        <v>1.651647966339411</v>
      </c>
      <c r="I351" s="3">
        <f>Table3[[#This Row],[RN Hours (excl. Admin, DON)]]/Table3[[#This Row],[MDS Census]]</f>
        <v>1.1395511921458625</v>
      </c>
      <c r="J351" s="3">
        <f t="shared" si="5"/>
        <v>101.20833333333334</v>
      </c>
      <c r="K351" s="3">
        <f>SUM(Table3[[#This Row],[RN Hours (excl. Admin, DON)]], Table3[[#This Row],[LPN Hours (excl. Admin)]], Table3[[#This Row],[CNA Hours]], Table3[[#This Row],[NA TR Hours]], Table3[[#This Row],[Med Aide/Tech Hours]])</f>
        <v>90.50277777777778</v>
      </c>
      <c r="L351" s="3">
        <f>SUM(Table3[[#This Row],[RN Hours (excl. Admin, DON)]:[RN DON Hours]])</f>
        <v>26.169444444444448</v>
      </c>
      <c r="M351" s="3">
        <v>18.055555555555557</v>
      </c>
      <c r="N351" s="3">
        <v>2.4249999999999998</v>
      </c>
      <c r="O351" s="3">
        <v>5.6888888888888891</v>
      </c>
      <c r="P351" s="3">
        <f>SUM(Table3[[#This Row],[LPN Hours (excl. Admin)]:[LPN Admin Hours]])</f>
        <v>12.041666666666666</v>
      </c>
      <c r="Q351" s="3">
        <v>9.4499999999999993</v>
      </c>
      <c r="R351" s="3">
        <v>2.5916666666666668</v>
      </c>
      <c r="S351" s="3">
        <f>SUM(Table3[[#This Row],[CNA Hours]], Table3[[#This Row],[NA TR Hours]], Table3[[#This Row],[Med Aide/Tech Hours]])</f>
        <v>62.99722222222222</v>
      </c>
      <c r="T351" s="3">
        <v>62.477777777777774</v>
      </c>
      <c r="U351" s="3">
        <v>0.51944444444444449</v>
      </c>
      <c r="V351" s="3">
        <v>0</v>
      </c>
      <c r="W351" s="3">
        <f>SUM(Table3[[#This Row],[RN Hours Contract]:[Med Aide Hours Contract]])</f>
        <v>0</v>
      </c>
      <c r="X351" s="3">
        <v>0</v>
      </c>
      <c r="Y351" s="3">
        <v>0</v>
      </c>
      <c r="Z351" s="3">
        <v>0</v>
      </c>
      <c r="AA351" s="3">
        <v>0</v>
      </c>
      <c r="AB351" s="3">
        <v>0</v>
      </c>
      <c r="AC351" s="3">
        <v>0</v>
      </c>
      <c r="AD351" s="3">
        <v>0</v>
      </c>
      <c r="AE351" s="3">
        <v>0</v>
      </c>
      <c r="AF351" t="s">
        <v>349</v>
      </c>
      <c r="AG351" s="13">
        <v>5</v>
      </c>
      <c r="AQ351"/>
    </row>
    <row r="352" spans="1:43" x14ac:dyDescent="0.2">
      <c r="A352" t="s">
        <v>425</v>
      </c>
      <c r="B352" t="s">
        <v>777</v>
      </c>
      <c r="C352" t="s">
        <v>961</v>
      </c>
      <c r="D352" t="s">
        <v>1086</v>
      </c>
      <c r="E352" s="3">
        <v>27.5</v>
      </c>
      <c r="F352" s="3">
        <f>Table3[[#This Row],[Total Hours Nurse Staffing]]/Table3[[#This Row],[MDS Census]]</f>
        <v>3.8049616161616164</v>
      </c>
      <c r="G352" s="3">
        <f>Table3[[#This Row],[Total Direct Care Staff Hours]]/Table3[[#This Row],[MDS Census]]</f>
        <v>3.3593050505050503</v>
      </c>
      <c r="H352" s="3">
        <f>Table3[[#This Row],[Total RN Hours (w/ Admin, DON)]]/Table3[[#This Row],[MDS Census]]</f>
        <v>0.84916363636363634</v>
      </c>
      <c r="I352" s="3">
        <f>Table3[[#This Row],[RN Hours (excl. Admin, DON)]]/Table3[[#This Row],[MDS Census]]</f>
        <v>0.4035070707070707</v>
      </c>
      <c r="J352" s="3">
        <f t="shared" si="5"/>
        <v>104.63644444444445</v>
      </c>
      <c r="K352" s="3">
        <f>SUM(Table3[[#This Row],[RN Hours (excl. Admin, DON)]], Table3[[#This Row],[LPN Hours (excl. Admin)]], Table3[[#This Row],[CNA Hours]], Table3[[#This Row],[NA TR Hours]], Table3[[#This Row],[Med Aide/Tech Hours]])</f>
        <v>92.38088888888889</v>
      </c>
      <c r="L352" s="3">
        <f>SUM(Table3[[#This Row],[RN Hours (excl. Admin, DON)]:[RN DON Hours]])</f>
        <v>23.352</v>
      </c>
      <c r="M352" s="3">
        <v>11.096444444444444</v>
      </c>
      <c r="N352" s="3">
        <v>6.5666666666666664</v>
      </c>
      <c r="O352" s="3">
        <v>5.6888888888888891</v>
      </c>
      <c r="P352" s="3">
        <f>SUM(Table3[[#This Row],[LPN Hours (excl. Admin)]:[LPN Admin Hours]])</f>
        <v>20.977666666666668</v>
      </c>
      <c r="Q352" s="3">
        <v>20.977666666666668</v>
      </c>
      <c r="R352" s="3">
        <v>0</v>
      </c>
      <c r="S352" s="3">
        <f>SUM(Table3[[#This Row],[CNA Hours]], Table3[[#This Row],[NA TR Hours]], Table3[[#This Row],[Med Aide/Tech Hours]])</f>
        <v>60.306777777777782</v>
      </c>
      <c r="T352" s="3">
        <v>53.110777777777784</v>
      </c>
      <c r="U352" s="3">
        <v>7.1959999999999997</v>
      </c>
      <c r="V352" s="3">
        <v>0</v>
      </c>
      <c r="W352" s="3">
        <f>SUM(Table3[[#This Row],[RN Hours Contract]:[Med Aide Hours Contract]])</f>
        <v>13.947333333333335</v>
      </c>
      <c r="X352" s="3">
        <v>0</v>
      </c>
      <c r="Y352" s="3">
        <v>0</v>
      </c>
      <c r="Z352" s="3">
        <v>0</v>
      </c>
      <c r="AA352" s="3">
        <v>9.847333333333335</v>
      </c>
      <c r="AB352" s="3">
        <v>0</v>
      </c>
      <c r="AC352" s="3">
        <v>4.0999999999999996</v>
      </c>
      <c r="AD352" s="3">
        <v>0</v>
      </c>
      <c r="AE352" s="3">
        <v>0</v>
      </c>
      <c r="AF352" t="s">
        <v>350</v>
      </c>
      <c r="AG352" s="13">
        <v>5</v>
      </c>
      <c r="AQ352"/>
    </row>
    <row r="353" spans="1:43" x14ac:dyDescent="0.2">
      <c r="A353" t="s">
        <v>425</v>
      </c>
      <c r="B353" t="s">
        <v>778</v>
      </c>
      <c r="C353" t="s">
        <v>1030</v>
      </c>
      <c r="D353" t="s">
        <v>1079</v>
      </c>
      <c r="E353" s="3">
        <v>34.655555555555559</v>
      </c>
      <c r="F353" s="3">
        <f>Table3[[#This Row],[Total Hours Nurse Staffing]]/Table3[[#This Row],[MDS Census]]</f>
        <v>4.6484802821417111</v>
      </c>
      <c r="G353" s="3">
        <f>Table3[[#This Row],[Total Direct Care Staff Hours]]/Table3[[#This Row],[MDS Census]]</f>
        <v>4.4964604039756333</v>
      </c>
      <c r="H353" s="3">
        <f>Table3[[#This Row],[Total RN Hours (w/ Admin, DON)]]/Table3[[#This Row],[MDS Census]]</f>
        <v>1.3006444373196535</v>
      </c>
      <c r="I353" s="3">
        <f>Table3[[#This Row],[RN Hours (excl. Admin, DON)]]/Table3[[#This Row],[MDS Census]]</f>
        <v>1.1486245591535749</v>
      </c>
      <c r="J353" s="3">
        <f t="shared" si="5"/>
        <v>161.09566666666666</v>
      </c>
      <c r="K353" s="3">
        <f>SUM(Table3[[#This Row],[RN Hours (excl. Admin, DON)]], Table3[[#This Row],[LPN Hours (excl. Admin)]], Table3[[#This Row],[CNA Hours]], Table3[[#This Row],[NA TR Hours]], Table3[[#This Row],[Med Aide/Tech Hours]])</f>
        <v>155.82733333333334</v>
      </c>
      <c r="L353" s="3">
        <f>SUM(Table3[[#This Row],[RN Hours (excl. Admin, DON)]:[RN DON Hours]])</f>
        <v>45.074555555555555</v>
      </c>
      <c r="M353" s="3">
        <v>39.806222222222225</v>
      </c>
      <c r="N353" s="3">
        <v>5.2683333333333326</v>
      </c>
      <c r="O353" s="3">
        <v>0</v>
      </c>
      <c r="P353" s="3">
        <f>SUM(Table3[[#This Row],[LPN Hours (excl. Admin)]:[LPN Admin Hours]])</f>
        <v>28.825222222222223</v>
      </c>
      <c r="Q353" s="3">
        <v>28.825222222222223</v>
      </c>
      <c r="R353" s="3">
        <v>0</v>
      </c>
      <c r="S353" s="3">
        <f>SUM(Table3[[#This Row],[CNA Hours]], Table3[[#This Row],[NA TR Hours]], Table3[[#This Row],[Med Aide/Tech Hours]])</f>
        <v>87.195888888888888</v>
      </c>
      <c r="T353" s="3">
        <v>87.195888888888888</v>
      </c>
      <c r="U353" s="3">
        <v>0</v>
      </c>
      <c r="V353" s="3">
        <v>0</v>
      </c>
      <c r="W353" s="3">
        <f>SUM(Table3[[#This Row],[RN Hours Contract]:[Med Aide Hours Contract]])</f>
        <v>0</v>
      </c>
      <c r="X353" s="3">
        <v>0</v>
      </c>
      <c r="Y353" s="3">
        <v>0</v>
      </c>
      <c r="Z353" s="3">
        <v>0</v>
      </c>
      <c r="AA353" s="3">
        <v>0</v>
      </c>
      <c r="AB353" s="3">
        <v>0</v>
      </c>
      <c r="AC353" s="3">
        <v>0</v>
      </c>
      <c r="AD353" s="3">
        <v>0</v>
      </c>
      <c r="AE353" s="3">
        <v>0</v>
      </c>
      <c r="AF353" t="s">
        <v>351</v>
      </c>
      <c r="AG353" s="13">
        <v>5</v>
      </c>
      <c r="AQ353"/>
    </row>
    <row r="354" spans="1:43" x14ac:dyDescent="0.2">
      <c r="A354" t="s">
        <v>425</v>
      </c>
      <c r="B354" t="s">
        <v>779</v>
      </c>
      <c r="C354" t="s">
        <v>911</v>
      </c>
      <c r="D354" t="s">
        <v>1075</v>
      </c>
      <c r="E354" s="3">
        <v>27.211111111111112</v>
      </c>
      <c r="F354" s="3">
        <f>Table3[[#This Row],[Total Hours Nurse Staffing]]/Table3[[#This Row],[MDS Census]]</f>
        <v>4.9171376071866071</v>
      </c>
      <c r="G354" s="3">
        <f>Table3[[#This Row],[Total Direct Care Staff Hours]]/Table3[[#This Row],[MDS Census]]</f>
        <v>4.518607594936709</v>
      </c>
      <c r="H354" s="3">
        <f>Table3[[#This Row],[Total RN Hours (w/ Admin, DON)]]/Table3[[#This Row],[MDS Census]]</f>
        <v>1.4914618211514905</v>
      </c>
      <c r="I354" s="3">
        <f>Table3[[#This Row],[RN Hours (excl. Admin, DON)]]/Table3[[#This Row],[MDS Census]]</f>
        <v>1.0929318089015925</v>
      </c>
      <c r="J354" s="3">
        <f t="shared" si="5"/>
        <v>133.8007777777778</v>
      </c>
      <c r="K354" s="3">
        <f>SUM(Table3[[#This Row],[RN Hours (excl. Admin, DON)]], Table3[[#This Row],[LPN Hours (excl. Admin)]], Table3[[#This Row],[CNA Hours]], Table3[[#This Row],[NA TR Hours]], Table3[[#This Row],[Med Aide/Tech Hours]])</f>
        <v>122.95633333333333</v>
      </c>
      <c r="L354" s="3">
        <f>SUM(Table3[[#This Row],[RN Hours (excl. Admin, DON)]:[RN DON Hours]])</f>
        <v>40.58433333333334</v>
      </c>
      <c r="M354" s="3">
        <v>29.739888888888892</v>
      </c>
      <c r="N354" s="3">
        <v>5.1555555555555559</v>
      </c>
      <c r="O354" s="3">
        <v>5.6888888888888891</v>
      </c>
      <c r="P354" s="3">
        <f>SUM(Table3[[#This Row],[LPN Hours (excl. Admin)]:[LPN Admin Hours]])</f>
        <v>17.59</v>
      </c>
      <c r="Q354" s="3">
        <v>17.59</v>
      </c>
      <c r="R354" s="3">
        <v>0</v>
      </c>
      <c r="S354" s="3">
        <f>SUM(Table3[[#This Row],[CNA Hours]], Table3[[#This Row],[NA TR Hours]], Table3[[#This Row],[Med Aide/Tech Hours]])</f>
        <v>75.626444444444445</v>
      </c>
      <c r="T354" s="3">
        <v>75.626444444444445</v>
      </c>
      <c r="U354" s="3">
        <v>0</v>
      </c>
      <c r="V354" s="3">
        <v>0</v>
      </c>
      <c r="W354" s="3">
        <f>SUM(Table3[[#This Row],[RN Hours Contract]:[Med Aide Hours Contract]])</f>
        <v>6.7522222222222226</v>
      </c>
      <c r="X354" s="3">
        <v>1.0666666666666667</v>
      </c>
      <c r="Y354" s="3">
        <v>0.8</v>
      </c>
      <c r="Z354" s="3">
        <v>1.7777777777777777</v>
      </c>
      <c r="AA354" s="3">
        <v>3.1077777777777778</v>
      </c>
      <c r="AB354" s="3">
        <v>0</v>
      </c>
      <c r="AC354" s="3">
        <v>0</v>
      </c>
      <c r="AD354" s="3">
        <v>0</v>
      </c>
      <c r="AE354" s="3">
        <v>0</v>
      </c>
      <c r="AF354" t="s">
        <v>352</v>
      </c>
      <c r="AG354" s="13">
        <v>5</v>
      </c>
      <c r="AQ354"/>
    </row>
    <row r="355" spans="1:43" x14ac:dyDescent="0.2">
      <c r="A355" t="s">
        <v>425</v>
      </c>
      <c r="B355" t="s">
        <v>780</v>
      </c>
      <c r="C355" t="s">
        <v>867</v>
      </c>
      <c r="D355" t="s">
        <v>1081</v>
      </c>
      <c r="E355" s="3">
        <v>40.166666666666664</v>
      </c>
      <c r="F355" s="3">
        <f>Table3[[#This Row],[Total Hours Nurse Staffing]]/Table3[[#This Row],[MDS Census]]</f>
        <v>4.4173997233748272</v>
      </c>
      <c r="G355" s="3">
        <f>Table3[[#This Row],[Total Direct Care Staff Hours]]/Table3[[#This Row],[MDS Census]]</f>
        <v>3.8525311203319497</v>
      </c>
      <c r="H355" s="3">
        <f>Table3[[#This Row],[Total RN Hours (w/ Admin, DON)]]/Table3[[#This Row],[MDS Census]]</f>
        <v>1.5749654218533888</v>
      </c>
      <c r="I355" s="3">
        <f>Table3[[#This Row],[RN Hours (excl. Admin, DON)]]/Table3[[#This Row],[MDS Census]]</f>
        <v>1.1495850622406638</v>
      </c>
      <c r="J355" s="3">
        <f t="shared" si="5"/>
        <v>177.43222222222221</v>
      </c>
      <c r="K355" s="3">
        <f>SUM(Table3[[#This Row],[RN Hours (excl. Admin, DON)]], Table3[[#This Row],[LPN Hours (excl. Admin)]], Table3[[#This Row],[CNA Hours]], Table3[[#This Row],[NA TR Hours]], Table3[[#This Row],[Med Aide/Tech Hours]])</f>
        <v>154.74333333333331</v>
      </c>
      <c r="L355" s="3">
        <f>SUM(Table3[[#This Row],[RN Hours (excl. Admin, DON)]:[RN DON Hours]])</f>
        <v>63.261111111111113</v>
      </c>
      <c r="M355" s="3">
        <v>46.174999999999997</v>
      </c>
      <c r="N355" s="3">
        <v>11.574999999999999</v>
      </c>
      <c r="O355" s="3">
        <v>5.5111111111111111</v>
      </c>
      <c r="P355" s="3">
        <f>SUM(Table3[[#This Row],[LPN Hours (excl. Admin)]:[LPN Admin Hours]])</f>
        <v>32.797222222222217</v>
      </c>
      <c r="Q355" s="3">
        <v>27.194444444444443</v>
      </c>
      <c r="R355" s="3">
        <v>5.6027777777777779</v>
      </c>
      <c r="S355" s="3">
        <f>SUM(Table3[[#This Row],[CNA Hours]], Table3[[#This Row],[NA TR Hours]], Table3[[#This Row],[Med Aide/Tech Hours]])</f>
        <v>81.373888888888885</v>
      </c>
      <c r="T355" s="3">
        <v>80.090555555555554</v>
      </c>
      <c r="U355" s="3">
        <v>1.2833333333333334</v>
      </c>
      <c r="V355" s="3">
        <v>0</v>
      </c>
      <c r="W355" s="3">
        <f>SUM(Table3[[#This Row],[RN Hours Contract]:[Med Aide Hours Contract]])</f>
        <v>14.265555555555558</v>
      </c>
      <c r="X355" s="3">
        <v>0</v>
      </c>
      <c r="Y355" s="3">
        <v>0</v>
      </c>
      <c r="Z355" s="3">
        <v>0</v>
      </c>
      <c r="AA355" s="3">
        <v>6.083333333333333</v>
      </c>
      <c r="AB355" s="3">
        <v>0</v>
      </c>
      <c r="AC355" s="3">
        <v>8.1822222222222241</v>
      </c>
      <c r="AD355" s="3">
        <v>0</v>
      </c>
      <c r="AE355" s="3">
        <v>0</v>
      </c>
      <c r="AF355" t="s">
        <v>353</v>
      </c>
      <c r="AG355" s="13">
        <v>5</v>
      </c>
      <c r="AQ355"/>
    </row>
    <row r="356" spans="1:43" x14ac:dyDescent="0.2">
      <c r="A356" t="s">
        <v>425</v>
      </c>
      <c r="B356" t="s">
        <v>781</v>
      </c>
      <c r="C356" t="s">
        <v>1053</v>
      </c>
      <c r="D356" t="s">
        <v>1121</v>
      </c>
      <c r="E356" s="3">
        <v>26.766666666666666</v>
      </c>
      <c r="F356" s="3">
        <f>Table3[[#This Row],[Total Hours Nurse Staffing]]/Table3[[#This Row],[MDS Census]]</f>
        <v>3.2365296803652974</v>
      </c>
      <c r="G356" s="3">
        <f>Table3[[#This Row],[Total Direct Care Staff Hours]]/Table3[[#This Row],[MDS Census]]</f>
        <v>2.8253217102532173</v>
      </c>
      <c r="H356" s="3">
        <f>Table3[[#This Row],[Total RN Hours (w/ Admin, DON)]]/Table3[[#This Row],[MDS Census]]</f>
        <v>0.45699460356994609</v>
      </c>
      <c r="I356" s="3">
        <f>Table3[[#This Row],[RN Hours (excl. Admin, DON)]]/Table3[[#This Row],[MDS Census]]</f>
        <v>4.5786633457866335E-2</v>
      </c>
      <c r="J356" s="3">
        <f t="shared" si="5"/>
        <v>86.631111111111125</v>
      </c>
      <c r="K356" s="3">
        <f>SUM(Table3[[#This Row],[RN Hours (excl. Admin, DON)]], Table3[[#This Row],[LPN Hours (excl. Admin)]], Table3[[#This Row],[CNA Hours]], Table3[[#This Row],[NA TR Hours]], Table3[[#This Row],[Med Aide/Tech Hours]])</f>
        <v>75.62444444444445</v>
      </c>
      <c r="L356" s="3">
        <f>SUM(Table3[[#This Row],[RN Hours (excl. Admin, DON)]:[RN DON Hours]])</f>
        <v>12.232222222222223</v>
      </c>
      <c r="M356" s="3">
        <v>1.2255555555555555</v>
      </c>
      <c r="N356" s="3">
        <v>2.5622222222222222</v>
      </c>
      <c r="O356" s="3">
        <v>8.4444444444444446</v>
      </c>
      <c r="P356" s="3">
        <f>SUM(Table3[[#This Row],[LPN Hours (excl. Admin)]:[LPN Admin Hours]])</f>
        <v>35.832222222222221</v>
      </c>
      <c r="Q356" s="3">
        <v>35.832222222222221</v>
      </c>
      <c r="R356" s="3">
        <v>0</v>
      </c>
      <c r="S356" s="3">
        <f>SUM(Table3[[#This Row],[CNA Hours]], Table3[[#This Row],[NA TR Hours]], Table3[[#This Row],[Med Aide/Tech Hours]])</f>
        <v>38.56666666666667</v>
      </c>
      <c r="T356" s="3">
        <v>38.56666666666667</v>
      </c>
      <c r="U356" s="3">
        <v>0</v>
      </c>
      <c r="V356" s="3">
        <v>0</v>
      </c>
      <c r="W356" s="3">
        <f>SUM(Table3[[#This Row],[RN Hours Contract]:[Med Aide Hours Contract]])</f>
        <v>0</v>
      </c>
      <c r="X356" s="3">
        <v>0</v>
      </c>
      <c r="Y356" s="3">
        <v>0</v>
      </c>
      <c r="Z356" s="3">
        <v>0</v>
      </c>
      <c r="AA356" s="3">
        <v>0</v>
      </c>
      <c r="AB356" s="3">
        <v>0</v>
      </c>
      <c r="AC356" s="3">
        <v>0</v>
      </c>
      <c r="AD356" s="3">
        <v>0</v>
      </c>
      <c r="AE356" s="3">
        <v>0</v>
      </c>
      <c r="AF356" t="s">
        <v>354</v>
      </c>
      <c r="AG356" s="13">
        <v>5</v>
      </c>
      <c r="AQ356"/>
    </row>
    <row r="357" spans="1:43" x14ac:dyDescent="0.2">
      <c r="A357" t="s">
        <v>425</v>
      </c>
      <c r="B357" t="s">
        <v>782</v>
      </c>
      <c r="C357" t="s">
        <v>876</v>
      </c>
      <c r="D357" t="s">
        <v>1079</v>
      </c>
      <c r="E357" s="3">
        <v>83.63333333333334</v>
      </c>
      <c r="F357" s="3">
        <f>Table3[[#This Row],[Total Hours Nurse Staffing]]/Table3[[#This Row],[MDS Census]]</f>
        <v>3.7759173641557058</v>
      </c>
      <c r="G357" s="3">
        <f>Table3[[#This Row],[Total Direct Care Staff Hours]]/Table3[[#This Row],[MDS Census]]</f>
        <v>3.4542407333599039</v>
      </c>
      <c r="H357" s="3">
        <f>Table3[[#This Row],[Total RN Hours (w/ Admin, DON)]]/Table3[[#This Row],[MDS Census]]</f>
        <v>0.90787166201673963</v>
      </c>
      <c r="I357" s="3">
        <f>Table3[[#This Row],[RN Hours (excl. Admin, DON)]]/Table3[[#This Row],[MDS Census]]</f>
        <v>0.58619503122093797</v>
      </c>
      <c r="J357" s="3">
        <f t="shared" si="5"/>
        <v>315.79255555555557</v>
      </c>
      <c r="K357" s="3">
        <f>SUM(Table3[[#This Row],[RN Hours (excl. Admin, DON)]], Table3[[#This Row],[LPN Hours (excl. Admin)]], Table3[[#This Row],[CNA Hours]], Table3[[#This Row],[NA TR Hours]], Table3[[#This Row],[Med Aide/Tech Hours]])</f>
        <v>288.88966666666664</v>
      </c>
      <c r="L357" s="3">
        <f>SUM(Table3[[#This Row],[RN Hours (excl. Admin, DON)]:[RN DON Hours]])</f>
        <v>75.928333333333327</v>
      </c>
      <c r="M357" s="3">
        <v>49.025444444444446</v>
      </c>
      <c r="N357" s="3">
        <v>21.302888888888884</v>
      </c>
      <c r="O357" s="3">
        <v>5.6</v>
      </c>
      <c r="P357" s="3">
        <f>SUM(Table3[[#This Row],[LPN Hours (excl. Admin)]:[LPN Admin Hours]])</f>
        <v>112.07233333333333</v>
      </c>
      <c r="Q357" s="3">
        <v>112.07233333333333</v>
      </c>
      <c r="R357" s="3">
        <v>0</v>
      </c>
      <c r="S357" s="3">
        <f>SUM(Table3[[#This Row],[CNA Hours]], Table3[[#This Row],[NA TR Hours]], Table3[[#This Row],[Med Aide/Tech Hours]])</f>
        <v>127.79188888888889</v>
      </c>
      <c r="T357" s="3">
        <v>103.52077777777778</v>
      </c>
      <c r="U357" s="3">
        <v>24.271111111111107</v>
      </c>
      <c r="V357" s="3">
        <v>0</v>
      </c>
      <c r="W357" s="3">
        <f>SUM(Table3[[#This Row],[RN Hours Contract]:[Med Aide Hours Contract]])</f>
        <v>0</v>
      </c>
      <c r="X357" s="3">
        <v>0</v>
      </c>
      <c r="Y357" s="3">
        <v>0</v>
      </c>
      <c r="Z357" s="3">
        <v>0</v>
      </c>
      <c r="AA357" s="3">
        <v>0</v>
      </c>
      <c r="AB357" s="3">
        <v>0</v>
      </c>
      <c r="AC357" s="3">
        <v>0</v>
      </c>
      <c r="AD357" s="3">
        <v>0</v>
      </c>
      <c r="AE357" s="3">
        <v>0</v>
      </c>
      <c r="AF357" t="s">
        <v>355</v>
      </c>
      <c r="AG357" s="13">
        <v>5</v>
      </c>
      <c r="AQ357"/>
    </row>
    <row r="358" spans="1:43" x14ac:dyDescent="0.2">
      <c r="A358" t="s">
        <v>425</v>
      </c>
      <c r="B358" t="s">
        <v>783</v>
      </c>
      <c r="C358" t="s">
        <v>999</v>
      </c>
      <c r="D358" t="s">
        <v>1121</v>
      </c>
      <c r="E358" s="3">
        <v>86.422222222222217</v>
      </c>
      <c r="F358" s="3">
        <f>Table3[[#This Row],[Total Hours Nurse Staffing]]/Table3[[#This Row],[MDS Census]]</f>
        <v>4.2361146824376448</v>
      </c>
      <c r="G358" s="3">
        <f>Table3[[#This Row],[Total Direct Care Staff Hours]]/Table3[[#This Row],[MDS Census]]</f>
        <v>3.7393610182566217</v>
      </c>
      <c r="H358" s="3">
        <f>Table3[[#This Row],[Total RN Hours (w/ Admin, DON)]]/Table3[[#This Row],[MDS Census]]</f>
        <v>0.30547698637181797</v>
      </c>
      <c r="I358" s="3">
        <f>Table3[[#This Row],[RN Hours (excl. Admin, DON)]]/Table3[[#This Row],[MDS Census]]</f>
        <v>7.1805091283106207E-2</v>
      </c>
      <c r="J358" s="3">
        <f t="shared" si="5"/>
        <v>366.09444444444443</v>
      </c>
      <c r="K358" s="3">
        <f>SUM(Table3[[#This Row],[RN Hours (excl. Admin, DON)]], Table3[[#This Row],[LPN Hours (excl. Admin)]], Table3[[#This Row],[CNA Hours]], Table3[[#This Row],[NA TR Hours]], Table3[[#This Row],[Med Aide/Tech Hours]])</f>
        <v>323.16388888888889</v>
      </c>
      <c r="L358" s="3">
        <f>SUM(Table3[[#This Row],[RN Hours (excl. Admin, DON)]:[RN DON Hours]])</f>
        <v>26.4</v>
      </c>
      <c r="M358" s="3">
        <v>6.2055555555555557</v>
      </c>
      <c r="N358" s="3">
        <v>16.816666666666666</v>
      </c>
      <c r="O358" s="3">
        <v>3.3777777777777778</v>
      </c>
      <c r="P358" s="3">
        <f>SUM(Table3[[#This Row],[LPN Hours (excl. Admin)]:[LPN Admin Hours]])</f>
        <v>150.04166666666666</v>
      </c>
      <c r="Q358" s="3">
        <v>127.30555555555556</v>
      </c>
      <c r="R358" s="3">
        <v>22.736111111111111</v>
      </c>
      <c r="S358" s="3">
        <f>SUM(Table3[[#This Row],[CNA Hours]], Table3[[#This Row],[NA TR Hours]], Table3[[#This Row],[Med Aide/Tech Hours]])</f>
        <v>189.65277777777777</v>
      </c>
      <c r="T358" s="3">
        <v>179.42777777777778</v>
      </c>
      <c r="U358" s="3">
        <v>10.225</v>
      </c>
      <c r="V358" s="3">
        <v>0</v>
      </c>
      <c r="W358" s="3">
        <f>SUM(Table3[[#This Row],[RN Hours Contract]:[Med Aide Hours Contract]])</f>
        <v>31.35</v>
      </c>
      <c r="X358" s="3">
        <v>1.1000000000000001</v>
      </c>
      <c r="Y358" s="3">
        <v>0</v>
      </c>
      <c r="Z358" s="3">
        <v>0</v>
      </c>
      <c r="AA358" s="3">
        <v>2.8111111111111109</v>
      </c>
      <c r="AB358" s="3">
        <v>0</v>
      </c>
      <c r="AC358" s="3">
        <v>17.391666666666666</v>
      </c>
      <c r="AD358" s="3">
        <v>10.047222222222222</v>
      </c>
      <c r="AE358" s="3">
        <v>0</v>
      </c>
      <c r="AF358" t="s">
        <v>356</v>
      </c>
      <c r="AG358" s="13">
        <v>5</v>
      </c>
      <c r="AQ358"/>
    </row>
    <row r="359" spans="1:43" x14ac:dyDescent="0.2">
      <c r="A359" t="s">
        <v>425</v>
      </c>
      <c r="B359" t="s">
        <v>784</v>
      </c>
      <c r="C359" t="s">
        <v>1002</v>
      </c>
      <c r="D359" t="s">
        <v>1069</v>
      </c>
      <c r="E359" s="3">
        <v>102.85555555555555</v>
      </c>
      <c r="F359" s="3">
        <f>Table3[[#This Row],[Total Hours Nurse Staffing]]/Table3[[#This Row],[MDS Census]]</f>
        <v>3.7154704547909687</v>
      </c>
      <c r="G359" s="3">
        <f>Table3[[#This Row],[Total Direct Care Staff Hours]]/Table3[[#This Row],[MDS Census]]</f>
        <v>3.5109344280004318</v>
      </c>
      <c r="H359" s="3">
        <f>Table3[[#This Row],[Total RN Hours (w/ Admin, DON)]]/Table3[[#This Row],[MDS Census]]</f>
        <v>0.58122609916819701</v>
      </c>
      <c r="I359" s="3">
        <f>Table3[[#This Row],[RN Hours (excl. Admin, DON)]]/Table3[[#This Row],[MDS Census]]</f>
        <v>0.37669007237766017</v>
      </c>
      <c r="J359" s="3">
        <f t="shared" si="5"/>
        <v>382.15677777777773</v>
      </c>
      <c r="K359" s="3">
        <f>SUM(Table3[[#This Row],[RN Hours (excl. Admin, DON)]], Table3[[#This Row],[LPN Hours (excl. Admin)]], Table3[[#This Row],[CNA Hours]], Table3[[#This Row],[NA TR Hours]], Table3[[#This Row],[Med Aide/Tech Hours]])</f>
        <v>361.11911111111107</v>
      </c>
      <c r="L359" s="3">
        <f>SUM(Table3[[#This Row],[RN Hours (excl. Admin, DON)]:[RN DON Hours]])</f>
        <v>59.782333333333327</v>
      </c>
      <c r="M359" s="3">
        <v>38.744666666666667</v>
      </c>
      <c r="N359" s="3">
        <v>15.190999999999999</v>
      </c>
      <c r="O359" s="3">
        <v>5.8466666666666676</v>
      </c>
      <c r="P359" s="3">
        <f>SUM(Table3[[#This Row],[LPN Hours (excl. Admin)]:[LPN Admin Hours]])</f>
        <v>164.572</v>
      </c>
      <c r="Q359" s="3">
        <v>164.572</v>
      </c>
      <c r="R359" s="3">
        <v>0</v>
      </c>
      <c r="S359" s="3">
        <f>SUM(Table3[[#This Row],[CNA Hours]], Table3[[#This Row],[NA TR Hours]], Table3[[#This Row],[Med Aide/Tech Hours]])</f>
        <v>157.80244444444443</v>
      </c>
      <c r="T359" s="3">
        <v>152.33244444444443</v>
      </c>
      <c r="U359" s="3">
        <v>5.4699999999999971</v>
      </c>
      <c r="V359" s="3">
        <v>0</v>
      </c>
      <c r="W359" s="3">
        <f>SUM(Table3[[#This Row],[RN Hours Contract]:[Med Aide Hours Contract]])</f>
        <v>0.35555555555555557</v>
      </c>
      <c r="X359" s="3">
        <v>0</v>
      </c>
      <c r="Y359" s="3">
        <v>0.35555555555555557</v>
      </c>
      <c r="Z359" s="3">
        <v>0</v>
      </c>
      <c r="AA359" s="3">
        <v>0</v>
      </c>
      <c r="AB359" s="3">
        <v>0</v>
      </c>
      <c r="AC359" s="3">
        <v>0</v>
      </c>
      <c r="AD359" s="3">
        <v>0</v>
      </c>
      <c r="AE359" s="3">
        <v>0</v>
      </c>
      <c r="AF359" t="s">
        <v>357</v>
      </c>
      <c r="AG359" s="13">
        <v>5</v>
      </c>
      <c r="AQ359"/>
    </row>
    <row r="360" spans="1:43" x14ac:dyDescent="0.2">
      <c r="A360" t="s">
        <v>425</v>
      </c>
      <c r="B360" t="s">
        <v>785</v>
      </c>
      <c r="C360" t="s">
        <v>928</v>
      </c>
      <c r="D360" t="s">
        <v>1079</v>
      </c>
      <c r="E360" s="3">
        <v>88.811111111111117</v>
      </c>
      <c r="F360" s="3">
        <f>Table3[[#This Row],[Total Hours Nurse Staffing]]/Table3[[#This Row],[MDS Census]]</f>
        <v>2.9306643312898788</v>
      </c>
      <c r="G360" s="3">
        <f>Table3[[#This Row],[Total Direct Care Staff Hours]]/Table3[[#This Row],[MDS Census]]</f>
        <v>2.8045264606530713</v>
      </c>
      <c r="H360" s="3">
        <f>Table3[[#This Row],[Total RN Hours (w/ Admin, DON)]]/Table3[[#This Row],[MDS Census]]</f>
        <v>0.44644438884023524</v>
      </c>
      <c r="I360" s="3">
        <f>Table3[[#This Row],[RN Hours (excl. Admin, DON)]]/Table3[[#This Row],[MDS Census]]</f>
        <v>0.32030651820342798</v>
      </c>
      <c r="J360" s="3">
        <f t="shared" si="5"/>
        <v>260.27555555555557</v>
      </c>
      <c r="K360" s="3">
        <f>SUM(Table3[[#This Row],[RN Hours (excl. Admin, DON)]], Table3[[#This Row],[LPN Hours (excl. Admin)]], Table3[[#This Row],[CNA Hours]], Table3[[#This Row],[NA TR Hours]], Table3[[#This Row],[Med Aide/Tech Hours]])</f>
        <v>249.07311111111113</v>
      </c>
      <c r="L360" s="3">
        <f>SUM(Table3[[#This Row],[RN Hours (excl. Admin, DON)]:[RN DON Hours]])</f>
        <v>39.649222222222228</v>
      </c>
      <c r="M360" s="3">
        <v>28.446777777777779</v>
      </c>
      <c r="N360" s="3">
        <v>5.5135555555555564</v>
      </c>
      <c r="O360" s="3">
        <v>5.6888888888888891</v>
      </c>
      <c r="P360" s="3">
        <f>SUM(Table3[[#This Row],[LPN Hours (excl. Admin)]:[LPN Admin Hours]])</f>
        <v>42.160222222222224</v>
      </c>
      <c r="Q360" s="3">
        <v>42.160222222222224</v>
      </c>
      <c r="R360" s="3">
        <v>0</v>
      </c>
      <c r="S360" s="3">
        <f>SUM(Table3[[#This Row],[CNA Hours]], Table3[[#This Row],[NA TR Hours]], Table3[[#This Row],[Med Aide/Tech Hours]])</f>
        <v>178.46611111111113</v>
      </c>
      <c r="T360" s="3">
        <v>153.01422222222223</v>
      </c>
      <c r="U360" s="3">
        <v>25.451888888888895</v>
      </c>
      <c r="V360" s="3">
        <v>0</v>
      </c>
      <c r="W360" s="3">
        <f>SUM(Table3[[#This Row],[RN Hours Contract]:[Med Aide Hours Contract]])</f>
        <v>6.7767777777777773</v>
      </c>
      <c r="X360" s="3">
        <v>0</v>
      </c>
      <c r="Y360" s="3">
        <v>0.37777777777777777</v>
      </c>
      <c r="Z360" s="3">
        <v>0</v>
      </c>
      <c r="AA360" s="3">
        <v>6.399</v>
      </c>
      <c r="AB360" s="3">
        <v>0</v>
      </c>
      <c r="AC360" s="3">
        <v>0</v>
      </c>
      <c r="AD360" s="3">
        <v>0</v>
      </c>
      <c r="AE360" s="3">
        <v>0</v>
      </c>
      <c r="AF360" t="s">
        <v>358</v>
      </c>
      <c r="AG360" s="13">
        <v>5</v>
      </c>
      <c r="AQ360"/>
    </row>
    <row r="361" spans="1:43" x14ac:dyDescent="0.2">
      <c r="A361" t="s">
        <v>425</v>
      </c>
      <c r="B361" t="s">
        <v>786</v>
      </c>
      <c r="C361" t="s">
        <v>1050</v>
      </c>
      <c r="D361" t="s">
        <v>1078</v>
      </c>
      <c r="E361" s="3">
        <v>68.155555555555551</v>
      </c>
      <c r="F361" s="3">
        <f>Table3[[#This Row],[Total Hours Nurse Staffing]]/Table3[[#This Row],[MDS Census]]</f>
        <v>3.2389175089664168</v>
      </c>
      <c r="G361" s="3">
        <f>Table3[[#This Row],[Total Direct Care Staff Hours]]/Table3[[#This Row],[MDS Census]]</f>
        <v>3.0510319530485819</v>
      </c>
      <c r="H361" s="3">
        <f>Table3[[#This Row],[Total RN Hours (w/ Admin, DON)]]/Table3[[#This Row],[MDS Census]]</f>
        <v>0.61771763938702318</v>
      </c>
      <c r="I361" s="3">
        <f>Table3[[#This Row],[RN Hours (excl. Admin, DON)]]/Table3[[#This Row],[MDS Census]]</f>
        <v>0.42983208346918816</v>
      </c>
      <c r="J361" s="3">
        <f t="shared" si="5"/>
        <v>220.75022222222222</v>
      </c>
      <c r="K361" s="3">
        <f>SUM(Table3[[#This Row],[RN Hours (excl. Admin, DON)]], Table3[[#This Row],[LPN Hours (excl. Admin)]], Table3[[#This Row],[CNA Hours]], Table3[[#This Row],[NA TR Hours]], Table3[[#This Row],[Med Aide/Tech Hours]])</f>
        <v>207.94477777777777</v>
      </c>
      <c r="L361" s="3">
        <f>SUM(Table3[[#This Row],[RN Hours (excl. Admin, DON)]:[RN DON Hours]])</f>
        <v>42.100888888888889</v>
      </c>
      <c r="M361" s="3">
        <v>29.295444444444446</v>
      </c>
      <c r="N361" s="3">
        <v>8.2721111111111103</v>
      </c>
      <c r="O361" s="3">
        <v>4.5333333333333332</v>
      </c>
      <c r="P361" s="3">
        <f>SUM(Table3[[#This Row],[LPN Hours (excl. Admin)]:[LPN Admin Hours]])</f>
        <v>42.769111111111108</v>
      </c>
      <c r="Q361" s="3">
        <v>42.769111111111108</v>
      </c>
      <c r="R361" s="3">
        <v>0</v>
      </c>
      <c r="S361" s="3">
        <f>SUM(Table3[[#This Row],[CNA Hours]], Table3[[#This Row],[NA TR Hours]], Table3[[#This Row],[Med Aide/Tech Hours]])</f>
        <v>135.88022222222222</v>
      </c>
      <c r="T361" s="3">
        <v>126.93588888888888</v>
      </c>
      <c r="U361" s="3">
        <v>8.944333333333331</v>
      </c>
      <c r="V361" s="3">
        <v>0</v>
      </c>
      <c r="W361" s="3">
        <f>SUM(Table3[[#This Row],[RN Hours Contract]:[Med Aide Hours Contract]])</f>
        <v>0</v>
      </c>
      <c r="X361" s="3">
        <v>0</v>
      </c>
      <c r="Y361" s="3">
        <v>0</v>
      </c>
      <c r="Z361" s="3">
        <v>0</v>
      </c>
      <c r="AA361" s="3">
        <v>0</v>
      </c>
      <c r="AB361" s="3">
        <v>0</v>
      </c>
      <c r="AC361" s="3">
        <v>0</v>
      </c>
      <c r="AD361" s="3">
        <v>0</v>
      </c>
      <c r="AE361" s="3">
        <v>0</v>
      </c>
      <c r="AF361" t="s">
        <v>359</v>
      </c>
      <c r="AG361" s="13">
        <v>5</v>
      </c>
      <c r="AQ361"/>
    </row>
    <row r="362" spans="1:43" x14ac:dyDescent="0.2">
      <c r="A362" t="s">
        <v>425</v>
      </c>
      <c r="B362" t="s">
        <v>787</v>
      </c>
      <c r="C362" t="s">
        <v>908</v>
      </c>
      <c r="D362" t="s">
        <v>1103</v>
      </c>
      <c r="E362" s="3">
        <v>55.333333333333336</v>
      </c>
      <c r="F362" s="3">
        <f>Table3[[#This Row],[Total Hours Nurse Staffing]]/Table3[[#This Row],[MDS Census]]</f>
        <v>5.2427309236947783</v>
      </c>
      <c r="G362" s="3">
        <f>Table3[[#This Row],[Total Direct Care Staff Hours]]/Table3[[#This Row],[MDS Census]]</f>
        <v>4.9559839357429709</v>
      </c>
      <c r="H362" s="3">
        <f>Table3[[#This Row],[Total RN Hours (w/ Admin, DON)]]/Table3[[#This Row],[MDS Census]]</f>
        <v>1.2119437751004014</v>
      </c>
      <c r="I362" s="3">
        <f>Table3[[#This Row],[RN Hours (excl. Admin, DON)]]/Table3[[#This Row],[MDS Census]]</f>
        <v>0.92519678714859421</v>
      </c>
      <c r="J362" s="3">
        <f t="shared" si="5"/>
        <v>290.09777777777776</v>
      </c>
      <c r="K362" s="3">
        <f>SUM(Table3[[#This Row],[RN Hours (excl. Admin, DON)]], Table3[[#This Row],[LPN Hours (excl. Admin)]], Table3[[#This Row],[CNA Hours]], Table3[[#This Row],[NA TR Hours]], Table3[[#This Row],[Med Aide/Tech Hours]])</f>
        <v>274.23111111111109</v>
      </c>
      <c r="L362" s="3">
        <f>SUM(Table3[[#This Row],[RN Hours (excl. Admin, DON)]:[RN DON Hours]])</f>
        <v>67.060888888888883</v>
      </c>
      <c r="M362" s="3">
        <v>51.194222222222216</v>
      </c>
      <c r="N362" s="3">
        <v>10.533333333333333</v>
      </c>
      <c r="O362" s="3">
        <v>5.333333333333333</v>
      </c>
      <c r="P362" s="3">
        <f>SUM(Table3[[#This Row],[LPN Hours (excl. Admin)]:[LPN Admin Hours]])</f>
        <v>0</v>
      </c>
      <c r="Q362" s="3">
        <v>0</v>
      </c>
      <c r="R362" s="3">
        <v>0</v>
      </c>
      <c r="S362" s="3">
        <f>SUM(Table3[[#This Row],[CNA Hours]], Table3[[#This Row],[NA TR Hours]], Table3[[#This Row],[Med Aide/Tech Hours]])</f>
        <v>223.03688888888888</v>
      </c>
      <c r="T362" s="3">
        <v>223.03688888888888</v>
      </c>
      <c r="U362" s="3">
        <v>0</v>
      </c>
      <c r="V362" s="3">
        <v>0</v>
      </c>
      <c r="W362" s="3">
        <f>SUM(Table3[[#This Row],[RN Hours Contract]:[Med Aide Hours Contract]])</f>
        <v>5.4305555555555554</v>
      </c>
      <c r="X362" s="3">
        <v>0</v>
      </c>
      <c r="Y362" s="3">
        <v>0</v>
      </c>
      <c r="Z362" s="3">
        <v>0</v>
      </c>
      <c r="AA362" s="3">
        <v>0</v>
      </c>
      <c r="AB362" s="3">
        <v>0</v>
      </c>
      <c r="AC362" s="3">
        <v>5.4305555555555554</v>
      </c>
      <c r="AD362" s="3">
        <v>0</v>
      </c>
      <c r="AE362" s="3">
        <v>0</v>
      </c>
      <c r="AF362" t="s">
        <v>360</v>
      </c>
      <c r="AG362" s="13">
        <v>5</v>
      </c>
      <c r="AQ362"/>
    </row>
    <row r="363" spans="1:43" x14ac:dyDescent="0.2">
      <c r="A363" t="s">
        <v>425</v>
      </c>
      <c r="B363" t="s">
        <v>788</v>
      </c>
      <c r="C363" t="s">
        <v>1054</v>
      </c>
      <c r="D363" t="s">
        <v>1078</v>
      </c>
      <c r="E363" s="3">
        <v>47.3</v>
      </c>
      <c r="F363" s="3">
        <f>Table3[[#This Row],[Total Hours Nurse Staffing]]/Table3[[#This Row],[MDS Census]]</f>
        <v>4.512219873150106</v>
      </c>
      <c r="G363" s="3">
        <f>Table3[[#This Row],[Total Direct Care Staff Hours]]/Table3[[#This Row],[MDS Census]]</f>
        <v>4.3590603711533955</v>
      </c>
      <c r="H363" s="3">
        <f>Table3[[#This Row],[Total RN Hours (w/ Admin, DON)]]/Table3[[#This Row],[MDS Census]]</f>
        <v>0.37450082217524078</v>
      </c>
      <c r="I363" s="3">
        <f>Table3[[#This Row],[RN Hours (excl. Admin, DON)]]/Table3[[#This Row],[MDS Census]]</f>
        <v>0.2213413201785295</v>
      </c>
      <c r="J363" s="3">
        <f t="shared" si="5"/>
        <v>213.428</v>
      </c>
      <c r="K363" s="3">
        <f>SUM(Table3[[#This Row],[RN Hours (excl. Admin, DON)]], Table3[[#This Row],[LPN Hours (excl. Admin)]], Table3[[#This Row],[CNA Hours]], Table3[[#This Row],[NA TR Hours]], Table3[[#This Row],[Med Aide/Tech Hours]])</f>
        <v>206.18355555555559</v>
      </c>
      <c r="L363" s="3">
        <f>SUM(Table3[[#This Row],[RN Hours (excl. Admin, DON)]:[RN DON Hours]])</f>
        <v>17.713888888888889</v>
      </c>
      <c r="M363" s="3">
        <v>10.469444444444445</v>
      </c>
      <c r="N363" s="3">
        <v>0</v>
      </c>
      <c r="O363" s="3">
        <v>7.2444444444444445</v>
      </c>
      <c r="P363" s="3">
        <f>SUM(Table3[[#This Row],[LPN Hours (excl. Admin)]:[LPN Admin Hours]])</f>
        <v>52.783333333333331</v>
      </c>
      <c r="Q363" s="3">
        <v>52.783333333333331</v>
      </c>
      <c r="R363" s="3">
        <v>0</v>
      </c>
      <c r="S363" s="3">
        <f>SUM(Table3[[#This Row],[CNA Hours]], Table3[[#This Row],[NA TR Hours]], Table3[[#This Row],[Med Aide/Tech Hours]])</f>
        <v>142.93077777777779</v>
      </c>
      <c r="T363" s="3">
        <v>142.93077777777779</v>
      </c>
      <c r="U363" s="3">
        <v>0</v>
      </c>
      <c r="V363" s="3">
        <v>0</v>
      </c>
      <c r="W363" s="3">
        <f>SUM(Table3[[#This Row],[RN Hours Contract]:[Med Aide Hours Contract]])</f>
        <v>7.5030000000000001</v>
      </c>
      <c r="X363" s="3">
        <v>2.7027777777777779</v>
      </c>
      <c r="Y363" s="3">
        <v>0</v>
      </c>
      <c r="Z363" s="3">
        <v>1.6444444444444444</v>
      </c>
      <c r="AA363" s="3">
        <v>1.9055555555555554</v>
      </c>
      <c r="AB363" s="3">
        <v>0</v>
      </c>
      <c r="AC363" s="3">
        <v>1.2502222222222221</v>
      </c>
      <c r="AD363" s="3">
        <v>0</v>
      </c>
      <c r="AE363" s="3">
        <v>0</v>
      </c>
      <c r="AF363" t="s">
        <v>361</v>
      </c>
      <c r="AG363" s="13">
        <v>5</v>
      </c>
      <c r="AQ363"/>
    </row>
    <row r="364" spans="1:43" x14ac:dyDescent="0.2">
      <c r="A364" t="s">
        <v>425</v>
      </c>
      <c r="B364" t="s">
        <v>789</v>
      </c>
      <c r="C364" t="s">
        <v>854</v>
      </c>
      <c r="D364" t="s">
        <v>1105</v>
      </c>
      <c r="E364" s="3">
        <v>64.833333333333329</v>
      </c>
      <c r="F364" s="3">
        <f>Table3[[#This Row],[Total Hours Nurse Staffing]]/Table3[[#This Row],[MDS Census]]</f>
        <v>3.5770488431876615</v>
      </c>
      <c r="G364" s="3">
        <f>Table3[[#This Row],[Total Direct Care Staff Hours]]/Table3[[#This Row],[MDS Census]]</f>
        <v>3.2307746358183378</v>
      </c>
      <c r="H364" s="3">
        <f>Table3[[#This Row],[Total RN Hours (w/ Admin, DON)]]/Table3[[#This Row],[MDS Census]]</f>
        <v>0.77799828620394174</v>
      </c>
      <c r="I364" s="3">
        <f>Table3[[#This Row],[RN Hours (excl. Admin, DON)]]/Table3[[#This Row],[MDS Census]]</f>
        <v>0.43172407883461872</v>
      </c>
      <c r="J364" s="3">
        <f t="shared" si="5"/>
        <v>231.91200000000003</v>
      </c>
      <c r="K364" s="3">
        <f>SUM(Table3[[#This Row],[RN Hours (excl. Admin, DON)]], Table3[[#This Row],[LPN Hours (excl. Admin)]], Table3[[#This Row],[CNA Hours]], Table3[[#This Row],[NA TR Hours]], Table3[[#This Row],[Med Aide/Tech Hours]])</f>
        <v>209.46188888888889</v>
      </c>
      <c r="L364" s="3">
        <f>SUM(Table3[[#This Row],[RN Hours (excl. Admin, DON)]:[RN DON Hours]])</f>
        <v>50.440222222222218</v>
      </c>
      <c r="M364" s="3">
        <v>27.990111111111112</v>
      </c>
      <c r="N364" s="3">
        <v>19.716777777777772</v>
      </c>
      <c r="O364" s="3">
        <v>2.7333333333333334</v>
      </c>
      <c r="P364" s="3">
        <f>SUM(Table3[[#This Row],[LPN Hours (excl. Admin)]:[LPN Admin Hours]])</f>
        <v>83.356444444444449</v>
      </c>
      <c r="Q364" s="3">
        <v>83.356444444444449</v>
      </c>
      <c r="R364" s="3">
        <v>0</v>
      </c>
      <c r="S364" s="3">
        <f>SUM(Table3[[#This Row],[CNA Hours]], Table3[[#This Row],[NA TR Hours]], Table3[[#This Row],[Med Aide/Tech Hours]])</f>
        <v>98.115333333333339</v>
      </c>
      <c r="T364" s="3">
        <v>95.51144444444445</v>
      </c>
      <c r="U364" s="3">
        <v>2.6038888888888887</v>
      </c>
      <c r="V364" s="3">
        <v>0</v>
      </c>
      <c r="W364" s="3">
        <f>SUM(Table3[[#This Row],[RN Hours Contract]:[Med Aide Hours Contract]])</f>
        <v>0.28444444444444444</v>
      </c>
      <c r="X364" s="3">
        <v>0</v>
      </c>
      <c r="Y364" s="3">
        <v>0.28444444444444444</v>
      </c>
      <c r="Z364" s="3">
        <v>0</v>
      </c>
      <c r="AA364" s="3">
        <v>0</v>
      </c>
      <c r="AB364" s="3">
        <v>0</v>
      </c>
      <c r="AC364" s="3">
        <v>0</v>
      </c>
      <c r="AD364" s="3">
        <v>0</v>
      </c>
      <c r="AE364" s="3">
        <v>0</v>
      </c>
      <c r="AF364" t="s">
        <v>362</v>
      </c>
      <c r="AG364" s="13">
        <v>5</v>
      </c>
      <c r="AQ364"/>
    </row>
    <row r="365" spans="1:43" x14ac:dyDescent="0.2">
      <c r="A365" t="s">
        <v>425</v>
      </c>
      <c r="B365" t="s">
        <v>790</v>
      </c>
      <c r="C365" t="s">
        <v>1055</v>
      </c>
      <c r="D365" t="s">
        <v>1143</v>
      </c>
      <c r="E365" s="3">
        <v>17.3</v>
      </c>
      <c r="F365" s="3">
        <f>Table3[[#This Row],[Total Hours Nurse Staffing]]/Table3[[#This Row],[MDS Census]]</f>
        <v>3.5475337186897877</v>
      </c>
      <c r="G365" s="3">
        <f>Table3[[#This Row],[Total Direct Care Staff Hours]]/Table3[[#This Row],[MDS Census]]</f>
        <v>3.5269813744380216</v>
      </c>
      <c r="H365" s="3">
        <f>Table3[[#This Row],[Total RN Hours (w/ Admin, DON)]]/Table3[[#This Row],[MDS Census]]</f>
        <v>1.1281117533718688</v>
      </c>
      <c r="I365" s="3">
        <f>Table3[[#This Row],[RN Hours (excl. Admin, DON)]]/Table3[[#This Row],[MDS Census]]</f>
        <v>1.1075594091201026</v>
      </c>
      <c r="J365" s="3">
        <f t="shared" si="5"/>
        <v>61.37233333333333</v>
      </c>
      <c r="K365" s="3">
        <f>SUM(Table3[[#This Row],[RN Hours (excl. Admin, DON)]], Table3[[#This Row],[LPN Hours (excl. Admin)]], Table3[[#This Row],[CNA Hours]], Table3[[#This Row],[NA TR Hours]], Table3[[#This Row],[Med Aide/Tech Hours]])</f>
        <v>61.016777777777776</v>
      </c>
      <c r="L365" s="3">
        <f>SUM(Table3[[#This Row],[RN Hours (excl. Admin, DON)]:[RN DON Hours]])</f>
        <v>19.516333333333332</v>
      </c>
      <c r="M365" s="3">
        <v>19.160777777777778</v>
      </c>
      <c r="N365" s="3">
        <v>0</v>
      </c>
      <c r="O365" s="3">
        <v>0.35555555555555557</v>
      </c>
      <c r="P365" s="3">
        <f>SUM(Table3[[#This Row],[LPN Hours (excl. Admin)]:[LPN Admin Hours]])</f>
        <v>4.4292222222222222</v>
      </c>
      <c r="Q365" s="3">
        <v>4.4292222222222222</v>
      </c>
      <c r="R365" s="3">
        <v>0</v>
      </c>
      <c r="S365" s="3">
        <f>SUM(Table3[[#This Row],[CNA Hours]], Table3[[#This Row],[NA TR Hours]], Table3[[#This Row],[Med Aide/Tech Hours]])</f>
        <v>37.426777777777779</v>
      </c>
      <c r="T365" s="3">
        <v>37.426777777777779</v>
      </c>
      <c r="U365" s="3">
        <v>0</v>
      </c>
      <c r="V365" s="3">
        <v>0</v>
      </c>
      <c r="W365" s="3">
        <f>SUM(Table3[[#This Row],[RN Hours Contract]:[Med Aide Hours Contract]])</f>
        <v>0</v>
      </c>
      <c r="X365" s="3">
        <v>0</v>
      </c>
      <c r="Y365" s="3">
        <v>0</v>
      </c>
      <c r="Z365" s="3">
        <v>0</v>
      </c>
      <c r="AA365" s="3">
        <v>0</v>
      </c>
      <c r="AB365" s="3">
        <v>0</v>
      </c>
      <c r="AC365" s="3">
        <v>0</v>
      </c>
      <c r="AD365" s="3">
        <v>0</v>
      </c>
      <c r="AE365" s="3">
        <v>0</v>
      </c>
      <c r="AF365" t="s">
        <v>363</v>
      </c>
      <c r="AG365" s="13">
        <v>5</v>
      </c>
      <c r="AQ365"/>
    </row>
    <row r="366" spans="1:43" x14ac:dyDescent="0.2">
      <c r="A366" t="s">
        <v>425</v>
      </c>
      <c r="B366" t="s">
        <v>791</v>
      </c>
      <c r="C366" t="s">
        <v>1011</v>
      </c>
      <c r="D366" t="s">
        <v>1075</v>
      </c>
      <c r="E366" s="3">
        <v>67.266666666666666</v>
      </c>
      <c r="F366" s="3">
        <f>Table3[[#This Row],[Total Hours Nurse Staffing]]/Table3[[#This Row],[MDS Census]]</f>
        <v>4.3299306243805749</v>
      </c>
      <c r="G366" s="3">
        <f>Table3[[#This Row],[Total Direct Care Staff Hours]]/Table3[[#This Row],[MDS Census]]</f>
        <v>3.8920730095804426</v>
      </c>
      <c r="H366" s="3">
        <f>Table3[[#This Row],[Total RN Hours (w/ Admin, DON)]]/Table3[[#This Row],[MDS Census]]</f>
        <v>0.78979517674264954</v>
      </c>
      <c r="I366" s="3">
        <f>Table3[[#This Row],[RN Hours (excl. Admin, DON)]]/Table3[[#This Row],[MDS Census]]</f>
        <v>0.43158738024446647</v>
      </c>
      <c r="J366" s="3">
        <f t="shared" si="5"/>
        <v>291.26</v>
      </c>
      <c r="K366" s="3">
        <f>SUM(Table3[[#This Row],[RN Hours (excl. Admin, DON)]], Table3[[#This Row],[LPN Hours (excl. Admin)]], Table3[[#This Row],[CNA Hours]], Table3[[#This Row],[NA TR Hours]], Table3[[#This Row],[Med Aide/Tech Hours]])</f>
        <v>261.80677777777777</v>
      </c>
      <c r="L366" s="3">
        <f>SUM(Table3[[#This Row],[RN Hours (excl. Admin, DON)]:[RN DON Hours]])</f>
        <v>53.126888888888892</v>
      </c>
      <c r="M366" s="3">
        <v>29.031444444444443</v>
      </c>
      <c r="N366" s="3">
        <v>18.584333333333333</v>
      </c>
      <c r="O366" s="3">
        <v>5.5111111111111111</v>
      </c>
      <c r="P366" s="3">
        <f>SUM(Table3[[#This Row],[LPN Hours (excl. Admin)]:[LPN Admin Hours]])</f>
        <v>59.727111111111107</v>
      </c>
      <c r="Q366" s="3">
        <v>54.36933333333333</v>
      </c>
      <c r="R366" s="3">
        <v>5.3577777777777769</v>
      </c>
      <c r="S366" s="3">
        <f>SUM(Table3[[#This Row],[CNA Hours]], Table3[[#This Row],[NA TR Hours]], Table3[[#This Row],[Med Aide/Tech Hours]])</f>
        <v>178.40600000000001</v>
      </c>
      <c r="T366" s="3">
        <v>178.40600000000001</v>
      </c>
      <c r="U366" s="3">
        <v>0</v>
      </c>
      <c r="V366" s="3">
        <v>0</v>
      </c>
      <c r="W366" s="3">
        <f>SUM(Table3[[#This Row],[RN Hours Contract]:[Med Aide Hours Contract]])</f>
        <v>0</v>
      </c>
      <c r="X366" s="3">
        <v>0</v>
      </c>
      <c r="Y366" s="3">
        <v>0</v>
      </c>
      <c r="Z366" s="3">
        <v>0</v>
      </c>
      <c r="AA366" s="3">
        <v>0</v>
      </c>
      <c r="AB366" s="3">
        <v>0</v>
      </c>
      <c r="AC366" s="3">
        <v>0</v>
      </c>
      <c r="AD366" s="3">
        <v>0</v>
      </c>
      <c r="AE366" s="3">
        <v>0</v>
      </c>
      <c r="AF366" t="s">
        <v>364</v>
      </c>
      <c r="AG366" s="13">
        <v>5</v>
      </c>
      <c r="AQ366"/>
    </row>
    <row r="367" spans="1:43" x14ac:dyDescent="0.2">
      <c r="A367" t="s">
        <v>425</v>
      </c>
      <c r="B367" t="s">
        <v>792</v>
      </c>
      <c r="C367" t="s">
        <v>928</v>
      </c>
      <c r="D367" t="s">
        <v>1079</v>
      </c>
      <c r="E367" s="3">
        <v>83.12222222222222</v>
      </c>
      <c r="F367" s="3">
        <f>Table3[[#This Row],[Total Hours Nurse Staffing]]/Table3[[#This Row],[MDS Census]]</f>
        <v>4.0451129528137955</v>
      </c>
      <c r="G367" s="3">
        <f>Table3[[#This Row],[Total Direct Care Staff Hours]]/Table3[[#This Row],[MDS Census]]</f>
        <v>3.929350354230718</v>
      </c>
      <c r="H367" s="3">
        <f>Table3[[#This Row],[Total RN Hours (w/ Admin, DON)]]/Table3[[#This Row],[MDS Census]]</f>
        <v>0.30991712337922739</v>
      </c>
      <c r="I367" s="3">
        <f>Table3[[#This Row],[RN Hours (excl. Admin, DON)]]/Table3[[#This Row],[MDS Census]]</f>
        <v>0.25231252506349422</v>
      </c>
      <c r="J367" s="3">
        <f t="shared" si="5"/>
        <v>336.23877777777778</v>
      </c>
      <c r="K367" s="3">
        <f>SUM(Table3[[#This Row],[RN Hours (excl. Admin, DON)]], Table3[[#This Row],[LPN Hours (excl. Admin)]], Table3[[#This Row],[CNA Hours]], Table3[[#This Row],[NA TR Hours]], Table3[[#This Row],[Med Aide/Tech Hours]])</f>
        <v>326.61633333333333</v>
      </c>
      <c r="L367" s="3">
        <f>SUM(Table3[[#This Row],[RN Hours (excl. Admin, DON)]:[RN DON Hours]])</f>
        <v>25.760999999999999</v>
      </c>
      <c r="M367" s="3">
        <v>20.972777777777779</v>
      </c>
      <c r="N367" s="3">
        <v>3.8993333333333329</v>
      </c>
      <c r="O367" s="3">
        <v>0.88888888888888884</v>
      </c>
      <c r="P367" s="3">
        <f>SUM(Table3[[#This Row],[LPN Hours (excl. Admin)]:[LPN Admin Hours]])</f>
        <v>107.73466666666668</v>
      </c>
      <c r="Q367" s="3">
        <v>102.90044444444446</v>
      </c>
      <c r="R367" s="3">
        <v>4.8342222222222224</v>
      </c>
      <c r="S367" s="3">
        <f>SUM(Table3[[#This Row],[CNA Hours]], Table3[[#This Row],[NA TR Hours]], Table3[[#This Row],[Med Aide/Tech Hours]])</f>
        <v>202.74311111111109</v>
      </c>
      <c r="T367" s="3">
        <v>162.39866666666666</v>
      </c>
      <c r="U367" s="3">
        <v>40.344444444444434</v>
      </c>
      <c r="V367" s="3">
        <v>0</v>
      </c>
      <c r="W367" s="3">
        <f>SUM(Table3[[#This Row],[RN Hours Contract]:[Med Aide Hours Contract]])</f>
        <v>23.67977777777778</v>
      </c>
      <c r="X367" s="3">
        <v>5.9111111111111114</v>
      </c>
      <c r="Y367" s="3">
        <v>0</v>
      </c>
      <c r="Z367" s="3">
        <v>0</v>
      </c>
      <c r="AA367" s="3">
        <v>17.768666666666668</v>
      </c>
      <c r="AB367" s="3">
        <v>0</v>
      </c>
      <c r="AC367" s="3">
        <v>0</v>
      </c>
      <c r="AD367" s="3">
        <v>0</v>
      </c>
      <c r="AE367" s="3">
        <v>0</v>
      </c>
      <c r="AF367" t="s">
        <v>365</v>
      </c>
      <c r="AG367" s="13">
        <v>5</v>
      </c>
      <c r="AQ367"/>
    </row>
    <row r="368" spans="1:43" x14ac:dyDescent="0.2">
      <c r="A368" t="s">
        <v>425</v>
      </c>
      <c r="B368" t="s">
        <v>793</v>
      </c>
      <c r="C368" t="s">
        <v>911</v>
      </c>
      <c r="D368" t="s">
        <v>1075</v>
      </c>
      <c r="E368" s="3">
        <v>27.444444444444443</v>
      </c>
      <c r="F368" s="3">
        <f>Table3[[#This Row],[Total Hours Nurse Staffing]]/Table3[[#This Row],[MDS Census]]</f>
        <v>4.9599554655870444</v>
      </c>
      <c r="G368" s="3">
        <f>Table3[[#This Row],[Total Direct Care Staff Hours]]/Table3[[#This Row],[MDS Census]]</f>
        <v>4.5117773279352233</v>
      </c>
      <c r="H368" s="3">
        <f>Table3[[#This Row],[Total RN Hours (w/ Admin, DON)]]/Table3[[#This Row],[MDS Census]]</f>
        <v>0.97768421052631582</v>
      </c>
      <c r="I368" s="3">
        <f>Table3[[#This Row],[RN Hours (excl. Admin, DON)]]/Table3[[#This Row],[MDS Census]]</f>
        <v>0.52950607287449403</v>
      </c>
      <c r="J368" s="3">
        <f t="shared" si="5"/>
        <v>136.12322222222221</v>
      </c>
      <c r="K368" s="3">
        <f>SUM(Table3[[#This Row],[RN Hours (excl. Admin, DON)]], Table3[[#This Row],[LPN Hours (excl. Admin)]], Table3[[#This Row],[CNA Hours]], Table3[[#This Row],[NA TR Hours]], Table3[[#This Row],[Med Aide/Tech Hours]])</f>
        <v>123.82322222222223</v>
      </c>
      <c r="L368" s="3">
        <f>SUM(Table3[[#This Row],[RN Hours (excl. Admin, DON)]:[RN DON Hours]])</f>
        <v>26.832000000000001</v>
      </c>
      <c r="M368" s="3">
        <v>14.532000000000002</v>
      </c>
      <c r="N368" s="3">
        <v>7.8111111111111109</v>
      </c>
      <c r="O368" s="3">
        <v>4.4888888888888889</v>
      </c>
      <c r="P368" s="3">
        <f>SUM(Table3[[#This Row],[LPN Hours (excl. Admin)]:[LPN Admin Hours]])</f>
        <v>29.950444444444443</v>
      </c>
      <c r="Q368" s="3">
        <v>29.950444444444443</v>
      </c>
      <c r="R368" s="3">
        <v>0</v>
      </c>
      <c r="S368" s="3">
        <f>SUM(Table3[[#This Row],[CNA Hours]], Table3[[#This Row],[NA TR Hours]], Table3[[#This Row],[Med Aide/Tech Hours]])</f>
        <v>79.340777777777774</v>
      </c>
      <c r="T368" s="3">
        <v>79.340777777777774</v>
      </c>
      <c r="U368" s="3">
        <v>0</v>
      </c>
      <c r="V368" s="3">
        <v>0</v>
      </c>
      <c r="W368" s="3">
        <f>SUM(Table3[[#This Row],[RN Hours Contract]:[Med Aide Hours Contract]])</f>
        <v>8.7068888888888907</v>
      </c>
      <c r="X368" s="3">
        <v>0</v>
      </c>
      <c r="Y368" s="3">
        <v>0</v>
      </c>
      <c r="Z368" s="3">
        <v>0</v>
      </c>
      <c r="AA368" s="3">
        <v>1.2913333333333332</v>
      </c>
      <c r="AB368" s="3">
        <v>0</v>
      </c>
      <c r="AC368" s="3">
        <v>7.4155555555555566</v>
      </c>
      <c r="AD368" s="3">
        <v>0</v>
      </c>
      <c r="AE368" s="3">
        <v>0</v>
      </c>
      <c r="AF368" t="s">
        <v>366</v>
      </c>
      <c r="AG368" s="13">
        <v>5</v>
      </c>
      <c r="AQ368"/>
    </row>
    <row r="369" spans="1:43" x14ac:dyDescent="0.2">
      <c r="A369" t="s">
        <v>425</v>
      </c>
      <c r="B369" t="s">
        <v>794</v>
      </c>
      <c r="C369" t="s">
        <v>1034</v>
      </c>
      <c r="D369" t="s">
        <v>1105</v>
      </c>
      <c r="E369" s="3">
        <v>24.644444444444446</v>
      </c>
      <c r="F369" s="3">
        <f>Table3[[#This Row],[Total Hours Nurse Staffing]]/Table3[[#This Row],[MDS Census]]</f>
        <v>5.8358431018935981</v>
      </c>
      <c r="G369" s="3">
        <f>Table3[[#This Row],[Total Direct Care Staff Hours]]/Table3[[#This Row],[MDS Census]]</f>
        <v>5.0245266005410274</v>
      </c>
      <c r="H369" s="3">
        <f>Table3[[#This Row],[Total RN Hours (w/ Admin, DON)]]/Table3[[#This Row],[MDS Census]]</f>
        <v>1.2848286744815149</v>
      </c>
      <c r="I369" s="3">
        <f>Table3[[#This Row],[RN Hours (excl. Admin, DON)]]/Table3[[#This Row],[MDS Census]]</f>
        <v>0.47351217312894495</v>
      </c>
      <c r="J369" s="3">
        <f t="shared" si="5"/>
        <v>143.82111111111112</v>
      </c>
      <c r="K369" s="3">
        <f>SUM(Table3[[#This Row],[RN Hours (excl. Admin, DON)]], Table3[[#This Row],[LPN Hours (excl. Admin)]], Table3[[#This Row],[CNA Hours]], Table3[[#This Row],[NA TR Hours]], Table3[[#This Row],[Med Aide/Tech Hours]])</f>
        <v>123.82666666666665</v>
      </c>
      <c r="L369" s="3">
        <f>SUM(Table3[[#This Row],[RN Hours (excl. Admin, DON)]:[RN DON Hours]])</f>
        <v>31.663888888888891</v>
      </c>
      <c r="M369" s="3">
        <v>11.669444444444444</v>
      </c>
      <c r="N369" s="3">
        <v>16.166666666666668</v>
      </c>
      <c r="O369" s="3">
        <v>3.8277777777777779</v>
      </c>
      <c r="P369" s="3">
        <f>SUM(Table3[[#This Row],[LPN Hours (excl. Admin)]:[LPN Admin Hours]])</f>
        <v>40.141666666666666</v>
      </c>
      <c r="Q369" s="3">
        <v>40.141666666666666</v>
      </c>
      <c r="R369" s="3">
        <v>0</v>
      </c>
      <c r="S369" s="3">
        <f>SUM(Table3[[#This Row],[CNA Hours]], Table3[[#This Row],[NA TR Hours]], Table3[[#This Row],[Med Aide/Tech Hours]])</f>
        <v>72.015555555555551</v>
      </c>
      <c r="T369" s="3">
        <v>68.540555555555557</v>
      </c>
      <c r="U369" s="3">
        <v>0</v>
      </c>
      <c r="V369" s="3">
        <v>3.4750000000000001</v>
      </c>
      <c r="W369" s="3">
        <f>SUM(Table3[[#This Row],[RN Hours Contract]:[Med Aide Hours Contract]])</f>
        <v>1.8211111111111111</v>
      </c>
      <c r="X369" s="3">
        <v>0</v>
      </c>
      <c r="Y369" s="3">
        <v>0</v>
      </c>
      <c r="Z369" s="3">
        <v>0</v>
      </c>
      <c r="AA369" s="3">
        <v>0</v>
      </c>
      <c r="AB369" s="3">
        <v>0</v>
      </c>
      <c r="AC369" s="3">
        <v>1.8211111111111111</v>
      </c>
      <c r="AD369" s="3">
        <v>0</v>
      </c>
      <c r="AE369" s="3">
        <v>0</v>
      </c>
      <c r="AF369" t="s">
        <v>367</v>
      </c>
      <c r="AG369" s="13">
        <v>5</v>
      </c>
      <c r="AQ369"/>
    </row>
    <row r="370" spans="1:43" x14ac:dyDescent="0.2">
      <c r="A370" t="s">
        <v>425</v>
      </c>
      <c r="B370" t="s">
        <v>795</v>
      </c>
      <c r="C370" t="s">
        <v>997</v>
      </c>
      <c r="D370" t="s">
        <v>1076</v>
      </c>
      <c r="E370" s="3">
        <v>50.033333333333331</v>
      </c>
      <c r="F370" s="3">
        <f>Table3[[#This Row],[Total Hours Nurse Staffing]]/Table3[[#This Row],[MDS Census]]</f>
        <v>3.7098045747279591</v>
      </c>
      <c r="G370" s="3">
        <f>Table3[[#This Row],[Total Direct Care Staff Hours]]/Table3[[#This Row],[MDS Census]]</f>
        <v>3.3077392849211633</v>
      </c>
      <c r="H370" s="3">
        <f>Table3[[#This Row],[Total RN Hours (w/ Admin, DON)]]/Table3[[#This Row],[MDS Census]]</f>
        <v>0.89246058183433274</v>
      </c>
      <c r="I370" s="3">
        <f>Table3[[#This Row],[RN Hours (excl. Admin, DON)]]/Table3[[#This Row],[MDS Census]]</f>
        <v>0.67965800577392843</v>
      </c>
      <c r="J370" s="3">
        <f t="shared" si="5"/>
        <v>185.61388888888888</v>
      </c>
      <c r="K370" s="3">
        <f>SUM(Table3[[#This Row],[RN Hours (excl. Admin, DON)]], Table3[[#This Row],[LPN Hours (excl. Admin)]], Table3[[#This Row],[CNA Hours]], Table3[[#This Row],[NA TR Hours]], Table3[[#This Row],[Med Aide/Tech Hours]])</f>
        <v>165.49722222222221</v>
      </c>
      <c r="L370" s="3">
        <f>SUM(Table3[[#This Row],[RN Hours (excl. Admin, DON)]:[RN DON Hours]])</f>
        <v>44.652777777777779</v>
      </c>
      <c r="M370" s="3">
        <v>34.005555555555553</v>
      </c>
      <c r="N370" s="3">
        <v>4.958333333333333</v>
      </c>
      <c r="O370" s="3">
        <v>5.6888888888888891</v>
      </c>
      <c r="P370" s="3">
        <f>SUM(Table3[[#This Row],[LPN Hours (excl. Admin)]:[LPN Admin Hours]])</f>
        <v>38.75277777777778</v>
      </c>
      <c r="Q370" s="3">
        <v>29.283333333333335</v>
      </c>
      <c r="R370" s="3">
        <v>9.469444444444445</v>
      </c>
      <c r="S370" s="3">
        <f>SUM(Table3[[#This Row],[CNA Hours]], Table3[[#This Row],[NA TR Hours]], Table3[[#This Row],[Med Aide/Tech Hours]])</f>
        <v>102.20833333333333</v>
      </c>
      <c r="T370" s="3">
        <v>102.20833333333333</v>
      </c>
      <c r="U370" s="3">
        <v>0</v>
      </c>
      <c r="V370" s="3">
        <v>0</v>
      </c>
      <c r="W370" s="3">
        <f>SUM(Table3[[#This Row],[RN Hours Contract]:[Med Aide Hours Contract]])</f>
        <v>0</v>
      </c>
      <c r="X370" s="3">
        <v>0</v>
      </c>
      <c r="Y370" s="3">
        <v>0</v>
      </c>
      <c r="Z370" s="3">
        <v>0</v>
      </c>
      <c r="AA370" s="3">
        <v>0</v>
      </c>
      <c r="AB370" s="3">
        <v>0</v>
      </c>
      <c r="AC370" s="3">
        <v>0</v>
      </c>
      <c r="AD370" s="3">
        <v>0</v>
      </c>
      <c r="AE370" s="3">
        <v>0</v>
      </c>
      <c r="AF370" t="s">
        <v>368</v>
      </c>
      <c r="AG370" s="13">
        <v>5</v>
      </c>
      <c r="AQ370"/>
    </row>
    <row r="371" spans="1:43" x14ac:dyDescent="0.2">
      <c r="A371" t="s">
        <v>425</v>
      </c>
      <c r="B371" t="s">
        <v>796</v>
      </c>
      <c r="C371" t="s">
        <v>1056</v>
      </c>
      <c r="D371" t="s">
        <v>1108</v>
      </c>
      <c r="E371" s="3">
        <v>64.37777777777778</v>
      </c>
      <c r="F371" s="3">
        <f>Table3[[#This Row],[Total Hours Nurse Staffing]]/Table3[[#This Row],[MDS Census]]</f>
        <v>3.9580997583707282</v>
      </c>
      <c r="G371" s="3">
        <f>Table3[[#This Row],[Total Direct Care Staff Hours]]/Table3[[#This Row],[MDS Census]]</f>
        <v>3.7153917846047637</v>
      </c>
      <c r="H371" s="3">
        <f>Table3[[#This Row],[Total RN Hours (w/ Admin, DON)]]/Table3[[#This Row],[MDS Census]]</f>
        <v>0.81161546427338627</v>
      </c>
      <c r="I371" s="3">
        <f>Table3[[#This Row],[RN Hours (excl. Admin, DON)]]/Table3[[#This Row],[MDS Census]]</f>
        <v>0.5689074905074214</v>
      </c>
      <c r="J371" s="3">
        <f t="shared" si="5"/>
        <v>254.81366666666668</v>
      </c>
      <c r="K371" s="3">
        <f>SUM(Table3[[#This Row],[RN Hours (excl. Admin, DON)]], Table3[[#This Row],[LPN Hours (excl. Admin)]], Table3[[#This Row],[CNA Hours]], Table3[[#This Row],[NA TR Hours]], Table3[[#This Row],[Med Aide/Tech Hours]])</f>
        <v>239.18866666666668</v>
      </c>
      <c r="L371" s="3">
        <f>SUM(Table3[[#This Row],[RN Hours (excl. Admin, DON)]:[RN DON Hours]])</f>
        <v>52.25</v>
      </c>
      <c r="M371" s="3">
        <v>36.625</v>
      </c>
      <c r="N371" s="3">
        <v>10.647222222222224</v>
      </c>
      <c r="O371" s="3">
        <v>4.9777777777777779</v>
      </c>
      <c r="P371" s="3">
        <f>SUM(Table3[[#This Row],[LPN Hours (excl. Admin)]:[LPN Admin Hours]])</f>
        <v>45.628000000000007</v>
      </c>
      <c r="Q371" s="3">
        <v>45.628000000000007</v>
      </c>
      <c r="R371" s="3">
        <v>0</v>
      </c>
      <c r="S371" s="3">
        <f>SUM(Table3[[#This Row],[CNA Hours]], Table3[[#This Row],[NA TR Hours]], Table3[[#This Row],[Med Aide/Tech Hours]])</f>
        <v>156.93566666666666</v>
      </c>
      <c r="T371" s="3">
        <v>154.2401111111111</v>
      </c>
      <c r="U371" s="3">
        <v>2.695555555555555</v>
      </c>
      <c r="V371" s="3">
        <v>0</v>
      </c>
      <c r="W371" s="3">
        <f>SUM(Table3[[#This Row],[RN Hours Contract]:[Med Aide Hours Contract]])</f>
        <v>0</v>
      </c>
      <c r="X371" s="3">
        <v>0</v>
      </c>
      <c r="Y371" s="3">
        <v>0</v>
      </c>
      <c r="Z371" s="3">
        <v>0</v>
      </c>
      <c r="AA371" s="3">
        <v>0</v>
      </c>
      <c r="AB371" s="3">
        <v>0</v>
      </c>
      <c r="AC371" s="3">
        <v>0</v>
      </c>
      <c r="AD371" s="3">
        <v>0</v>
      </c>
      <c r="AE371" s="3">
        <v>0</v>
      </c>
      <c r="AF371" t="s">
        <v>369</v>
      </c>
      <c r="AG371" s="13">
        <v>5</v>
      </c>
      <c r="AQ371"/>
    </row>
    <row r="372" spans="1:43" x14ac:dyDescent="0.2">
      <c r="A372" t="s">
        <v>425</v>
      </c>
      <c r="B372" t="s">
        <v>797</v>
      </c>
      <c r="C372" t="s">
        <v>1018</v>
      </c>
      <c r="D372" t="s">
        <v>1129</v>
      </c>
      <c r="E372" s="3">
        <v>29.622222222222224</v>
      </c>
      <c r="F372" s="3">
        <f>Table3[[#This Row],[Total Hours Nurse Staffing]]/Table3[[#This Row],[MDS Census]]</f>
        <v>3.403098274568642</v>
      </c>
      <c r="G372" s="3">
        <f>Table3[[#This Row],[Total Direct Care Staff Hours]]/Table3[[#This Row],[MDS Census]]</f>
        <v>3.0407576894223558</v>
      </c>
      <c r="H372" s="3">
        <f>Table3[[#This Row],[Total RN Hours (w/ Admin, DON)]]/Table3[[#This Row],[MDS Census]]</f>
        <v>0.90397224306076507</v>
      </c>
      <c r="I372" s="3">
        <f>Table3[[#This Row],[RN Hours (excl. Admin, DON)]]/Table3[[#This Row],[MDS Census]]</f>
        <v>0.54163165791447865</v>
      </c>
      <c r="J372" s="3">
        <f t="shared" si="5"/>
        <v>100.80733333333333</v>
      </c>
      <c r="K372" s="3">
        <f>SUM(Table3[[#This Row],[RN Hours (excl. Admin, DON)]], Table3[[#This Row],[LPN Hours (excl. Admin)]], Table3[[#This Row],[CNA Hours]], Table3[[#This Row],[NA TR Hours]], Table3[[#This Row],[Med Aide/Tech Hours]])</f>
        <v>90.074000000000012</v>
      </c>
      <c r="L372" s="3">
        <f>SUM(Table3[[#This Row],[RN Hours (excl. Admin, DON)]:[RN DON Hours]])</f>
        <v>26.777666666666665</v>
      </c>
      <c r="M372" s="3">
        <v>16.044333333333334</v>
      </c>
      <c r="N372" s="3">
        <v>5.4</v>
      </c>
      <c r="O372" s="3">
        <v>5.333333333333333</v>
      </c>
      <c r="P372" s="3">
        <f>SUM(Table3[[#This Row],[LPN Hours (excl. Admin)]:[LPN Admin Hours]])</f>
        <v>16.158555555555555</v>
      </c>
      <c r="Q372" s="3">
        <v>16.158555555555555</v>
      </c>
      <c r="R372" s="3">
        <v>0</v>
      </c>
      <c r="S372" s="3">
        <f>SUM(Table3[[#This Row],[CNA Hours]], Table3[[#This Row],[NA TR Hours]], Table3[[#This Row],[Med Aide/Tech Hours]])</f>
        <v>57.871111111111112</v>
      </c>
      <c r="T372" s="3">
        <v>46.547888888888892</v>
      </c>
      <c r="U372" s="3">
        <v>11.323222222222222</v>
      </c>
      <c r="V372" s="3">
        <v>0</v>
      </c>
      <c r="W372" s="3">
        <f>SUM(Table3[[#This Row],[RN Hours Contract]:[Med Aide Hours Contract]])</f>
        <v>0.28333333333333333</v>
      </c>
      <c r="X372" s="3">
        <v>0.21666666666666667</v>
      </c>
      <c r="Y372" s="3">
        <v>0</v>
      </c>
      <c r="Z372" s="3">
        <v>0</v>
      </c>
      <c r="AA372" s="3">
        <v>0</v>
      </c>
      <c r="AB372" s="3">
        <v>0</v>
      </c>
      <c r="AC372" s="3">
        <v>6.6666666666666666E-2</v>
      </c>
      <c r="AD372" s="3">
        <v>0</v>
      </c>
      <c r="AE372" s="3">
        <v>0</v>
      </c>
      <c r="AF372" t="s">
        <v>370</v>
      </c>
      <c r="AG372" s="13">
        <v>5</v>
      </c>
      <c r="AQ372"/>
    </row>
    <row r="373" spans="1:43" x14ac:dyDescent="0.2">
      <c r="A373" t="s">
        <v>425</v>
      </c>
      <c r="B373" t="s">
        <v>798</v>
      </c>
      <c r="C373" t="s">
        <v>994</v>
      </c>
      <c r="D373" t="s">
        <v>1087</v>
      </c>
      <c r="E373" s="3">
        <v>69.25555555555556</v>
      </c>
      <c r="F373" s="3">
        <f>Table3[[#This Row],[Total Hours Nurse Staffing]]/Table3[[#This Row],[MDS Census]]</f>
        <v>4.1960981870688272</v>
      </c>
      <c r="G373" s="3">
        <f>Table3[[#This Row],[Total Direct Care Staff Hours]]/Table3[[#This Row],[MDS Census]]</f>
        <v>3.6791865875180489</v>
      </c>
      <c r="H373" s="3">
        <f>Table3[[#This Row],[Total RN Hours (w/ Admin, DON)]]/Table3[[#This Row],[MDS Census]]</f>
        <v>0.81709128830418742</v>
      </c>
      <c r="I373" s="3">
        <f>Table3[[#This Row],[RN Hours (excl. Admin, DON)]]/Table3[[#This Row],[MDS Census]]</f>
        <v>0.42756778437349591</v>
      </c>
      <c r="J373" s="3">
        <f t="shared" si="5"/>
        <v>290.6031111111111</v>
      </c>
      <c r="K373" s="3">
        <f>SUM(Table3[[#This Row],[RN Hours (excl. Admin, DON)]], Table3[[#This Row],[LPN Hours (excl. Admin)]], Table3[[#This Row],[CNA Hours]], Table3[[#This Row],[NA TR Hours]], Table3[[#This Row],[Med Aide/Tech Hours]])</f>
        <v>254.80411111111113</v>
      </c>
      <c r="L373" s="3">
        <f>SUM(Table3[[#This Row],[RN Hours (excl. Admin, DON)]:[RN DON Hours]])</f>
        <v>56.588111111111118</v>
      </c>
      <c r="M373" s="3">
        <v>29.611444444444448</v>
      </c>
      <c r="N373" s="3">
        <v>21.465555555555557</v>
      </c>
      <c r="O373" s="3">
        <v>5.5111111111111111</v>
      </c>
      <c r="P373" s="3">
        <f>SUM(Table3[[#This Row],[LPN Hours (excl. Admin)]:[LPN Admin Hours]])</f>
        <v>60.370111111111115</v>
      </c>
      <c r="Q373" s="3">
        <v>51.547777777777782</v>
      </c>
      <c r="R373" s="3">
        <v>8.8223333333333329</v>
      </c>
      <c r="S373" s="3">
        <f>SUM(Table3[[#This Row],[CNA Hours]], Table3[[#This Row],[NA TR Hours]], Table3[[#This Row],[Med Aide/Tech Hours]])</f>
        <v>173.64488888888889</v>
      </c>
      <c r="T373" s="3">
        <v>173.64488888888889</v>
      </c>
      <c r="U373" s="3">
        <v>0</v>
      </c>
      <c r="V373" s="3">
        <v>0</v>
      </c>
      <c r="W373" s="3">
        <f>SUM(Table3[[#This Row],[RN Hours Contract]:[Med Aide Hours Contract]])</f>
        <v>0</v>
      </c>
      <c r="X373" s="3">
        <v>0</v>
      </c>
      <c r="Y373" s="3">
        <v>0</v>
      </c>
      <c r="Z373" s="3">
        <v>0</v>
      </c>
      <c r="AA373" s="3">
        <v>0</v>
      </c>
      <c r="AB373" s="3">
        <v>0</v>
      </c>
      <c r="AC373" s="3">
        <v>0</v>
      </c>
      <c r="AD373" s="3">
        <v>0</v>
      </c>
      <c r="AE373" s="3">
        <v>0</v>
      </c>
      <c r="AF373" t="s">
        <v>371</v>
      </c>
      <c r="AG373" s="13">
        <v>5</v>
      </c>
      <c r="AQ373"/>
    </row>
    <row r="374" spans="1:43" x14ac:dyDescent="0.2">
      <c r="A374" t="s">
        <v>425</v>
      </c>
      <c r="B374" t="s">
        <v>799</v>
      </c>
      <c r="C374" t="s">
        <v>1057</v>
      </c>
      <c r="D374" t="s">
        <v>1075</v>
      </c>
      <c r="E374" s="3">
        <v>53.011111111111113</v>
      </c>
      <c r="F374" s="3">
        <f>Table3[[#This Row],[Total Hours Nurse Staffing]]/Table3[[#This Row],[MDS Census]]</f>
        <v>4.1623579962272057</v>
      </c>
      <c r="G374" s="3">
        <f>Table3[[#This Row],[Total Direct Care Staff Hours]]/Table3[[#This Row],[MDS Census]]</f>
        <v>3.6779501152798155</v>
      </c>
      <c r="H374" s="3">
        <f>Table3[[#This Row],[Total RN Hours (w/ Admin, DON)]]/Table3[[#This Row],[MDS Census]]</f>
        <v>1.0677992035212742</v>
      </c>
      <c r="I374" s="3">
        <f>Table3[[#This Row],[RN Hours (excl. Admin, DON)]]/Table3[[#This Row],[MDS Census]]</f>
        <v>0.71466778453154467</v>
      </c>
      <c r="J374" s="3">
        <f t="shared" si="5"/>
        <v>220.6512222222222</v>
      </c>
      <c r="K374" s="3">
        <f>SUM(Table3[[#This Row],[RN Hours (excl. Admin, DON)]], Table3[[#This Row],[LPN Hours (excl. Admin)]], Table3[[#This Row],[CNA Hours]], Table3[[#This Row],[NA TR Hours]], Table3[[#This Row],[Med Aide/Tech Hours]])</f>
        <v>194.97222222222223</v>
      </c>
      <c r="L374" s="3">
        <f>SUM(Table3[[#This Row],[RN Hours (excl. Admin, DON)]:[RN DON Hours]])</f>
        <v>56.605222222222217</v>
      </c>
      <c r="M374" s="3">
        <v>37.885333333333328</v>
      </c>
      <c r="N374" s="3">
        <v>16.664333333333332</v>
      </c>
      <c r="O374" s="3">
        <v>2.0555555555555554</v>
      </c>
      <c r="P374" s="3">
        <f>SUM(Table3[[#This Row],[LPN Hours (excl. Admin)]:[LPN Admin Hours]])</f>
        <v>57.880333333333333</v>
      </c>
      <c r="Q374" s="3">
        <v>50.92122222222222</v>
      </c>
      <c r="R374" s="3">
        <v>6.9591111111111132</v>
      </c>
      <c r="S374" s="3">
        <f>SUM(Table3[[#This Row],[CNA Hours]], Table3[[#This Row],[NA TR Hours]], Table3[[#This Row],[Med Aide/Tech Hours]])</f>
        <v>106.16566666666667</v>
      </c>
      <c r="T374" s="3">
        <v>106.16566666666667</v>
      </c>
      <c r="U374" s="3">
        <v>0</v>
      </c>
      <c r="V374" s="3">
        <v>0</v>
      </c>
      <c r="W374" s="3">
        <f>SUM(Table3[[#This Row],[RN Hours Contract]:[Med Aide Hours Contract]])</f>
        <v>0</v>
      </c>
      <c r="X374" s="3">
        <v>0</v>
      </c>
      <c r="Y374" s="3">
        <v>0</v>
      </c>
      <c r="Z374" s="3">
        <v>0</v>
      </c>
      <c r="AA374" s="3">
        <v>0</v>
      </c>
      <c r="AB374" s="3">
        <v>0</v>
      </c>
      <c r="AC374" s="3">
        <v>0</v>
      </c>
      <c r="AD374" s="3">
        <v>0</v>
      </c>
      <c r="AE374" s="3">
        <v>0</v>
      </c>
      <c r="AF374" t="s">
        <v>372</v>
      </c>
      <c r="AG374" s="13">
        <v>5</v>
      </c>
      <c r="AQ374"/>
    </row>
    <row r="375" spans="1:43" x14ac:dyDescent="0.2">
      <c r="A375" t="s">
        <v>425</v>
      </c>
      <c r="B375" t="s">
        <v>800</v>
      </c>
      <c r="C375" t="s">
        <v>881</v>
      </c>
      <c r="D375" t="s">
        <v>1072</v>
      </c>
      <c r="E375" s="3">
        <v>43.62222222222222</v>
      </c>
      <c r="F375" s="3">
        <f>Table3[[#This Row],[Total Hours Nurse Staffing]]/Table3[[#This Row],[MDS Census]]</f>
        <v>3.9056571574121244</v>
      </c>
      <c r="G375" s="3">
        <f>Table3[[#This Row],[Total Direct Care Staff Hours]]/Table3[[#This Row],[MDS Census]]</f>
        <v>3.7332170147733064</v>
      </c>
      <c r="H375" s="3">
        <f>Table3[[#This Row],[Total RN Hours (w/ Admin, DON)]]/Table3[[#This Row],[MDS Census]]</f>
        <v>0.53618950585837999</v>
      </c>
      <c r="I375" s="3">
        <f>Table3[[#This Row],[RN Hours (excl. Admin, DON)]]/Table3[[#This Row],[MDS Census]]</f>
        <v>0.36374936321956192</v>
      </c>
      <c r="J375" s="3">
        <f t="shared" si="5"/>
        <v>170.37344444444443</v>
      </c>
      <c r="K375" s="3">
        <f>SUM(Table3[[#This Row],[RN Hours (excl. Admin, DON)]], Table3[[#This Row],[LPN Hours (excl. Admin)]], Table3[[#This Row],[CNA Hours]], Table3[[#This Row],[NA TR Hours]], Table3[[#This Row],[Med Aide/Tech Hours]])</f>
        <v>162.85122222222222</v>
      </c>
      <c r="L375" s="3">
        <f>SUM(Table3[[#This Row],[RN Hours (excl. Admin, DON)]:[RN DON Hours]])</f>
        <v>23.389777777777773</v>
      </c>
      <c r="M375" s="3">
        <v>15.867555555555555</v>
      </c>
      <c r="N375" s="3">
        <v>1.4222222222222223</v>
      </c>
      <c r="O375" s="3">
        <v>6.1</v>
      </c>
      <c r="P375" s="3">
        <f>SUM(Table3[[#This Row],[LPN Hours (excl. Admin)]:[LPN Admin Hours]])</f>
        <v>26.386777777777777</v>
      </c>
      <c r="Q375" s="3">
        <v>26.386777777777777</v>
      </c>
      <c r="R375" s="3">
        <v>0</v>
      </c>
      <c r="S375" s="3">
        <f>SUM(Table3[[#This Row],[CNA Hours]], Table3[[#This Row],[NA TR Hours]], Table3[[#This Row],[Med Aide/Tech Hours]])</f>
        <v>120.59688888888888</v>
      </c>
      <c r="T375" s="3">
        <v>120.59688888888888</v>
      </c>
      <c r="U375" s="3">
        <v>0</v>
      </c>
      <c r="V375" s="3">
        <v>0</v>
      </c>
      <c r="W375" s="3">
        <f>SUM(Table3[[#This Row],[RN Hours Contract]:[Med Aide Hours Contract]])</f>
        <v>0</v>
      </c>
      <c r="X375" s="3">
        <v>0</v>
      </c>
      <c r="Y375" s="3">
        <v>0</v>
      </c>
      <c r="Z375" s="3">
        <v>0</v>
      </c>
      <c r="AA375" s="3">
        <v>0</v>
      </c>
      <c r="AB375" s="3">
        <v>0</v>
      </c>
      <c r="AC375" s="3">
        <v>0</v>
      </c>
      <c r="AD375" s="3">
        <v>0</v>
      </c>
      <c r="AE375" s="3">
        <v>0</v>
      </c>
      <c r="AF375" t="s">
        <v>373</v>
      </c>
      <c r="AG375" s="13">
        <v>5</v>
      </c>
      <c r="AQ375"/>
    </row>
    <row r="376" spans="1:43" x14ac:dyDescent="0.2">
      <c r="A376" t="s">
        <v>425</v>
      </c>
      <c r="B376" t="s">
        <v>801</v>
      </c>
      <c r="C376" t="s">
        <v>1058</v>
      </c>
      <c r="D376" t="s">
        <v>1109</v>
      </c>
      <c r="E376" s="3">
        <v>29.622222222222224</v>
      </c>
      <c r="F376" s="3">
        <f>Table3[[#This Row],[Total Hours Nurse Staffing]]/Table3[[#This Row],[MDS Census]]</f>
        <v>4.2591897974493618</v>
      </c>
      <c r="G376" s="3">
        <f>Table3[[#This Row],[Total Direct Care Staff Hours]]/Table3[[#This Row],[MDS Census]]</f>
        <v>3.8438672168042007</v>
      </c>
      <c r="H376" s="3">
        <f>Table3[[#This Row],[Total RN Hours (w/ Admin, DON)]]/Table3[[#This Row],[MDS Census]]</f>
        <v>0.66851087771942985</v>
      </c>
      <c r="I376" s="3">
        <f>Table3[[#This Row],[RN Hours (excl. Admin, DON)]]/Table3[[#This Row],[MDS Census]]</f>
        <v>0.29698049512378094</v>
      </c>
      <c r="J376" s="3">
        <f t="shared" si="5"/>
        <v>126.16666666666666</v>
      </c>
      <c r="K376" s="3">
        <f>SUM(Table3[[#This Row],[RN Hours (excl. Admin, DON)]], Table3[[#This Row],[LPN Hours (excl. Admin)]], Table3[[#This Row],[CNA Hours]], Table3[[#This Row],[NA TR Hours]], Table3[[#This Row],[Med Aide/Tech Hours]])</f>
        <v>113.86388888888888</v>
      </c>
      <c r="L376" s="3">
        <f>SUM(Table3[[#This Row],[RN Hours (excl. Admin, DON)]:[RN DON Hours]])</f>
        <v>19.802777777777777</v>
      </c>
      <c r="M376" s="3">
        <v>8.7972222222222225</v>
      </c>
      <c r="N376" s="3">
        <v>5.0944444444444441</v>
      </c>
      <c r="O376" s="3">
        <v>5.9111111111111114</v>
      </c>
      <c r="P376" s="3">
        <f>SUM(Table3[[#This Row],[LPN Hours (excl. Admin)]:[LPN Admin Hours]])</f>
        <v>29.863888888888887</v>
      </c>
      <c r="Q376" s="3">
        <v>28.566666666666666</v>
      </c>
      <c r="R376" s="3">
        <v>1.2972222222222223</v>
      </c>
      <c r="S376" s="3">
        <f>SUM(Table3[[#This Row],[CNA Hours]], Table3[[#This Row],[NA TR Hours]], Table3[[#This Row],[Med Aide/Tech Hours]])</f>
        <v>76.5</v>
      </c>
      <c r="T376" s="3">
        <v>76.5</v>
      </c>
      <c r="U376" s="3">
        <v>0</v>
      </c>
      <c r="V376" s="3">
        <v>0</v>
      </c>
      <c r="W376" s="3">
        <f>SUM(Table3[[#This Row],[RN Hours Contract]:[Med Aide Hours Contract]])</f>
        <v>0</v>
      </c>
      <c r="X376" s="3">
        <v>0</v>
      </c>
      <c r="Y376" s="3">
        <v>0</v>
      </c>
      <c r="Z376" s="3">
        <v>0</v>
      </c>
      <c r="AA376" s="3">
        <v>0</v>
      </c>
      <c r="AB376" s="3">
        <v>0</v>
      </c>
      <c r="AC376" s="3">
        <v>0</v>
      </c>
      <c r="AD376" s="3">
        <v>0</v>
      </c>
      <c r="AE376" s="3">
        <v>0</v>
      </c>
      <c r="AF376" t="s">
        <v>374</v>
      </c>
      <c r="AG376" s="13">
        <v>5</v>
      </c>
      <c r="AQ376"/>
    </row>
    <row r="377" spans="1:43" x14ac:dyDescent="0.2">
      <c r="A377" t="s">
        <v>425</v>
      </c>
      <c r="B377" t="s">
        <v>802</v>
      </c>
      <c r="C377" t="s">
        <v>878</v>
      </c>
      <c r="D377" t="s">
        <v>1105</v>
      </c>
      <c r="E377" s="3">
        <v>45.3</v>
      </c>
      <c r="F377" s="3">
        <f>Table3[[#This Row],[Total Hours Nurse Staffing]]/Table3[[#This Row],[MDS Census]]</f>
        <v>4.5390213392200156</v>
      </c>
      <c r="G377" s="3">
        <f>Table3[[#This Row],[Total Direct Care Staff Hours]]/Table3[[#This Row],[MDS Census]]</f>
        <v>4.046345351974491</v>
      </c>
      <c r="H377" s="3">
        <f>Table3[[#This Row],[Total RN Hours (w/ Admin, DON)]]/Table3[[#This Row],[MDS Census]]</f>
        <v>1.4844051999018888</v>
      </c>
      <c r="I377" s="3">
        <f>Table3[[#This Row],[RN Hours (excl. Admin, DON)]]/Table3[[#This Row],[MDS Census]]</f>
        <v>1.0881677704194261</v>
      </c>
      <c r="J377" s="3">
        <f t="shared" si="5"/>
        <v>205.61766666666671</v>
      </c>
      <c r="K377" s="3">
        <f>SUM(Table3[[#This Row],[RN Hours (excl. Admin, DON)]], Table3[[#This Row],[LPN Hours (excl. Admin)]], Table3[[#This Row],[CNA Hours]], Table3[[#This Row],[NA TR Hours]], Table3[[#This Row],[Med Aide/Tech Hours]])</f>
        <v>183.29944444444445</v>
      </c>
      <c r="L377" s="3">
        <f>SUM(Table3[[#This Row],[RN Hours (excl. Admin, DON)]:[RN DON Hours]])</f>
        <v>67.24355555555556</v>
      </c>
      <c r="M377" s="3">
        <v>49.293999999999997</v>
      </c>
      <c r="N377" s="3">
        <v>12.844000000000008</v>
      </c>
      <c r="O377" s="3">
        <v>5.1055555555555552</v>
      </c>
      <c r="P377" s="3">
        <f>SUM(Table3[[#This Row],[LPN Hours (excl. Admin)]:[LPN Admin Hours]])</f>
        <v>38.080222222222226</v>
      </c>
      <c r="Q377" s="3">
        <v>33.711555555555556</v>
      </c>
      <c r="R377" s="3">
        <v>4.3686666666666669</v>
      </c>
      <c r="S377" s="3">
        <f>SUM(Table3[[#This Row],[CNA Hours]], Table3[[#This Row],[NA TR Hours]], Table3[[#This Row],[Med Aide/Tech Hours]])</f>
        <v>100.2938888888889</v>
      </c>
      <c r="T377" s="3">
        <v>99.88644444444445</v>
      </c>
      <c r="U377" s="3">
        <v>0.40744444444444444</v>
      </c>
      <c r="V377" s="3">
        <v>0</v>
      </c>
      <c r="W377" s="3">
        <f>SUM(Table3[[#This Row],[RN Hours Contract]:[Med Aide Hours Contract]])</f>
        <v>0</v>
      </c>
      <c r="X377" s="3">
        <v>0</v>
      </c>
      <c r="Y377" s="3">
        <v>0</v>
      </c>
      <c r="Z377" s="3">
        <v>0</v>
      </c>
      <c r="AA377" s="3">
        <v>0</v>
      </c>
      <c r="AB377" s="3">
        <v>0</v>
      </c>
      <c r="AC377" s="3">
        <v>0</v>
      </c>
      <c r="AD377" s="3">
        <v>0</v>
      </c>
      <c r="AE377" s="3">
        <v>0</v>
      </c>
      <c r="AF377" t="s">
        <v>375</v>
      </c>
      <c r="AG377" s="13">
        <v>5</v>
      </c>
      <c r="AQ377"/>
    </row>
    <row r="378" spans="1:43" x14ac:dyDescent="0.2">
      <c r="A378" t="s">
        <v>425</v>
      </c>
      <c r="B378" t="s">
        <v>803</v>
      </c>
      <c r="C378" t="s">
        <v>911</v>
      </c>
      <c r="D378" t="s">
        <v>1075</v>
      </c>
      <c r="E378" s="3">
        <v>41.744444444444447</v>
      </c>
      <c r="F378" s="3">
        <f>Table3[[#This Row],[Total Hours Nurse Staffing]]/Table3[[#This Row],[MDS Census]]</f>
        <v>4.8062709608730367</v>
      </c>
      <c r="G378" s="3">
        <f>Table3[[#This Row],[Total Direct Care Staff Hours]]/Table3[[#This Row],[MDS Census]]</f>
        <v>4.4199920149055085</v>
      </c>
      <c r="H378" s="3">
        <f>Table3[[#This Row],[Total RN Hours (w/ Admin, DON)]]/Table3[[#This Row],[MDS Census]]</f>
        <v>1.1201517167953154</v>
      </c>
      <c r="I378" s="3">
        <f>Table3[[#This Row],[RN Hours (excl. Admin, DON)]]/Table3[[#This Row],[MDS Census]]</f>
        <v>0.90295714665956872</v>
      </c>
      <c r="J378" s="3">
        <f t="shared" ref="J378:J426" si="6">SUM(L378,P378,S378)</f>
        <v>200.63511111111112</v>
      </c>
      <c r="K378" s="3">
        <f>SUM(Table3[[#This Row],[RN Hours (excl. Admin, DON)]], Table3[[#This Row],[LPN Hours (excl. Admin)]], Table3[[#This Row],[CNA Hours]], Table3[[#This Row],[NA TR Hours]], Table3[[#This Row],[Med Aide/Tech Hours]])</f>
        <v>184.51011111111109</v>
      </c>
      <c r="L378" s="3">
        <f>SUM(Table3[[#This Row],[RN Hours (excl. Admin, DON)]:[RN DON Hours]])</f>
        <v>46.760111111111115</v>
      </c>
      <c r="M378" s="3">
        <v>37.693444444444445</v>
      </c>
      <c r="N378" s="3">
        <v>3.5555555555555554</v>
      </c>
      <c r="O378" s="3">
        <v>5.5111111111111111</v>
      </c>
      <c r="P378" s="3">
        <f>SUM(Table3[[#This Row],[LPN Hours (excl. Admin)]:[LPN Admin Hours]])</f>
        <v>52.863888888888894</v>
      </c>
      <c r="Q378" s="3">
        <v>45.805555555555557</v>
      </c>
      <c r="R378" s="3">
        <v>7.0583333333333336</v>
      </c>
      <c r="S378" s="3">
        <f>SUM(Table3[[#This Row],[CNA Hours]], Table3[[#This Row],[NA TR Hours]], Table3[[#This Row],[Med Aide/Tech Hours]])</f>
        <v>101.01111111111111</v>
      </c>
      <c r="T378" s="3">
        <v>101.01111111111111</v>
      </c>
      <c r="U378" s="3">
        <v>0</v>
      </c>
      <c r="V378" s="3">
        <v>0</v>
      </c>
      <c r="W378" s="3">
        <f>SUM(Table3[[#This Row],[RN Hours Contract]:[Med Aide Hours Contract]])</f>
        <v>5.3361111111111112</v>
      </c>
      <c r="X378" s="3">
        <v>2.2444444444444445</v>
      </c>
      <c r="Y378" s="3">
        <v>0</v>
      </c>
      <c r="Z378" s="3">
        <v>0</v>
      </c>
      <c r="AA378" s="3">
        <v>0</v>
      </c>
      <c r="AB378" s="3">
        <v>1.5472222222222223</v>
      </c>
      <c r="AC378" s="3">
        <v>1.5444444444444445</v>
      </c>
      <c r="AD378" s="3">
        <v>0</v>
      </c>
      <c r="AE378" s="3">
        <v>0</v>
      </c>
      <c r="AF378" t="s">
        <v>376</v>
      </c>
      <c r="AG378" s="13">
        <v>5</v>
      </c>
      <c r="AQ378"/>
    </row>
    <row r="379" spans="1:43" x14ac:dyDescent="0.2">
      <c r="A379" t="s">
        <v>425</v>
      </c>
      <c r="B379" t="s">
        <v>804</v>
      </c>
      <c r="C379" t="s">
        <v>1059</v>
      </c>
      <c r="D379" t="s">
        <v>1070</v>
      </c>
      <c r="E379" s="3">
        <v>57.633333333333333</v>
      </c>
      <c r="F379" s="3">
        <f>Table3[[#This Row],[Total Hours Nurse Staffing]]/Table3[[#This Row],[MDS Census]]</f>
        <v>4.175660304607673</v>
      </c>
      <c r="G379" s="3">
        <f>Table3[[#This Row],[Total Direct Care Staff Hours]]/Table3[[#This Row],[MDS Census]]</f>
        <v>3.971958743011375</v>
      </c>
      <c r="H379" s="3">
        <f>Table3[[#This Row],[Total RN Hours (w/ Admin, DON)]]/Table3[[#This Row],[MDS Census]]</f>
        <v>0.78264121843069212</v>
      </c>
      <c r="I379" s="3">
        <f>Table3[[#This Row],[RN Hours (excl. Admin, DON)]]/Table3[[#This Row],[MDS Census]]</f>
        <v>0.57893965683439363</v>
      </c>
      <c r="J379" s="3">
        <f t="shared" si="6"/>
        <v>240.65722222222223</v>
      </c>
      <c r="K379" s="3">
        <f>SUM(Table3[[#This Row],[RN Hours (excl. Admin, DON)]], Table3[[#This Row],[LPN Hours (excl. Admin)]], Table3[[#This Row],[CNA Hours]], Table3[[#This Row],[NA TR Hours]], Table3[[#This Row],[Med Aide/Tech Hours]])</f>
        <v>228.91722222222225</v>
      </c>
      <c r="L379" s="3">
        <f>SUM(Table3[[#This Row],[RN Hours (excl. Admin, DON)]:[RN DON Hours]])</f>
        <v>45.106222222222222</v>
      </c>
      <c r="M379" s="3">
        <v>33.36622222222222</v>
      </c>
      <c r="N379" s="3">
        <v>6.0955555555555572</v>
      </c>
      <c r="O379" s="3">
        <v>5.6444444444444448</v>
      </c>
      <c r="P379" s="3">
        <f>SUM(Table3[[#This Row],[LPN Hours (excl. Admin)]:[LPN Admin Hours]])</f>
        <v>81.072444444444443</v>
      </c>
      <c r="Q379" s="3">
        <v>81.072444444444443</v>
      </c>
      <c r="R379" s="3">
        <v>0</v>
      </c>
      <c r="S379" s="3">
        <f>SUM(Table3[[#This Row],[CNA Hours]], Table3[[#This Row],[NA TR Hours]], Table3[[#This Row],[Med Aide/Tech Hours]])</f>
        <v>114.47855555555557</v>
      </c>
      <c r="T379" s="3">
        <v>96.306666666666672</v>
      </c>
      <c r="U379" s="3">
        <v>18.171888888888894</v>
      </c>
      <c r="V379" s="3">
        <v>0</v>
      </c>
      <c r="W379" s="3">
        <f>SUM(Table3[[#This Row],[RN Hours Contract]:[Med Aide Hours Contract]])</f>
        <v>0</v>
      </c>
      <c r="X379" s="3">
        <v>0</v>
      </c>
      <c r="Y379" s="3">
        <v>0</v>
      </c>
      <c r="Z379" s="3">
        <v>0</v>
      </c>
      <c r="AA379" s="3">
        <v>0</v>
      </c>
      <c r="AB379" s="3">
        <v>0</v>
      </c>
      <c r="AC379" s="3">
        <v>0</v>
      </c>
      <c r="AD379" s="3">
        <v>0</v>
      </c>
      <c r="AE379" s="3">
        <v>0</v>
      </c>
      <c r="AF379" t="s">
        <v>377</v>
      </c>
      <c r="AG379" s="13">
        <v>5</v>
      </c>
      <c r="AQ379"/>
    </row>
    <row r="380" spans="1:43" x14ac:dyDescent="0.2">
      <c r="A380" t="s">
        <v>425</v>
      </c>
      <c r="B380" t="s">
        <v>805</v>
      </c>
      <c r="C380" t="s">
        <v>856</v>
      </c>
      <c r="D380" t="s">
        <v>1118</v>
      </c>
      <c r="E380" s="3">
        <v>52.477777777777774</v>
      </c>
      <c r="F380" s="3">
        <f>Table3[[#This Row],[Total Hours Nurse Staffing]]/Table3[[#This Row],[MDS Census]]</f>
        <v>3.9988503070082571</v>
      </c>
      <c r="G380" s="3">
        <f>Table3[[#This Row],[Total Direct Care Staff Hours]]/Table3[[#This Row],[MDS Census]]</f>
        <v>3.6292758839720514</v>
      </c>
      <c r="H380" s="3">
        <f>Table3[[#This Row],[Total RN Hours (w/ Admin, DON)]]/Table3[[#This Row],[MDS Census]]</f>
        <v>1.3511539275883973</v>
      </c>
      <c r="I380" s="3">
        <f>Table3[[#This Row],[RN Hours (excl. Admin, DON)]]/Table3[[#This Row],[MDS Census]]</f>
        <v>1.0711412237984332</v>
      </c>
      <c r="J380" s="3">
        <f t="shared" si="6"/>
        <v>209.85077777777775</v>
      </c>
      <c r="K380" s="3">
        <f>SUM(Table3[[#This Row],[RN Hours (excl. Admin, DON)]], Table3[[#This Row],[LPN Hours (excl. Admin)]], Table3[[#This Row],[CNA Hours]], Table3[[#This Row],[NA TR Hours]], Table3[[#This Row],[Med Aide/Tech Hours]])</f>
        <v>190.4563333333333</v>
      </c>
      <c r="L380" s="3">
        <f>SUM(Table3[[#This Row],[RN Hours (excl. Admin, DON)]:[RN DON Hours]])</f>
        <v>70.905555555555551</v>
      </c>
      <c r="M380" s="3">
        <v>56.211111111111109</v>
      </c>
      <c r="N380" s="3">
        <v>9.405555555555555</v>
      </c>
      <c r="O380" s="3">
        <v>5.2888888888888888</v>
      </c>
      <c r="P380" s="3">
        <f>SUM(Table3[[#This Row],[LPN Hours (excl. Admin)]:[LPN Admin Hours]])</f>
        <v>28.938888888888886</v>
      </c>
      <c r="Q380" s="3">
        <v>24.238888888888887</v>
      </c>
      <c r="R380" s="3">
        <v>4.7</v>
      </c>
      <c r="S380" s="3">
        <f>SUM(Table3[[#This Row],[CNA Hours]], Table3[[#This Row],[NA TR Hours]], Table3[[#This Row],[Med Aide/Tech Hours]])</f>
        <v>110.00633333333333</v>
      </c>
      <c r="T380" s="3">
        <v>110.00633333333333</v>
      </c>
      <c r="U380" s="3">
        <v>0</v>
      </c>
      <c r="V380" s="3">
        <v>0</v>
      </c>
      <c r="W380" s="3">
        <f>SUM(Table3[[#This Row],[RN Hours Contract]:[Med Aide Hours Contract]])</f>
        <v>0</v>
      </c>
      <c r="X380" s="3">
        <v>0</v>
      </c>
      <c r="Y380" s="3">
        <v>0</v>
      </c>
      <c r="Z380" s="3">
        <v>0</v>
      </c>
      <c r="AA380" s="3">
        <v>0</v>
      </c>
      <c r="AB380" s="3">
        <v>0</v>
      </c>
      <c r="AC380" s="3">
        <v>0</v>
      </c>
      <c r="AD380" s="3">
        <v>0</v>
      </c>
      <c r="AE380" s="3">
        <v>0</v>
      </c>
      <c r="AF380" t="s">
        <v>378</v>
      </c>
      <c r="AG380" s="13">
        <v>5</v>
      </c>
      <c r="AQ380"/>
    </row>
    <row r="381" spans="1:43" x14ac:dyDescent="0.2">
      <c r="A381" t="s">
        <v>425</v>
      </c>
      <c r="B381" t="s">
        <v>806</v>
      </c>
      <c r="C381" t="s">
        <v>903</v>
      </c>
      <c r="D381" t="s">
        <v>1095</v>
      </c>
      <c r="E381" s="3">
        <v>41.56666666666667</v>
      </c>
      <c r="F381" s="3">
        <f>Table3[[#This Row],[Total Hours Nurse Staffing]]/Table3[[#This Row],[MDS Census]]</f>
        <v>5.3242074311681362</v>
      </c>
      <c r="G381" s="3">
        <f>Table3[[#This Row],[Total Direct Care Staff Hours]]/Table3[[#This Row],[MDS Census]]</f>
        <v>4.5921865811280407</v>
      </c>
      <c r="H381" s="3">
        <f>Table3[[#This Row],[Total RN Hours (w/ Admin, DON)]]/Table3[[#This Row],[MDS Census]]</f>
        <v>1.7893023255813951</v>
      </c>
      <c r="I381" s="3">
        <f>Table3[[#This Row],[RN Hours (excl. Admin, DON)]]/Table3[[#This Row],[MDS Census]]</f>
        <v>1.0702459235498529</v>
      </c>
      <c r="J381" s="3">
        <f t="shared" si="6"/>
        <v>221.30955555555556</v>
      </c>
      <c r="K381" s="3">
        <f>SUM(Table3[[#This Row],[RN Hours (excl. Admin, DON)]], Table3[[#This Row],[LPN Hours (excl. Admin)]], Table3[[#This Row],[CNA Hours]], Table3[[#This Row],[NA TR Hours]], Table3[[#This Row],[Med Aide/Tech Hours]])</f>
        <v>190.88188888888891</v>
      </c>
      <c r="L381" s="3">
        <f>SUM(Table3[[#This Row],[RN Hours (excl. Admin, DON)]:[RN DON Hours]])</f>
        <v>74.37533333333333</v>
      </c>
      <c r="M381" s="3">
        <v>44.486555555555555</v>
      </c>
      <c r="N381" s="3">
        <v>26.012111111111114</v>
      </c>
      <c r="O381" s="3">
        <v>3.8766666666666665</v>
      </c>
      <c r="P381" s="3">
        <f>SUM(Table3[[#This Row],[LPN Hours (excl. Admin)]:[LPN Admin Hours]])</f>
        <v>28.329222222222221</v>
      </c>
      <c r="Q381" s="3">
        <v>27.790333333333333</v>
      </c>
      <c r="R381" s="3">
        <v>0.53888888888888886</v>
      </c>
      <c r="S381" s="3">
        <f>SUM(Table3[[#This Row],[CNA Hours]], Table3[[#This Row],[NA TR Hours]], Table3[[#This Row],[Med Aide/Tech Hours]])</f>
        <v>118.605</v>
      </c>
      <c r="T381" s="3">
        <v>118.605</v>
      </c>
      <c r="U381" s="3">
        <v>0</v>
      </c>
      <c r="V381" s="3">
        <v>0</v>
      </c>
      <c r="W381" s="3">
        <f>SUM(Table3[[#This Row],[RN Hours Contract]:[Med Aide Hours Contract]])</f>
        <v>7.7777777777777779E-2</v>
      </c>
      <c r="X381" s="3">
        <v>0</v>
      </c>
      <c r="Y381" s="3">
        <v>0</v>
      </c>
      <c r="Z381" s="3">
        <v>0</v>
      </c>
      <c r="AA381" s="3">
        <v>0</v>
      </c>
      <c r="AB381" s="3">
        <v>7.7777777777777779E-2</v>
      </c>
      <c r="AC381" s="3">
        <v>0</v>
      </c>
      <c r="AD381" s="3">
        <v>0</v>
      </c>
      <c r="AE381" s="3">
        <v>0</v>
      </c>
      <c r="AF381" t="s">
        <v>379</v>
      </c>
      <c r="AG381" s="13">
        <v>5</v>
      </c>
      <c r="AQ381"/>
    </row>
    <row r="382" spans="1:43" x14ac:dyDescent="0.2">
      <c r="A382" t="s">
        <v>425</v>
      </c>
      <c r="B382" t="s">
        <v>807</v>
      </c>
      <c r="C382" t="s">
        <v>874</v>
      </c>
      <c r="D382" t="s">
        <v>1070</v>
      </c>
      <c r="E382" s="3">
        <v>39.12222222222222</v>
      </c>
      <c r="F382" s="3">
        <f>Table3[[#This Row],[Total Hours Nurse Staffing]]/Table3[[#This Row],[MDS Census]]</f>
        <v>5.3441493893780176</v>
      </c>
      <c r="G382" s="3">
        <f>Table3[[#This Row],[Total Direct Care Staff Hours]]/Table3[[#This Row],[MDS Census]]</f>
        <v>4.5188156773643851</v>
      </c>
      <c r="H382" s="3">
        <f>Table3[[#This Row],[Total RN Hours (w/ Admin, DON)]]/Table3[[#This Row],[MDS Census]]</f>
        <v>1.0397614314115309</v>
      </c>
      <c r="I382" s="3">
        <f>Table3[[#This Row],[RN Hours (excl. Admin, DON)]]/Table3[[#This Row],[MDS Census]]</f>
        <v>0.63596989491621703</v>
      </c>
      <c r="J382" s="3">
        <f t="shared" si="6"/>
        <v>209.07499999999999</v>
      </c>
      <c r="K382" s="3">
        <f>SUM(Table3[[#This Row],[RN Hours (excl. Admin, DON)]], Table3[[#This Row],[LPN Hours (excl. Admin)]], Table3[[#This Row],[CNA Hours]], Table3[[#This Row],[NA TR Hours]], Table3[[#This Row],[Med Aide/Tech Hours]])</f>
        <v>176.7861111111111</v>
      </c>
      <c r="L382" s="3">
        <f>SUM(Table3[[#This Row],[RN Hours (excl. Admin, DON)]:[RN DON Hours]])</f>
        <v>40.677777777777777</v>
      </c>
      <c r="M382" s="3">
        <v>24.880555555555556</v>
      </c>
      <c r="N382" s="3">
        <v>10.616666666666667</v>
      </c>
      <c r="O382" s="3">
        <v>5.1805555555555554</v>
      </c>
      <c r="P382" s="3">
        <f>SUM(Table3[[#This Row],[LPN Hours (excl. Admin)]:[LPN Admin Hours]])</f>
        <v>82.48888888888888</v>
      </c>
      <c r="Q382" s="3">
        <v>65.99722222222222</v>
      </c>
      <c r="R382" s="3">
        <v>16.491666666666667</v>
      </c>
      <c r="S382" s="3">
        <f>SUM(Table3[[#This Row],[CNA Hours]], Table3[[#This Row],[NA TR Hours]], Table3[[#This Row],[Med Aide/Tech Hours]])</f>
        <v>85.908333333333331</v>
      </c>
      <c r="T382" s="3">
        <v>85.908333333333331</v>
      </c>
      <c r="U382" s="3">
        <v>0</v>
      </c>
      <c r="V382" s="3">
        <v>0</v>
      </c>
      <c r="W382" s="3">
        <f>SUM(Table3[[#This Row],[RN Hours Contract]:[Med Aide Hours Contract]])</f>
        <v>0</v>
      </c>
      <c r="X382" s="3">
        <v>0</v>
      </c>
      <c r="Y382" s="3">
        <v>0</v>
      </c>
      <c r="Z382" s="3">
        <v>0</v>
      </c>
      <c r="AA382" s="3">
        <v>0</v>
      </c>
      <c r="AB382" s="3">
        <v>0</v>
      </c>
      <c r="AC382" s="3">
        <v>0</v>
      </c>
      <c r="AD382" s="3">
        <v>0</v>
      </c>
      <c r="AE382" s="3">
        <v>0</v>
      </c>
      <c r="AF382" t="s">
        <v>380</v>
      </c>
      <c r="AG382" s="13">
        <v>5</v>
      </c>
      <c r="AQ382"/>
    </row>
    <row r="383" spans="1:43" x14ac:dyDescent="0.2">
      <c r="A383" t="s">
        <v>425</v>
      </c>
      <c r="B383" t="s">
        <v>808</v>
      </c>
      <c r="C383" t="s">
        <v>911</v>
      </c>
      <c r="D383" t="s">
        <v>1075</v>
      </c>
      <c r="E383" s="3">
        <v>15.777777777777779</v>
      </c>
      <c r="F383" s="3">
        <f>Table3[[#This Row],[Total Hours Nurse Staffing]]/Table3[[#This Row],[MDS Census]]</f>
        <v>6.9063732394366202</v>
      </c>
      <c r="G383" s="3">
        <f>Table3[[#This Row],[Total Direct Care Staff Hours]]/Table3[[#This Row],[MDS Census]]</f>
        <v>6.9063732394366202</v>
      </c>
      <c r="H383" s="3">
        <f>Table3[[#This Row],[Total RN Hours (w/ Admin, DON)]]/Table3[[#This Row],[MDS Census]]</f>
        <v>0.80947183098591546</v>
      </c>
      <c r="I383" s="3">
        <f>Table3[[#This Row],[RN Hours (excl. Admin, DON)]]/Table3[[#This Row],[MDS Census]]</f>
        <v>0.80947183098591546</v>
      </c>
      <c r="J383" s="3">
        <f t="shared" si="6"/>
        <v>108.96722222222223</v>
      </c>
      <c r="K383" s="3">
        <f>SUM(Table3[[#This Row],[RN Hours (excl. Admin, DON)]], Table3[[#This Row],[LPN Hours (excl. Admin)]], Table3[[#This Row],[CNA Hours]], Table3[[#This Row],[NA TR Hours]], Table3[[#This Row],[Med Aide/Tech Hours]])</f>
        <v>108.96722222222223</v>
      </c>
      <c r="L383" s="3">
        <f>SUM(Table3[[#This Row],[RN Hours (excl. Admin, DON)]:[RN DON Hours]])</f>
        <v>12.771666666666667</v>
      </c>
      <c r="M383" s="3">
        <v>12.771666666666667</v>
      </c>
      <c r="N383" s="3">
        <v>0</v>
      </c>
      <c r="O383" s="3">
        <v>0</v>
      </c>
      <c r="P383" s="3">
        <f>SUM(Table3[[#This Row],[LPN Hours (excl. Admin)]:[LPN Admin Hours]])</f>
        <v>14.616666666666667</v>
      </c>
      <c r="Q383" s="3">
        <v>14.616666666666667</v>
      </c>
      <c r="R383" s="3">
        <v>0</v>
      </c>
      <c r="S383" s="3">
        <f>SUM(Table3[[#This Row],[CNA Hours]], Table3[[#This Row],[NA TR Hours]], Table3[[#This Row],[Med Aide/Tech Hours]])</f>
        <v>81.578888888888898</v>
      </c>
      <c r="T383" s="3">
        <v>81.578888888888898</v>
      </c>
      <c r="U383" s="3">
        <v>0</v>
      </c>
      <c r="V383" s="3">
        <v>0</v>
      </c>
      <c r="W383" s="3">
        <f>SUM(Table3[[#This Row],[RN Hours Contract]:[Med Aide Hours Contract]])</f>
        <v>0</v>
      </c>
      <c r="X383" s="3">
        <v>0</v>
      </c>
      <c r="Y383" s="3">
        <v>0</v>
      </c>
      <c r="Z383" s="3">
        <v>0</v>
      </c>
      <c r="AA383" s="3">
        <v>0</v>
      </c>
      <c r="AB383" s="3">
        <v>0</v>
      </c>
      <c r="AC383" s="3">
        <v>0</v>
      </c>
      <c r="AD383" s="3">
        <v>0</v>
      </c>
      <c r="AE383" s="3">
        <v>0</v>
      </c>
      <c r="AF383" t="s">
        <v>381</v>
      </c>
      <c r="AG383" s="13">
        <v>5</v>
      </c>
      <c r="AQ383"/>
    </row>
    <row r="384" spans="1:43" x14ac:dyDescent="0.2">
      <c r="A384" t="s">
        <v>425</v>
      </c>
      <c r="B384" t="s">
        <v>809</v>
      </c>
      <c r="C384" t="s">
        <v>869</v>
      </c>
      <c r="D384" t="s">
        <v>1105</v>
      </c>
      <c r="E384" s="3">
        <v>91.688888888888883</v>
      </c>
      <c r="F384" s="3">
        <f>Table3[[#This Row],[Total Hours Nurse Staffing]]/Table3[[#This Row],[MDS Census]]</f>
        <v>3.1103671837130396</v>
      </c>
      <c r="G384" s="3">
        <f>Table3[[#This Row],[Total Direct Care Staff Hours]]/Table3[[#This Row],[MDS Census]]</f>
        <v>2.769385603490063</v>
      </c>
      <c r="H384" s="3">
        <f>Table3[[#This Row],[Total RN Hours (w/ Admin, DON)]]/Table3[[#This Row],[MDS Census]]</f>
        <v>0.76826345128453699</v>
      </c>
      <c r="I384" s="3">
        <f>Table3[[#This Row],[RN Hours (excl. Admin, DON)]]/Table3[[#This Row],[MDS Census]]</f>
        <v>0.50158507028599131</v>
      </c>
      <c r="J384" s="3">
        <f t="shared" si="6"/>
        <v>285.18611111111113</v>
      </c>
      <c r="K384" s="3">
        <f>SUM(Table3[[#This Row],[RN Hours (excl. Admin, DON)]], Table3[[#This Row],[LPN Hours (excl. Admin)]], Table3[[#This Row],[CNA Hours]], Table3[[#This Row],[NA TR Hours]], Table3[[#This Row],[Med Aide/Tech Hours]])</f>
        <v>253.92188888888887</v>
      </c>
      <c r="L384" s="3">
        <f>SUM(Table3[[#This Row],[RN Hours (excl. Admin, DON)]:[RN DON Hours]])</f>
        <v>70.441222222222208</v>
      </c>
      <c r="M384" s="3">
        <v>45.989777777777775</v>
      </c>
      <c r="N384" s="3">
        <v>19.295888888888882</v>
      </c>
      <c r="O384" s="3">
        <v>5.1555555555555559</v>
      </c>
      <c r="P384" s="3">
        <f>SUM(Table3[[#This Row],[LPN Hours (excl. Admin)]:[LPN Admin Hours]])</f>
        <v>86.743333333333339</v>
      </c>
      <c r="Q384" s="3">
        <v>79.930555555555557</v>
      </c>
      <c r="R384" s="3">
        <v>6.8127777777777778</v>
      </c>
      <c r="S384" s="3">
        <f>SUM(Table3[[#This Row],[CNA Hours]], Table3[[#This Row],[NA TR Hours]], Table3[[#This Row],[Med Aide/Tech Hours]])</f>
        <v>128.00155555555554</v>
      </c>
      <c r="T384" s="3">
        <v>128.00155555555554</v>
      </c>
      <c r="U384" s="3">
        <v>0</v>
      </c>
      <c r="V384" s="3">
        <v>0</v>
      </c>
      <c r="W384" s="3">
        <f>SUM(Table3[[#This Row],[RN Hours Contract]:[Med Aide Hours Contract]])</f>
        <v>0</v>
      </c>
      <c r="X384" s="3">
        <v>0</v>
      </c>
      <c r="Y384" s="3">
        <v>0</v>
      </c>
      <c r="Z384" s="3">
        <v>0</v>
      </c>
      <c r="AA384" s="3">
        <v>0</v>
      </c>
      <c r="AB384" s="3">
        <v>0</v>
      </c>
      <c r="AC384" s="3">
        <v>0</v>
      </c>
      <c r="AD384" s="3">
        <v>0</v>
      </c>
      <c r="AE384" s="3">
        <v>0</v>
      </c>
      <c r="AF384" t="s">
        <v>382</v>
      </c>
      <c r="AG384" s="13">
        <v>5</v>
      </c>
      <c r="AQ384"/>
    </row>
    <row r="385" spans="1:43" x14ac:dyDescent="0.2">
      <c r="A385" t="s">
        <v>425</v>
      </c>
      <c r="B385" t="s">
        <v>810</v>
      </c>
      <c r="C385" t="s">
        <v>939</v>
      </c>
      <c r="D385" t="s">
        <v>1074</v>
      </c>
      <c r="E385" s="3">
        <v>50.077777777777776</v>
      </c>
      <c r="F385" s="3">
        <f>Table3[[#This Row],[Total Hours Nurse Staffing]]/Table3[[#This Row],[MDS Census]]</f>
        <v>5.6073840692256498</v>
      </c>
      <c r="G385" s="3">
        <f>Table3[[#This Row],[Total Direct Care Staff Hours]]/Table3[[#This Row],[MDS Census]]</f>
        <v>5.1245795429332146</v>
      </c>
      <c r="H385" s="3">
        <f>Table3[[#This Row],[Total RN Hours (w/ Admin, DON)]]/Table3[[#This Row],[MDS Census]]</f>
        <v>2.0961238074106943</v>
      </c>
      <c r="I385" s="3">
        <f>Table3[[#This Row],[RN Hours (excl. Admin, DON)]]/Table3[[#This Row],[MDS Census]]</f>
        <v>1.6133192811182604</v>
      </c>
      <c r="J385" s="3">
        <f t="shared" si="6"/>
        <v>280.80533333333335</v>
      </c>
      <c r="K385" s="3">
        <f>SUM(Table3[[#This Row],[RN Hours (excl. Admin, DON)]], Table3[[#This Row],[LPN Hours (excl. Admin)]], Table3[[#This Row],[CNA Hours]], Table3[[#This Row],[NA TR Hours]], Table3[[#This Row],[Med Aide/Tech Hours]])</f>
        <v>256.62755555555555</v>
      </c>
      <c r="L385" s="3">
        <f>SUM(Table3[[#This Row],[RN Hours (excl. Admin, DON)]:[RN DON Hours]])</f>
        <v>104.96922222222221</v>
      </c>
      <c r="M385" s="3">
        <v>80.791444444444437</v>
      </c>
      <c r="N385" s="3">
        <v>18.755555555555556</v>
      </c>
      <c r="O385" s="3">
        <v>5.4222222222222225</v>
      </c>
      <c r="P385" s="3">
        <f>SUM(Table3[[#This Row],[LPN Hours (excl. Admin)]:[LPN Admin Hours]])</f>
        <v>22.841666666666665</v>
      </c>
      <c r="Q385" s="3">
        <v>22.841666666666665</v>
      </c>
      <c r="R385" s="3">
        <v>0</v>
      </c>
      <c r="S385" s="3">
        <f>SUM(Table3[[#This Row],[CNA Hours]], Table3[[#This Row],[NA TR Hours]], Table3[[#This Row],[Med Aide/Tech Hours]])</f>
        <v>152.99444444444444</v>
      </c>
      <c r="T385" s="3">
        <v>152.99444444444444</v>
      </c>
      <c r="U385" s="3">
        <v>0</v>
      </c>
      <c r="V385" s="3">
        <v>0</v>
      </c>
      <c r="W385" s="3">
        <f>SUM(Table3[[#This Row],[RN Hours Contract]:[Med Aide Hours Contract]])</f>
        <v>8.2636666666666692</v>
      </c>
      <c r="X385" s="3">
        <v>5.0358888888888904</v>
      </c>
      <c r="Y385" s="3">
        <v>0</v>
      </c>
      <c r="Z385" s="3">
        <v>0</v>
      </c>
      <c r="AA385" s="3">
        <v>0</v>
      </c>
      <c r="AB385" s="3">
        <v>0</v>
      </c>
      <c r="AC385" s="3">
        <v>3.2277777777777779</v>
      </c>
      <c r="AD385" s="3">
        <v>0</v>
      </c>
      <c r="AE385" s="3">
        <v>0</v>
      </c>
      <c r="AF385" t="s">
        <v>383</v>
      </c>
      <c r="AG385" s="13">
        <v>5</v>
      </c>
      <c r="AQ385"/>
    </row>
    <row r="386" spans="1:43" x14ac:dyDescent="0.2">
      <c r="A386" t="s">
        <v>425</v>
      </c>
      <c r="B386" t="s">
        <v>811</v>
      </c>
      <c r="C386" t="s">
        <v>1060</v>
      </c>
      <c r="D386" t="s">
        <v>1083</v>
      </c>
      <c r="E386" s="3">
        <v>76.8</v>
      </c>
      <c r="F386" s="3">
        <f>Table3[[#This Row],[Total Hours Nurse Staffing]]/Table3[[#This Row],[MDS Census]]</f>
        <v>3.6295601851851851</v>
      </c>
      <c r="G386" s="3">
        <f>Table3[[#This Row],[Total Direct Care Staff Hours]]/Table3[[#This Row],[MDS Census]]</f>
        <v>3.3471817129629629</v>
      </c>
      <c r="H386" s="3">
        <f>Table3[[#This Row],[Total RN Hours (w/ Admin, DON)]]/Table3[[#This Row],[MDS Census]]</f>
        <v>1.0367722800925925</v>
      </c>
      <c r="I386" s="3">
        <f>Table3[[#This Row],[RN Hours (excl. Admin, DON)]]/Table3[[#This Row],[MDS Census]]</f>
        <v>0.75439380787037036</v>
      </c>
      <c r="J386" s="3">
        <f t="shared" si="6"/>
        <v>278.75022222222219</v>
      </c>
      <c r="K386" s="3">
        <f>SUM(Table3[[#This Row],[RN Hours (excl. Admin, DON)]], Table3[[#This Row],[LPN Hours (excl. Admin)]], Table3[[#This Row],[CNA Hours]], Table3[[#This Row],[NA TR Hours]], Table3[[#This Row],[Med Aide/Tech Hours]])</f>
        <v>257.06355555555552</v>
      </c>
      <c r="L386" s="3">
        <f>SUM(Table3[[#This Row],[RN Hours (excl. Admin, DON)]:[RN DON Hours]])</f>
        <v>79.624111111111105</v>
      </c>
      <c r="M386" s="3">
        <v>57.937444444444445</v>
      </c>
      <c r="N386" s="3">
        <v>16.175555555555555</v>
      </c>
      <c r="O386" s="3">
        <v>5.5111111111111111</v>
      </c>
      <c r="P386" s="3">
        <f>SUM(Table3[[#This Row],[LPN Hours (excl. Admin)]:[LPN Admin Hours]])</f>
        <v>33.582111111111111</v>
      </c>
      <c r="Q386" s="3">
        <v>33.582111111111111</v>
      </c>
      <c r="R386" s="3">
        <v>0</v>
      </c>
      <c r="S386" s="3">
        <f>SUM(Table3[[#This Row],[CNA Hours]], Table3[[#This Row],[NA TR Hours]], Table3[[#This Row],[Med Aide/Tech Hours]])</f>
        <v>165.54399999999998</v>
      </c>
      <c r="T386" s="3">
        <v>165.54399999999998</v>
      </c>
      <c r="U386" s="3">
        <v>0</v>
      </c>
      <c r="V386" s="3">
        <v>0</v>
      </c>
      <c r="W386" s="3">
        <f>SUM(Table3[[#This Row],[RN Hours Contract]:[Med Aide Hours Contract]])</f>
        <v>0.1</v>
      </c>
      <c r="X386" s="3">
        <v>0.1</v>
      </c>
      <c r="Y386" s="3">
        <v>0</v>
      </c>
      <c r="Z386" s="3">
        <v>0</v>
      </c>
      <c r="AA386" s="3">
        <v>0</v>
      </c>
      <c r="AB386" s="3">
        <v>0</v>
      </c>
      <c r="AC386" s="3">
        <v>0</v>
      </c>
      <c r="AD386" s="3">
        <v>0</v>
      </c>
      <c r="AE386" s="3">
        <v>0</v>
      </c>
      <c r="AF386" t="s">
        <v>384</v>
      </c>
      <c r="AG386" s="13">
        <v>5</v>
      </c>
      <c r="AQ386"/>
    </row>
    <row r="387" spans="1:43" x14ac:dyDescent="0.2">
      <c r="A387" t="s">
        <v>425</v>
      </c>
      <c r="B387" t="s">
        <v>812</v>
      </c>
      <c r="C387" t="s">
        <v>884</v>
      </c>
      <c r="D387" t="s">
        <v>1095</v>
      </c>
      <c r="E387" s="3">
        <v>61.655555555555559</v>
      </c>
      <c r="F387" s="3">
        <f>Table3[[#This Row],[Total Hours Nurse Staffing]]/Table3[[#This Row],[MDS Census]]</f>
        <v>4.326150657776175</v>
      </c>
      <c r="G387" s="3">
        <f>Table3[[#This Row],[Total Direct Care Staff Hours]]/Table3[[#This Row],[MDS Census]]</f>
        <v>3.7884862137322037</v>
      </c>
      <c r="H387" s="3">
        <f>Table3[[#This Row],[Total RN Hours (w/ Admin, DON)]]/Table3[[#This Row],[MDS Census]]</f>
        <v>0.88884123265453241</v>
      </c>
      <c r="I387" s="3">
        <f>Table3[[#This Row],[RN Hours (excl. Admin, DON)]]/Table3[[#This Row],[MDS Census]]</f>
        <v>0.4923463687150838</v>
      </c>
      <c r="J387" s="3">
        <f t="shared" si="6"/>
        <v>266.73122222222219</v>
      </c>
      <c r="K387" s="3">
        <f>SUM(Table3[[#This Row],[RN Hours (excl. Admin, DON)]], Table3[[#This Row],[LPN Hours (excl. Admin)]], Table3[[#This Row],[CNA Hours]], Table3[[#This Row],[NA TR Hours]], Table3[[#This Row],[Med Aide/Tech Hours]])</f>
        <v>233.58122222222221</v>
      </c>
      <c r="L387" s="3">
        <f>SUM(Table3[[#This Row],[RN Hours (excl. Admin, DON)]:[RN DON Hours]])</f>
        <v>54.802000000000007</v>
      </c>
      <c r="M387" s="3">
        <v>30.355888888888892</v>
      </c>
      <c r="N387" s="3">
        <v>19.290555555555557</v>
      </c>
      <c r="O387" s="3">
        <v>5.1555555555555559</v>
      </c>
      <c r="P387" s="3">
        <f>SUM(Table3[[#This Row],[LPN Hours (excl. Admin)]:[LPN Admin Hours]])</f>
        <v>61.090555555555554</v>
      </c>
      <c r="Q387" s="3">
        <v>52.38666666666667</v>
      </c>
      <c r="R387" s="3">
        <v>8.703888888888887</v>
      </c>
      <c r="S387" s="3">
        <f>SUM(Table3[[#This Row],[CNA Hours]], Table3[[#This Row],[NA TR Hours]], Table3[[#This Row],[Med Aide/Tech Hours]])</f>
        <v>150.83866666666665</v>
      </c>
      <c r="T387" s="3">
        <v>108.85977777777777</v>
      </c>
      <c r="U387" s="3">
        <v>41.978888888888889</v>
      </c>
      <c r="V387" s="3">
        <v>0</v>
      </c>
      <c r="W387" s="3">
        <f>SUM(Table3[[#This Row],[RN Hours Contract]:[Med Aide Hours Contract]])</f>
        <v>0.12222222222222222</v>
      </c>
      <c r="X387" s="3">
        <v>0</v>
      </c>
      <c r="Y387" s="3">
        <v>0</v>
      </c>
      <c r="Z387" s="3">
        <v>0</v>
      </c>
      <c r="AA387" s="3">
        <v>0</v>
      </c>
      <c r="AB387" s="3">
        <v>0.12222222222222222</v>
      </c>
      <c r="AC387" s="3">
        <v>0</v>
      </c>
      <c r="AD387" s="3">
        <v>0</v>
      </c>
      <c r="AE387" s="3">
        <v>0</v>
      </c>
      <c r="AF387" t="s">
        <v>385</v>
      </c>
      <c r="AG387" s="13">
        <v>5</v>
      </c>
      <c r="AQ387"/>
    </row>
    <row r="388" spans="1:43" x14ac:dyDescent="0.2">
      <c r="A388" t="s">
        <v>425</v>
      </c>
      <c r="B388" t="s">
        <v>813</v>
      </c>
      <c r="C388" t="s">
        <v>919</v>
      </c>
      <c r="D388" t="s">
        <v>1110</v>
      </c>
      <c r="E388" s="3">
        <v>57.68888888888889</v>
      </c>
      <c r="F388" s="3">
        <f>Table3[[#This Row],[Total Hours Nurse Staffing]]/Table3[[#This Row],[MDS Census]]</f>
        <v>4.5107087827426806</v>
      </c>
      <c r="G388" s="3">
        <f>Table3[[#This Row],[Total Direct Care Staff Hours]]/Table3[[#This Row],[MDS Census]]</f>
        <v>4.3165639445300465</v>
      </c>
      <c r="H388" s="3">
        <f>Table3[[#This Row],[Total RN Hours (w/ Admin, DON)]]/Table3[[#This Row],[MDS Census]]</f>
        <v>0.62954545454545452</v>
      </c>
      <c r="I388" s="3">
        <f>Table3[[#This Row],[RN Hours (excl. Admin, DON)]]/Table3[[#This Row],[MDS Census]]</f>
        <v>0.43540061633281973</v>
      </c>
      <c r="J388" s="3">
        <f t="shared" si="6"/>
        <v>260.21777777777777</v>
      </c>
      <c r="K388" s="3">
        <f>SUM(Table3[[#This Row],[RN Hours (excl. Admin, DON)]], Table3[[#This Row],[LPN Hours (excl. Admin)]], Table3[[#This Row],[CNA Hours]], Table3[[#This Row],[NA TR Hours]], Table3[[#This Row],[Med Aide/Tech Hours]])</f>
        <v>249.01777777777778</v>
      </c>
      <c r="L388" s="3">
        <f>SUM(Table3[[#This Row],[RN Hours (excl. Admin, DON)]:[RN DON Hours]])</f>
        <v>36.317777777777778</v>
      </c>
      <c r="M388" s="3">
        <v>25.117777777777778</v>
      </c>
      <c r="N388" s="3">
        <v>5.6</v>
      </c>
      <c r="O388" s="3">
        <v>5.6</v>
      </c>
      <c r="P388" s="3">
        <f>SUM(Table3[[#This Row],[LPN Hours (excl. Admin)]:[LPN Admin Hours]])</f>
        <v>43.551111111111112</v>
      </c>
      <c r="Q388" s="3">
        <v>43.551111111111112</v>
      </c>
      <c r="R388" s="3">
        <v>0</v>
      </c>
      <c r="S388" s="3">
        <f>SUM(Table3[[#This Row],[CNA Hours]], Table3[[#This Row],[NA TR Hours]], Table3[[#This Row],[Med Aide/Tech Hours]])</f>
        <v>180.34888888888889</v>
      </c>
      <c r="T388" s="3">
        <v>180.34888888888889</v>
      </c>
      <c r="U388" s="3">
        <v>0</v>
      </c>
      <c r="V388" s="3">
        <v>0</v>
      </c>
      <c r="W388" s="3">
        <f>SUM(Table3[[#This Row],[RN Hours Contract]:[Med Aide Hours Contract]])</f>
        <v>0</v>
      </c>
      <c r="X388" s="3">
        <v>0</v>
      </c>
      <c r="Y388" s="3">
        <v>0</v>
      </c>
      <c r="Z388" s="3">
        <v>0</v>
      </c>
      <c r="AA388" s="3">
        <v>0</v>
      </c>
      <c r="AB388" s="3">
        <v>0</v>
      </c>
      <c r="AC388" s="3">
        <v>0</v>
      </c>
      <c r="AD388" s="3">
        <v>0</v>
      </c>
      <c r="AE388" s="3">
        <v>0</v>
      </c>
      <c r="AF388" t="s">
        <v>386</v>
      </c>
      <c r="AG388" s="13">
        <v>5</v>
      </c>
      <c r="AQ388"/>
    </row>
    <row r="389" spans="1:43" x14ac:dyDescent="0.2">
      <c r="A389" t="s">
        <v>425</v>
      </c>
      <c r="B389" t="s">
        <v>814</v>
      </c>
      <c r="C389" t="s">
        <v>952</v>
      </c>
      <c r="D389" t="s">
        <v>1079</v>
      </c>
      <c r="E389" s="3">
        <v>102.38888888888889</v>
      </c>
      <c r="F389" s="3">
        <f>Table3[[#This Row],[Total Hours Nurse Staffing]]/Table3[[#This Row],[MDS Census]]</f>
        <v>3.3297829625610422</v>
      </c>
      <c r="G389" s="3">
        <f>Table3[[#This Row],[Total Direct Care Staff Hours]]/Table3[[#This Row],[MDS Census]]</f>
        <v>3.1897308735756917</v>
      </c>
      <c r="H389" s="3">
        <f>Table3[[#This Row],[Total RN Hours (w/ Admin, DON)]]/Table3[[#This Row],[MDS Census]]</f>
        <v>0.72805860010851864</v>
      </c>
      <c r="I389" s="3">
        <f>Table3[[#This Row],[RN Hours (excl. Admin, DON)]]/Table3[[#This Row],[MDS Census]]</f>
        <v>0.59063809007053714</v>
      </c>
      <c r="J389" s="3">
        <f t="shared" si="6"/>
        <v>340.9327777777778</v>
      </c>
      <c r="K389" s="3">
        <f>SUM(Table3[[#This Row],[RN Hours (excl. Admin, DON)]], Table3[[#This Row],[LPN Hours (excl. Admin)]], Table3[[#This Row],[CNA Hours]], Table3[[#This Row],[NA TR Hours]], Table3[[#This Row],[Med Aide/Tech Hours]])</f>
        <v>326.59299999999996</v>
      </c>
      <c r="L389" s="3">
        <f>SUM(Table3[[#This Row],[RN Hours (excl. Admin, DON)]:[RN DON Hours]])</f>
        <v>74.545111111111098</v>
      </c>
      <c r="M389" s="3">
        <v>60.474777777777774</v>
      </c>
      <c r="N389" s="3">
        <v>8.4703333333333344</v>
      </c>
      <c r="O389" s="3">
        <v>5.6</v>
      </c>
      <c r="P389" s="3">
        <f>SUM(Table3[[#This Row],[LPN Hours (excl. Admin)]:[LPN Admin Hours]])</f>
        <v>75.585555555555558</v>
      </c>
      <c r="Q389" s="3">
        <v>75.316111111111113</v>
      </c>
      <c r="R389" s="3">
        <v>0.26944444444444443</v>
      </c>
      <c r="S389" s="3">
        <f>SUM(Table3[[#This Row],[CNA Hours]], Table3[[#This Row],[NA TR Hours]], Table3[[#This Row],[Med Aide/Tech Hours]])</f>
        <v>190.80211111111112</v>
      </c>
      <c r="T389" s="3">
        <v>186.63222222222223</v>
      </c>
      <c r="U389" s="3">
        <v>4.169888888888889</v>
      </c>
      <c r="V389" s="3">
        <v>0</v>
      </c>
      <c r="W389" s="3">
        <f>SUM(Table3[[#This Row],[RN Hours Contract]:[Med Aide Hours Contract]])</f>
        <v>65.947444444444443</v>
      </c>
      <c r="X389" s="3">
        <v>1.3666666666666667</v>
      </c>
      <c r="Y389" s="3">
        <v>0</v>
      </c>
      <c r="Z389" s="3">
        <v>0</v>
      </c>
      <c r="AA389" s="3">
        <v>25.530777777777779</v>
      </c>
      <c r="AB389" s="3">
        <v>0.26944444444444443</v>
      </c>
      <c r="AC389" s="3">
        <v>38.780555555555559</v>
      </c>
      <c r="AD389" s="3">
        <v>0</v>
      </c>
      <c r="AE389" s="3">
        <v>0</v>
      </c>
      <c r="AF389" t="s">
        <v>387</v>
      </c>
      <c r="AG389" s="13">
        <v>5</v>
      </c>
      <c r="AQ389"/>
    </row>
    <row r="390" spans="1:43" x14ac:dyDescent="0.2">
      <c r="A390" t="s">
        <v>425</v>
      </c>
      <c r="B390" t="s">
        <v>815</v>
      </c>
      <c r="C390" t="s">
        <v>876</v>
      </c>
      <c r="D390" t="s">
        <v>1079</v>
      </c>
      <c r="E390" s="3">
        <v>109.55555555555556</v>
      </c>
      <c r="F390" s="3">
        <f>Table3[[#This Row],[Total Hours Nurse Staffing]]/Table3[[#This Row],[MDS Census]]</f>
        <v>4.0048864097363079</v>
      </c>
      <c r="G390" s="3">
        <f>Table3[[#This Row],[Total Direct Care Staff Hours]]/Table3[[#This Row],[MDS Census]]</f>
        <v>3.9056399594320488</v>
      </c>
      <c r="H390" s="3">
        <f>Table3[[#This Row],[Total RN Hours (w/ Admin, DON)]]/Table3[[#This Row],[MDS Census]]</f>
        <v>0.53031440162271803</v>
      </c>
      <c r="I390" s="3">
        <f>Table3[[#This Row],[RN Hours (excl. Admin, DON)]]/Table3[[#This Row],[MDS Census]]</f>
        <v>0.43106795131845843</v>
      </c>
      <c r="J390" s="3">
        <f t="shared" si="6"/>
        <v>438.75755555555554</v>
      </c>
      <c r="K390" s="3">
        <f>SUM(Table3[[#This Row],[RN Hours (excl. Admin, DON)]], Table3[[#This Row],[LPN Hours (excl. Admin)]], Table3[[#This Row],[CNA Hours]], Table3[[#This Row],[NA TR Hours]], Table3[[#This Row],[Med Aide/Tech Hours]])</f>
        <v>427.88455555555555</v>
      </c>
      <c r="L390" s="3">
        <f>SUM(Table3[[#This Row],[RN Hours (excl. Admin, DON)]:[RN DON Hours]])</f>
        <v>58.098888888888894</v>
      </c>
      <c r="M390" s="3">
        <v>47.225888888888889</v>
      </c>
      <c r="N390" s="3">
        <v>5.6343333333333359</v>
      </c>
      <c r="O390" s="3">
        <v>5.238666666666667</v>
      </c>
      <c r="P390" s="3">
        <f>SUM(Table3[[#This Row],[LPN Hours (excl. Admin)]:[LPN Admin Hours]])</f>
        <v>173.00388888888889</v>
      </c>
      <c r="Q390" s="3">
        <v>173.00388888888889</v>
      </c>
      <c r="R390" s="3">
        <v>0</v>
      </c>
      <c r="S390" s="3">
        <f>SUM(Table3[[#This Row],[CNA Hours]], Table3[[#This Row],[NA TR Hours]], Table3[[#This Row],[Med Aide/Tech Hours]])</f>
        <v>207.65477777777778</v>
      </c>
      <c r="T390" s="3">
        <v>195.69622222222222</v>
      </c>
      <c r="U390" s="3">
        <v>11.958555555555558</v>
      </c>
      <c r="V390" s="3">
        <v>0</v>
      </c>
      <c r="W390" s="3">
        <f>SUM(Table3[[#This Row],[RN Hours Contract]:[Med Aide Hours Contract]])</f>
        <v>3.8277777777777779</v>
      </c>
      <c r="X390" s="3">
        <v>0.51666666666666672</v>
      </c>
      <c r="Y390" s="3">
        <v>0</v>
      </c>
      <c r="Z390" s="3">
        <v>0</v>
      </c>
      <c r="AA390" s="3">
        <v>1.2388888888888889</v>
      </c>
      <c r="AB390" s="3">
        <v>0</v>
      </c>
      <c r="AC390" s="3">
        <v>2.0722222222222224</v>
      </c>
      <c r="AD390" s="3">
        <v>0</v>
      </c>
      <c r="AE390" s="3">
        <v>0</v>
      </c>
      <c r="AF390" t="s">
        <v>388</v>
      </c>
      <c r="AG390" s="13">
        <v>5</v>
      </c>
      <c r="AQ390"/>
    </row>
    <row r="391" spans="1:43" x14ac:dyDescent="0.2">
      <c r="A391" t="s">
        <v>425</v>
      </c>
      <c r="B391" t="s">
        <v>816</v>
      </c>
      <c r="C391" t="s">
        <v>928</v>
      </c>
      <c r="D391" t="s">
        <v>1079</v>
      </c>
      <c r="E391" s="3">
        <v>142.76666666666668</v>
      </c>
      <c r="F391" s="3">
        <f>Table3[[#This Row],[Total Hours Nurse Staffing]]/Table3[[#This Row],[MDS Census]]</f>
        <v>4.2435232313798732</v>
      </c>
      <c r="G391" s="3">
        <f>Table3[[#This Row],[Total Direct Care Staff Hours]]/Table3[[#This Row],[MDS Census]]</f>
        <v>3.9313487430928475</v>
      </c>
      <c r="H391" s="3">
        <f>Table3[[#This Row],[Total RN Hours (w/ Admin, DON)]]/Table3[[#This Row],[MDS Census]]</f>
        <v>0.47574052455443994</v>
      </c>
      <c r="I391" s="3">
        <f>Table3[[#This Row],[RN Hours (excl. Admin, DON)]]/Table3[[#This Row],[MDS Census]]</f>
        <v>0.29603782395517159</v>
      </c>
      <c r="J391" s="3">
        <f t="shared" si="6"/>
        <v>605.83366666666666</v>
      </c>
      <c r="K391" s="3">
        <f>SUM(Table3[[#This Row],[RN Hours (excl. Admin, DON)]], Table3[[#This Row],[LPN Hours (excl. Admin)]], Table3[[#This Row],[CNA Hours]], Table3[[#This Row],[NA TR Hours]], Table3[[#This Row],[Med Aide/Tech Hours]])</f>
        <v>561.26555555555558</v>
      </c>
      <c r="L391" s="3">
        <f>SUM(Table3[[#This Row],[RN Hours (excl. Admin, DON)]:[RN DON Hours]])</f>
        <v>67.919888888888877</v>
      </c>
      <c r="M391" s="3">
        <v>42.264333333333333</v>
      </c>
      <c r="N391" s="3">
        <v>20.055555555555546</v>
      </c>
      <c r="O391" s="3">
        <v>5.6</v>
      </c>
      <c r="P391" s="3">
        <f>SUM(Table3[[#This Row],[LPN Hours (excl. Admin)]:[LPN Admin Hours]])</f>
        <v>248.38877777777776</v>
      </c>
      <c r="Q391" s="3">
        <v>229.47622222222222</v>
      </c>
      <c r="R391" s="3">
        <v>18.912555555555553</v>
      </c>
      <c r="S391" s="3">
        <f>SUM(Table3[[#This Row],[CNA Hours]], Table3[[#This Row],[NA TR Hours]], Table3[[#This Row],[Med Aide/Tech Hours]])</f>
        <v>289.52500000000003</v>
      </c>
      <c r="T391" s="3">
        <v>284.70277777777778</v>
      </c>
      <c r="U391" s="3">
        <v>4.8222222222222237</v>
      </c>
      <c r="V391" s="3">
        <v>0</v>
      </c>
      <c r="W391" s="3">
        <f>SUM(Table3[[#This Row],[RN Hours Contract]:[Med Aide Hours Contract]])</f>
        <v>42.51444444444445</v>
      </c>
      <c r="X391" s="3">
        <v>0</v>
      </c>
      <c r="Y391" s="3">
        <v>0</v>
      </c>
      <c r="Z391" s="3">
        <v>0</v>
      </c>
      <c r="AA391" s="3">
        <v>9.4476666666666631</v>
      </c>
      <c r="AB391" s="3">
        <v>0</v>
      </c>
      <c r="AC391" s="3">
        <v>33.066777777777787</v>
      </c>
      <c r="AD391" s="3">
        <v>0</v>
      </c>
      <c r="AE391" s="3">
        <v>0</v>
      </c>
      <c r="AF391" t="s">
        <v>389</v>
      </c>
      <c r="AG391" s="13">
        <v>5</v>
      </c>
      <c r="AQ391"/>
    </row>
    <row r="392" spans="1:43" x14ac:dyDescent="0.2">
      <c r="A392" t="s">
        <v>425</v>
      </c>
      <c r="B392" t="s">
        <v>817</v>
      </c>
      <c r="C392" t="s">
        <v>937</v>
      </c>
      <c r="D392" t="s">
        <v>1118</v>
      </c>
      <c r="E392" s="3">
        <v>46.955555555555556</v>
      </c>
      <c r="F392" s="3">
        <f>Table3[[#This Row],[Total Hours Nurse Staffing]]/Table3[[#This Row],[MDS Census]]</f>
        <v>4.1786062470421195</v>
      </c>
      <c r="G392" s="3">
        <f>Table3[[#This Row],[Total Direct Care Staff Hours]]/Table3[[#This Row],[MDS Census]]</f>
        <v>3.7144533838144813</v>
      </c>
      <c r="H392" s="3">
        <f>Table3[[#This Row],[Total RN Hours (w/ Admin, DON)]]/Table3[[#This Row],[MDS Census]]</f>
        <v>1.2478371982962613</v>
      </c>
      <c r="I392" s="3">
        <f>Table3[[#This Row],[RN Hours (excl. Admin, DON)]]/Table3[[#This Row],[MDS Census]]</f>
        <v>0.78368433506862278</v>
      </c>
      <c r="J392" s="3">
        <f t="shared" si="6"/>
        <v>196.20877777777775</v>
      </c>
      <c r="K392" s="3">
        <f>SUM(Table3[[#This Row],[RN Hours (excl. Admin, DON)]], Table3[[#This Row],[LPN Hours (excl. Admin)]], Table3[[#This Row],[CNA Hours]], Table3[[#This Row],[NA TR Hours]], Table3[[#This Row],[Med Aide/Tech Hours]])</f>
        <v>174.41422222222221</v>
      </c>
      <c r="L392" s="3">
        <f>SUM(Table3[[#This Row],[RN Hours (excl. Admin, DON)]:[RN DON Hours]])</f>
        <v>58.592888888888886</v>
      </c>
      <c r="M392" s="3">
        <v>36.798333333333332</v>
      </c>
      <c r="N392" s="3">
        <v>16.789000000000001</v>
      </c>
      <c r="O392" s="3">
        <v>5.0055555555555555</v>
      </c>
      <c r="P392" s="3">
        <f>SUM(Table3[[#This Row],[LPN Hours (excl. Admin)]:[LPN Admin Hours]])</f>
        <v>37.167222222222222</v>
      </c>
      <c r="Q392" s="3">
        <v>37.167222222222222</v>
      </c>
      <c r="R392" s="3">
        <v>0</v>
      </c>
      <c r="S392" s="3">
        <f>SUM(Table3[[#This Row],[CNA Hours]], Table3[[#This Row],[NA TR Hours]], Table3[[#This Row],[Med Aide/Tech Hours]])</f>
        <v>100.44866666666665</v>
      </c>
      <c r="T392" s="3">
        <v>100.44866666666665</v>
      </c>
      <c r="U392" s="3">
        <v>0</v>
      </c>
      <c r="V392" s="3">
        <v>0</v>
      </c>
      <c r="W392" s="3">
        <f>SUM(Table3[[#This Row],[RN Hours Contract]:[Med Aide Hours Contract]])</f>
        <v>0</v>
      </c>
      <c r="X392" s="3">
        <v>0</v>
      </c>
      <c r="Y392" s="3">
        <v>0</v>
      </c>
      <c r="Z392" s="3">
        <v>0</v>
      </c>
      <c r="AA392" s="3">
        <v>0</v>
      </c>
      <c r="AB392" s="3">
        <v>0</v>
      </c>
      <c r="AC392" s="3">
        <v>0</v>
      </c>
      <c r="AD392" s="3">
        <v>0</v>
      </c>
      <c r="AE392" s="3">
        <v>0</v>
      </c>
      <c r="AF392" t="s">
        <v>390</v>
      </c>
      <c r="AG392" s="13">
        <v>5</v>
      </c>
      <c r="AQ392"/>
    </row>
    <row r="393" spans="1:43" x14ac:dyDescent="0.2">
      <c r="A393" t="s">
        <v>425</v>
      </c>
      <c r="B393" t="s">
        <v>818</v>
      </c>
      <c r="C393" t="s">
        <v>919</v>
      </c>
      <c r="D393" t="s">
        <v>1110</v>
      </c>
      <c r="E393" s="3">
        <v>65.25555555555556</v>
      </c>
      <c r="F393" s="3">
        <f>Table3[[#This Row],[Total Hours Nurse Staffing]]/Table3[[#This Row],[MDS Census]]</f>
        <v>3.8322543844713093</v>
      </c>
      <c r="G393" s="3">
        <f>Table3[[#This Row],[Total Direct Care Staff Hours]]/Table3[[#This Row],[MDS Census]]</f>
        <v>3.3028775753447976</v>
      </c>
      <c r="H393" s="3">
        <f>Table3[[#This Row],[Total RN Hours (w/ Admin, DON)]]/Table3[[#This Row],[MDS Census]]</f>
        <v>0.78940234973608026</v>
      </c>
      <c r="I393" s="3">
        <f>Table3[[#This Row],[RN Hours (excl. Admin, DON)]]/Table3[[#This Row],[MDS Census]]</f>
        <v>0.3923718712753278</v>
      </c>
      <c r="J393" s="3">
        <f t="shared" si="6"/>
        <v>250.0758888888889</v>
      </c>
      <c r="K393" s="3">
        <f>SUM(Table3[[#This Row],[RN Hours (excl. Admin, DON)]], Table3[[#This Row],[LPN Hours (excl. Admin)]], Table3[[#This Row],[CNA Hours]], Table3[[#This Row],[NA TR Hours]], Table3[[#This Row],[Med Aide/Tech Hours]])</f>
        <v>215.5311111111111</v>
      </c>
      <c r="L393" s="3">
        <f>SUM(Table3[[#This Row],[RN Hours (excl. Admin, DON)]:[RN DON Hours]])</f>
        <v>51.512888888888888</v>
      </c>
      <c r="M393" s="3">
        <v>25.604444444444447</v>
      </c>
      <c r="N393" s="3">
        <v>20.741777777777774</v>
      </c>
      <c r="O393" s="3">
        <v>5.166666666666667</v>
      </c>
      <c r="P393" s="3">
        <f>SUM(Table3[[#This Row],[LPN Hours (excl. Admin)]:[LPN Admin Hours]])</f>
        <v>79.362111111111105</v>
      </c>
      <c r="Q393" s="3">
        <v>70.725777777777779</v>
      </c>
      <c r="R393" s="3">
        <v>8.6363333333333312</v>
      </c>
      <c r="S393" s="3">
        <f>SUM(Table3[[#This Row],[CNA Hours]], Table3[[#This Row],[NA TR Hours]], Table3[[#This Row],[Med Aide/Tech Hours]])</f>
        <v>119.2008888888889</v>
      </c>
      <c r="T393" s="3">
        <v>117.34155555555556</v>
      </c>
      <c r="U393" s="3">
        <v>1.8593333333333337</v>
      </c>
      <c r="V393" s="3">
        <v>0</v>
      </c>
      <c r="W393" s="3">
        <f>SUM(Table3[[#This Row],[RN Hours Contract]:[Med Aide Hours Contract]])</f>
        <v>0</v>
      </c>
      <c r="X393" s="3">
        <v>0</v>
      </c>
      <c r="Y393" s="3">
        <v>0</v>
      </c>
      <c r="Z393" s="3">
        <v>0</v>
      </c>
      <c r="AA393" s="3">
        <v>0</v>
      </c>
      <c r="AB393" s="3">
        <v>0</v>
      </c>
      <c r="AC393" s="3">
        <v>0</v>
      </c>
      <c r="AD393" s="3">
        <v>0</v>
      </c>
      <c r="AE393" s="3">
        <v>0</v>
      </c>
      <c r="AF393" t="s">
        <v>391</v>
      </c>
      <c r="AG393" s="13">
        <v>5</v>
      </c>
      <c r="AQ393"/>
    </row>
    <row r="394" spans="1:43" x14ac:dyDescent="0.2">
      <c r="A394" t="s">
        <v>425</v>
      </c>
      <c r="B394" t="s">
        <v>819</v>
      </c>
      <c r="C394" t="s">
        <v>1025</v>
      </c>
      <c r="D394" t="s">
        <v>1121</v>
      </c>
      <c r="E394" s="3">
        <v>45.255555555555553</v>
      </c>
      <c r="F394" s="3">
        <f>Table3[[#This Row],[Total Hours Nurse Staffing]]/Table3[[#This Row],[MDS Census]]</f>
        <v>4.602877485882642</v>
      </c>
      <c r="G394" s="3">
        <f>Table3[[#This Row],[Total Direct Care Staff Hours]]/Table3[[#This Row],[MDS Census]]</f>
        <v>3.7014755708323102</v>
      </c>
      <c r="H394" s="3">
        <f>Table3[[#This Row],[Total RN Hours (w/ Admin, DON)]]/Table3[[#This Row],[MDS Census]]</f>
        <v>1.5237392585317948</v>
      </c>
      <c r="I394" s="3">
        <f>Table3[[#This Row],[RN Hours (excl. Admin, DON)]]/Table3[[#This Row],[MDS Census]]</f>
        <v>0.83803339062116378</v>
      </c>
      <c r="J394" s="3">
        <f t="shared" si="6"/>
        <v>208.30577777777779</v>
      </c>
      <c r="K394" s="3">
        <f>SUM(Table3[[#This Row],[RN Hours (excl. Admin, DON)]], Table3[[#This Row],[LPN Hours (excl. Admin)]], Table3[[#This Row],[CNA Hours]], Table3[[#This Row],[NA TR Hours]], Table3[[#This Row],[Med Aide/Tech Hours]])</f>
        <v>167.51233333333332</v>
      </c>
      <c r="L394" s="3">
        <f>SUM(Table3[[#This Row],[RN Hours (excl. Admin, DON)]:[RN DON Hours]])</f>
        <v>68.957666666666668</v>
      </c>
      <c r="M394" s="3">
        <v>37.925666666666665</v>
      </c>
      <c r="N394" s="3">
        <v>26.115333333333329</v>
      </c>
      <c r="O394" s="3">
        <v>4.916666666666667</v>
      </c>
      <c r="P394" s="3">
        <f>SUM(Table3[[#This Row],[LPN Hours (excl. Admin)]:[LPN Admin Hours]])</f>
        <v>59.107111111111109</v>
      </c>
      <c r="Q394" s="3">
        <v>49.345666666666666</v>
      </c>
      <c r="R394" s="3">
        <v>9.7614444444444413</v>
      </c>
      <c r="S394" s="3">
        <f>SUM(Table3[[#This Row],[CNA Hours]], Table3[[#This Row],[NA TR Hours]], Table3[[#This Row],[Med Aide/Tech Hours]])</f>
        <v>80.241</v>
      </c>
      <c r="T394" s="3">
        <v>79.170444444444442</v>
      </c>
      <c r="U394" s="3">
        <v>1.0705555555555557</v>
      </c>
      <c r="V394" s="3">
        <v>0</v>
      </c>
      <c r="W394" s="3">
        <f>SUM(Table3[[#This Row],[RN Hours Contract]:[Med Aide Hours Contract]])</f>
        <v>0</v>
      </c>
      <c r="X394" s="3">
        <v>0</v>
      </c>
      <c r="Y394" s="3">
        <v>0</v>
      </c>
      <c r="Z394" s="3">
        <v>0</v>
      </c>
      <c r="AA394" s="3">
        <v>0</v>
      </c>
      <c r="AB394" s="3">
        <v>0</v>
      </c>
      <c r="AC394" s="3">
        <v>0</v>
      </c>
      <c r="AD394" s="3">
        <v>0</v>
      </c>
      <c r="AE394" s="3">
        <v>0</v>
      </c>
      <c r="AF394" t="s">
        <v>392</v>
      </c>
      <c r="AG394" s="13">
        <v>5</v>
      </c>
      <c r="AQ394"/>
    </row>
    <row r="395" spans="1:43" x14ac:dyDescent="0.2">
      <c r="A395" t="s">
        <v>425</v>
      </c>
      <c r="B395" t="s">
        <v>820</v>
      </c>
      <c r="C395" t="s">
        <v>966</v>
      </c>
      <c r="D395" t="s">
        <v>1105</v>
      </c>
      <c r="E395" s="3">
        <v>84.12222222222222</v>
      </c>
      <c r="F395" s="3">
        <f>Table3[[#This Row],[Total Hours Nurse Staffing]]/Table3[[#This Row],[MDS Census]]</f>
        <v>4.1394888389908866</v>
      </c>
      <c r="G395" s="3">
        <f>Table3[[#This Row],[Total Direct Care Staff Hours]]/Table3[[#This Row],[MDS Census]]</f>
        <v>4.0100633998150839</v>
      </c>
      <c r="H395" s="3">
        <f>Table3[[#This Row],[Total RN Hours (w/ Admin, DON)]]/Table3[[#This Row],[MDS Census]]</f>
        <v>0.41114119667150967</v>
      </c>
      <c r="I395" s="3">
        <f>Table3[[#This Row],[RN Hours (excl. Admin, DON)]]/Table3[[#This Row],[MDS Census]]</f>
        <v>0.28171575749570732</v>
      </c>
      <c r="J395" s="3">
        <f t="shared" si="6"/>
        <v>348.22300000000001</v>
      </c>
      <c r="K395" s="3">
        <f>SUM(Table3[[#This Row],[RN Hours (excl. Admin, DON)]], Table3[[#This Row],[LPN Hours (excl. Admin)]], Table3[[#This Row],[CNA Hours]], Table3[[#This Row],[NA TR Hours]], Table3[[#This Row],[Med Aide/Tech Hours]])</f>
        <v>337.33544444444442</v>
      </c>
      <c r="L395" s="3">
        <f>SUM(Table3[[#This Row],[RN Hours (excl. Admin, DON)]:[RN DON Hours]])</f>
        <v>34.586111111111109</v>
      </c>
      <c r="M395" s="3">
        <v>23.698555555555554</v>
      </c>
      <c r="N395" s="3">
        <v>5.3764444444444432</v>
      </c>
      <c r="O395" s="3">
        <v>5.5111111111111111</v>
      </c>
      <c r="P395" s="3">
        <f>SUM(Table3[[#This Row],[LPN Hours (excl. Admin)]:[LPN Admin Hours]])</f>
        <v>147.14466666666667</v>
      </c>
      <c r="Q395" s="3">
        <v>147.14466666666667</v>
      </c>
      <c r="R395" s="3">
        <v>0</v>
      </c>
      <c r="S395" s="3">
        <f>SUM(Table3[[#This Row],[CNA Hours]], Table3[[#This Row],[NA TR Hours]], Table3[[#This Row],[Med Aide/Tech Hours]])</f>
        <v>166.49222222222224</v>
      </c>
      <c r="T395" s="3">
        <v>142.05011111111111</v>
      </c>
      <c r="U395" s="3">
        <v>24.442111111111121</v>
      </c>
      <c r="V395" s="3">
        <v>0</v>
      </c>
      <c r="W395" s="3">
        <f>SUM(Table3[[#This Row],[RN Hours Contract]:[Med Aide Hours Contract]])</f>
        <v>114.32500000000002</v>
      </c>
      <c r="X395" s="3">
        <v>2.2749999999999999</v>
      </c>
      <c r="Y395" s="3">
        <v>0</v>
      </c>
      <c r="Z395" s="3">
        <v>0</v>
      </c>
      <c r="AA395" s="3">
        <v>69.63333333333334</v>
      </c>
      <c r="AB395" s="3">
        <v>0</v>
      </c>
      <c r="AC395" s="3">
        <v>42.416666666666664</v>
      </c>
      <c r="AD395" s="3">
        <v>0</v>
      </c>
      <c r="AE395" s="3">
        <v>0</v>
      </c>
      <c r="AF395" t="s">
        <v>393</v>
      </c>
      <c r="AG395" s="13">
        <v>5</v>
      </c>
      <c r="AQ395"/>
    </row>
    <row r="396" spans="1:43" x14ac:dyDescent="0.2">
      <c r="A396" t="s">
        <v>425</v>
      </c>
      <c r="B396" t="s">
        <v>821</v>
      </c>
      <c r="C396" t="s">
        <v>1061</v>
      </c>
      <c r="D396" t="s">
        <v>1105</v>
      </c>
      <c r="E396" s="3">
        <v>53.266666666666666</v>
      </c>
      <c r="F396" s="3">
        <f>Table3[[#This Row],[Total Hours Nurse Staffing]]/Table3[[#This Row],[MDS Census]]</f>
        <v>3.3189090529828955</v>
      </c>
      <c r="G396" s="3">
        <f>Table3[[#This Row],[Total Direct Care Staff Hours]]/Table3[[#This Row],[MDS Census]]</f>
        <v>2.8484772632457238</v>
      </c>
      <c r="H396" s="3">
        <f>Table3[[#This Row],[Total RN Hours (w/ Admin, DON)]]/Table3[[#This Row],[MDS Census]]</f>
        <v>0.78230079265748864</v>
      </c>
      <c r="I396" s="3">
        <f>Table3[[#This Row],[RN Hours (excl. Admin, DON)]]/Table3[[#This Row],[MDS Census]]</f>
        <v>0.4888610763454318</v>
      </c>
      <c r="J396" s="3">
        <f t="shared" si="6"/>
        <v>176.78722222222223</v>
      </c>
      <c r="K396" s="3">
        <f>SUM(Table3[[#This Row],[RN Hours (excl. Admin, DON)]], Table3[[#This Row],[LPN Hours (excl. Admin)]], Table3[[#This Row],[CNA Hours]], Table3[[#This Row],[NA TR Hours]], Table3[[#This Row],[Med Aide/Tech Hours]])</f>
        <v>151.72888888888889</v>
      </c>
      <c r="L396" s="3">
        <f>SUM(Table3[[#This Row],[RN Hours (excl. Admin, DON)]:[RN DON Hours]])</f>
        <v>41.670555555555559</v>
      </c>
      <c r="M396" s="3">
        <v>26.04</v>
      </c>
      <c r="N396" s="3">
        <v>10.030555555555555</v>
      </c>
      <c r="O396" s="3">
        <v>5.6</v>
      </c>
      <c r="P396" s="3">
        <f>SUM(Table3[[#This Row],[LPN Hours (excl. Admin)]:[LPN Admin Hours]])</f>
        <v>46.458333333333336</v>
      </c>
      <c r="Q396" s="3">
        <v>37.030555555555559</v>
      </c>
      <c r="R396" s="3">
        <v>9.4277777777777771</v>
      </c>
      <c r="S396" s="3">
        <f>SUM(Table3[[#This Row],[CNA Hours]], Table3[[#This Row],[NA TR Hours]], Table3[[#This Row],[Med Aide/Tech Hours]])</f>
        <v>88.658333333333331</v>
      </c>
      <c r="T396" s="3">
        <v>88.658333333333331</v>
      </c>
      <c r="U396" s="3">
        <v>0</v>
      </c>
      <c r="V396" s="3">
        <v>0</v>
      </c>
      <c r="W396" s="3">
        <f>SUM(Table3[[#This Row],[RN Hours Contract]:[Med Aide Hours Contract]])</f>
        <v>1.1038888888888889</v>
      </c>
      <c r="X396" s="3">
        <v>0.65388888888888885</v>
      </c>
      <c r="Y396" s="3">
        <v>0</v>
      </c>
      <c r="Z396" s="3">
        <v>0</v>
      </c>
      <c r="AA396" s="3">
        <v>0</v>
      </c>
      <c r="AB396" s="3">
        <v>0</v>
      </c>
      <c r="AC396" s="3">
        <v>0.45</v>
      </c>
      <c r="AD396" s="3">
        <v>0</v>
      </c>
      <c r="AE396" s="3">
        <v>0</v>
      </c>
      <c r="AF396" t="s">
        <v>394</v>
      </c>
      <c r="AG396" s="13">
        <v>5</v>
      </c>
      <c r="AQ396"/>
    </row>
    <row r="397" spans="1:43" x14ac:dyDescent="0.2">
      <c r="A397" t="s">
        <v>425</v>
      </c>
      <c r="B397" t="s">
        <v>822</v>
      </c>
      <c r="C397" t="s">
        <v>959</v>
      </c>
      <c r="D397" t="s">
        <v>1121</v>
      </c>
      <c r="E397" s="3">
        <v>85.488888888888894</v>
      </c>
      <c r="F397" s="3">
        <f>Table3[[#This Row],[Total Hours Nurse Staffing]]/Table3[[#This Row],[MDS Census]]</f>
        <v>3.7847088640499087</v>
      </c>
      <c r="G397" s="3">
        <f>Table3[[#This Row],[Total Direct Care Staff Hours]]/Table3[[#This Row],[MDS Census]]</f>
        <v>3.3829698466337401</v>
      </c>
      <c r="H397" s="3">
        <f>Table3[[#This Row],[Total RN Hours (w/ Admin, DON)]]/Table3[[#This Row],[MDS Census]]</f>
        <v>0.43402131531063182</v>
      </c>
      <c r="I397" s="3">
        <f>Table3[[#This Row],[RN Hours (excl. Admin, DON)]]/Table3[[#This Row],[MDS Census]]</f>
        <v>3.228229789446322E-2</v>
      </c>
      <c r="J397" s="3">
        <f t="shared" si="6"/>
        <v>323.55055555555555</v>
      </c>
      <c r="K397" s="3">
        <f>SUM(Table3[[#This Row],[RN Hours (excl. Admin, DON)]], Table3[[#This Row],[LPN Hours (excl. Admin)]], Table3[[#This Row],[CNA Hours]], Table3[[#This Row],[NA TR Hours]], Table3[[#This Row],[Med Aide/Tech Hours]])</f>
        <v>289.2063333333333</v>
      </c>
      <c r="L397" s="3">
        <f>SUM(Table3[[#This Row],[RN Hours (excl. Admin, DON)]:[RN DON Hours]])</f>
        <v>37.104000000000013</v>
      </c>
      <c r="M397" s="3">
        <v>2.7597777777777779</v>
      </c>
      <c r="N397" s="3">
        <v>28.744222222222234</v>
      </c>
      <c r="O397" s="3">
        <v>5.6</v>
      </c>
      <c r="P397" s="3">
        <f>SUM(Table3[[#This Row],[LPN Hours (excl. Admin)]:[LPN Admin Hours]])</f>
        <v>129.38011111111109</v>
      </c>
      <c r="Q397" s="3">
        <v>129.38011111111109</v>
      </c>
      <c r="R397" s="3">
        <v>0</v>
      </c>
      <c r="S397" s="3">
        <f>SUM(Table3[[#This Row],[CNA Hours]], Table3[[#This Row],[NA TR Hours]], Table3[[#This Row],[Med Aide/Tech Hours]])</f>
        <v>157.06644444444444</v>
      </c>
      <c r="T397" s="3">
        <v>142.56766666666667</v>
      </c>
      <c r="U397" s="3">
        <v>14.498777777777779</v>
      </c>
      <c r="V397" s="3">
        <v>0</v>
      </c>
      <c r="W397" s="3">
        <f>SUM(Table3[[#This Row],[RN Hours Contract]:[Med Aide Hours Contract]])</f>
        <v>5.1552222222222222</v>
      </c>
      <c r="X397" s="3">
        <v>0</v>
      </c>
      <c r="Y397" s="3">
        <v>0</v>
      </c>
      <c r="Z397" s="3">
        <v>0</v>
      </c>
      <c r="AA397" s="3">
        <v>3.4883333333333337</v>
      </c>
      <c r="AB397" s="3">
        <v>0</v>
      </c>
      <c r="AC397" s="3">
        <v>1.6668888888888886</v>
      </c>
      <c r="AD397" s="3">
        <v>0</v>
      </c>
      <c r="AE397" s="3">
        <v>0</v>
      </c>
      <c r="AF397" t="s">
        <v>395</v>
      </c>
      <c r="AG397" s="13">
        <v>5</v>
      </c>
      <c r="AQ397"/>
    </row>
    <row r="398" spans="1:43" x14ac:dyDescent="0.2">
      <c r="A398" t="s">
        <v>425</v>
      </c>
      <c r="B398" t="s">
        <v>823</v>
      </c>
      <c r="C398" t="s">
        <v>937</v>
      </c>
      <c r="D398" t="s">
        <v>1118</v>
      </c>
      <c r="E398" s="3">
        <v>113.37777777777778</v>
      </c>
      <c r="F398" s="3">
        <f>Table3[[#This Row],[Total Hours Nurse Staffing]]/Table3[[#This Row],[MDS Census]]</f>
        <v>4.4244100352802826</v>
      </c>
      <c r="G398" s="3">
        <f>Table3[[#This Row],[Total Direct Care Staff Hours]]/Table3[[#This Row],[MDS Census]]</f>
        <v>4.1651372010976084</v>
      </c>
      <c r="H398" s="3">
        <f>Table3[[#This Row],[Total RN Hours (w/ Admin, DON)]]/Table3[[#This Row],[MDS Census]]</f>
        <v>1.3608859270874167</v>
      </c>
      <c r="I398" s="3">
        <f>Table3[[#This Row],[RN Hours (excl. Admin, DON)]]/Table3[[#This Row],[MDS Census]]</f>
        <v>1.1070629165033319</v>
      </c>
      <c r="J398" s="3">
        <f t="shared" si="6"/>
        <v>501.6297777777778</v>
      </c>
      <c r="K398" s="3">
        <f>SUM(Table3[[#This Row],[RN Hours (excl. Admin, DON)]], Table3[[#This Row],[LPN Hours (excl. Admin)]], Table3[[#This Row],[CNA Hours]], Table3[[#This Row],[NA TR Hours]], Table3[[#This Row],[Med Aide/Tech Hours]])</f>
        <v>472.23399999999998</v>
      </c>
      <c r="L398" s="3">
        <f>SUM(Table3[[#This Row],[RN Hours (excl. Admin, DON)]:[RN DON Hours]])</f>
        <v>154.29422222222223</v>
      </c>
      <c r="M398" s="3">
        <v>125.51633333333332</v>
      </c>
      <c r="N398" s="3">
        <v>23.266777777777779</v>
      </c>
      <c r="O398" s="3">
        <v>5.5111111111111111</v>
      </c>
      <c r="P398" s="3">
        <f>SUM(Table3[[#This Row],[LPN Hours (excl. Admin)]:[LPN Admin Hours]])</f>
        <v>100.60355555555554</v>
      </c>
      <c r="Q398" s="3">
        <v>99.98566666666666</v>
      </c>
      <c r="R398" s="3">
        <v>0.61788888888888893</v>
      </c>
      <c r="S398" s="3">
        <f>SUM(Table3[[#This Row],[CNA Hours]], Table3[[#This Row],[NA TR Hours]], Table3[[#This Row],[Med Aide/Tech Hours]])</f>
        <v>246.732</v>
      </c>
      <c r="T398" s="3">
        <v>211.77477777777779</v>
      </c>
      <c r="U398" s="3">
        <v>34.957222222222221</v>
      </c>
      <c r="V398" s="3">
        <v>0</v>
      </c>
      <c r="W398" s="3">
        <f>SUM(Table3[[#This Row],[RN Hours Contract]:[Med Aide Hours Contract]])</f>
        <v>0</v>
      </c>
      <c r="X398" s="3">
        <v>0</v>
      </c>
      <c r="Y398" s="3">
        <v>0</v>
      </c>
      <c r="Z398" s="3">
        <v>0</v>
      </c>
      <c r="AA398" s="3">
        <v>0</v>
      </c>
      <c r="AB398" s="3">
        <v>0</v>
      </c>
      <c r="AC398" s="3">
        <v>0</v>
      </c>
      <c r="AD398" s="3">
        <v>0</v>
      </c>
      <c r="AE398" s="3">
        <v>0</v>
      </c>
      <c r="AF398" t="s">
        <v>396</v>
      </c>
      <c r="AG398" s="13">
        <v>5</v>
      </c>
      <c r="AQ398"/>
    </row>
    <row r="399" spans="1:43" x14ac:dyDescent="0.2">
      <c r="A399" t="s">
        <v>425</v>
      </c>
      <c r="B399" t="s">
        <v>824</v>
      </c>
      <c r="C399" t="s">
        <v>979</v>
      </c>
      <c r="D399" t="s">
        <v>1081</v>
      </c>
      <c r="E399" s="3">
        <v>78.955555555555549</v>
      </c>
      <c r="F399" s="3">
        <f>Table3[[#This Row],[Total Hours Nurse Staffing]]/Table3[[#This Row],[MDS Census]]</f>
        <v>3.802737123557558</v>
      </c>
      <c r="G399" s="3">
        <f>Table3[[#This Row],[Total Direct Care Staff Hours]]/Table3[[#This Row],[MDS Census]]</f>
        <v>3.6342527441598653</v>
      </c>
      <c r="H399" s="3">
        <f>Table3[[#This Row],[Total RN Hours (w/ Admin, DON)]]/Table3[[#This Row],[MDS Census]]</f>
        <v>1.387806079369547</v>
      </c>
      <c r="I399" s="3">
        <f>Table3[[#This Row],[RN Hours (excl. Admin, DON)]]/Table3[[#This Row],[MDS Census]]</f>
        <v>1.219321699971855</v>
      </c>
      <c r="J399" s="3">
        <f t="shared" si="6"/>
        <v>300.24722222222226</v>
      </c>
      <c r="K399" s="3">
        <f>SUM(Table3[[#This Row],[RN Hours (excl. Admin, DON)]], Table3[[#This Row],[LPN Hours (excl. Admin)]], Table3[[#This Row],[CNA Hours]], Table3[[#This Row],[NA TR Hours]], Table3[[#This Row],[Med Aide/Tech Hours]])</f>
        <v>286.94444444444446</v>
      </c>
      <c r="L399" s="3">
        <f>SUM(Table3[[#This Row],[RN Hours (excl. Admin, DON)]:[RN DON Hours]])</f>
        <v>109.575</v>
      </c>
      <c r="M399" s="3">
        <v>96.272222222222226</v>
      </c>
      <c r="N399" s="3">
        <v>7.6138888888888889</v>
      </c>
      <c r="O399" s="3">
        <v>5.6888888888888891</v>
      </c>
      <c r="P399" s="3">
        <f>SUM(Table3[[#This Row],[LPN Hours (excl. Admin)]:[LPN Admin Hours]])</f>
        <v>63.633333333333333</v>
      </c>
      <c r="Q399" s="3">
        <v>63.633333333333333</v>
      </c>
      <c r="R399" s="3">
        <v>0</v>
      </c>
      <c r="S399" s="3">
        <f>SUM(Table3[[#This Row],[CNA Hours]], Table3[[#This Row],[NA TR Hours]], Table3[[#This Row],[Med Aide/Tech Hours]])</f>
        <v>127.03888888888889</v>
      </c>
      <c r="T399" s="3">
        <v>105.3</v>
      </c>
      <c r="U399" s="3">
        <v>21.738888888888887</v>
      </c>
      <c r="V399" s="3">
        <v>0</v>
      </c>
      <c r="W399" s="3">
        <f>SUM(Table3[[#This Row],[RN Hours Contract]:[Med Aide Hours Contract]])</f>
        <v>0</v>
      </c>
      <c r="X399" s="3">
        <v>0</v>
      </c>
      <c r="Y399" s="3">
        <v>0</v>
      </c>
      <c r="Z399" s="3">
        <v>0</v>
      </c>
      <c r="AA399" s="3">
        <v>0</v>
      </c>
      <c r="AB399" s="3">
        <v>0</v>
      </c>
      <c r="AC399" s="3">
        <v>0</v>
      </c>
      <c r="AD399" s="3">
        <v>0</v>
      </c>
      <c r="AE399" s="3">
        <v>0</v>
      </c>
      <c r="AF399" t="s">
        <v>397</v>
      </c>
      <c r="AG399" s="13">
        <v>5</v>
      </c>
      <c r="AQ399"/>
    </row>
    <row r="400" spans="1:43" x14ac:dyDescent="0.2">
      <c r="A400" t="s">
        <v>425</v>
      </c>
      <c r="B400" t="s">
        <v>825</v>
      </c>
      <c r="C400" t="s">
        <v>953</v>
      </c>
      <c r="D400" t="s">
        <v>1080</v>
      </c>
      <c r="E400" s="3">
        <v>43.777777777777779</v>
      </c>
      <c r="F400" s="3">
        <f>Table3[[#This Row],[Total Hours Nurse Staffing]]/Table3[[#This Row],[MDS Census]]</f>
        <v>3.9671167512690362</v>
      </c>
      <c r="G400" s="3">
        <f>Table3[[#This Row],[Total Direct Care Staff Hours]]/Table3[[#This Row],[MDS Census]]</f>
        <v>3.6399746192893407</v>
      </c>
      <c r="H400" s="3">
        <f>Table3[[#This Row],[Total RN Hours (w/ Admin, DON)]]/Table3[[#This Row],[MDS Census]]</f>
        <v>1.1721218274111673</v>
      </c>
      <c r="I400" s="3">
        <f>Table3[[#This Row],[RN Hours (excl. Admin, DON)]]/Table3[[#This Row],[MDS Census]]</f>
        <v>0.85843147208121817</v>
      </c>
      <c r="J400" s="3">
        <f t="shared" si="6"/>
        <v>173.67155555555559</v>
      </c>
      <c r="K400" s="3">
        <f>SUM(Table3[[#This Row],[RN Hours (excl. Admin, DON)]], Table3[[#This Row],[LPN Hours (excl. Admin)]], Table3[[#This Row],[CNA Hours]], Table3[[#This Row],[NA TR Hours]], Table3[[#This Row],[Med Aide/Tech Hours]])</f>
        <v>159.35000000000002</v>
      </c>
      <c r="L400" s="3">
        <f>SUM(Table3[[#This Row],[RN Hours (excl. Admin, DON)]:[RN DON Hours]])</f>
        <v>51.312888888888885</v>
      </c>
      <c r="M400" s="3">
        <v>37.580222222222218</v>
      </c>
      <c r="N400" s="3">
        <v>12.232666666666667</v>
      </c>
      <c r="O400" s="3">
        <v>1.5</v>
      </c>
      <c r="P400" s="3">
        <f>SUM(Table3[[#This Row],[LPN Hours (excl. Admin)]:[LPN Admin Hours]])</f>
        <v>44.297777777777782</v>
      </c>
      <c r="Q400" s="3">
        <v>43.708888888888893</v>
      </c>
      <c r="R400" s="3">
        <v>0.58888888888888891</v>
      </c>
      <c r="S400" s="3">
        <f>SUM(Table3[[#This Row],[CNA Hours]], Table3[[#This Row],[NA TR Hours]], Table3[[#This Row],[Med Aide/Tech Hours]])</f>
        <v>78.060888888888897</v>
      </c>
      <c r="T400" s="3">
        <v>70.812222222222232</v>
      </c>
      <c r="U400" s="3">
        <v>7.2486666666666668</v>
      </c>
      <c r="V400" s="3">
        <v>0</v>
      </c>
      <c r="W400" s="3">
        <f>SUM(Table3[[#This Row],[RN Hours Contract]:[Med Aide Hours Contract]])</f>
        <v>0</v>
      </c>
      <c r="X400" s="3">
        <v>0</v>
      </c>
      <c r="Y400" s="3">
        <v>0</v>
      </c>
      <c r="Z400" s="3">
        <v>0</v>
      </c>
      <c r="AA400" s="3">
        <v>0</v>
      </c>
      <c r="AB400" s="3">
        <v>0</v>
      </c>
      <c r="AC400" s="3">
        <v>0</v>
      </c>
      <c r="AD400" s="3">
        <v>0</v>
      </c>
      <c r="AE400" s="3">
        <v>0</v>
      </c>
      <c r="AF400" t="s">
        <v>398</v>
      </c>
      <c r="AG400" s="13">
        <v>5</v>
      </c>
      <c r="AQ400"/>
    </row>
    <row r="401" spans="1:43" x14ac:dyDescent="0.2">
      <c r="A401" t="s">
        <v>425</v>
      </c>
      <c r="B401" t="s">
        <v>826</v>
      </c>
      <c r="C401" t="s">
        <v>903</v>
      </c>
      <c r="D401" t="s">
        <v>1095</v>
      </c>
      <c r="E401" s="3">
        <v>47.944444444444443</v>
      </c>
      <c r="F401" s="3">
        <f>Table3[[#This Row],[Total Hours Nurse Staffing]]/Table3[[#This Row],[MDS Census]]</f>
        <v>4.1841367323290859</v>
      </c>
      <c r="G401" s="3">
        <f>Table3[[#This Row],[Total Direct Care Staff Hours]]/Table3[[#This Row],[MDS Census]]</f>
        <v>3.6009015063731176</v>
      </c>
      <c r="H401" s="3">
        <f>Table3[[#This Row],[Total RN Hours (w/ Admin, DON)]]/Table3[[#This Row],[MDS Census]]</f>
        <v>1.8198748551564314</v>
      </c>
      <c r="I401" s="3">
        <f>Table3[[#This Row],[RN Hours (excl. Admin, DON)]]/Table3[[#This Row],[MDS Census]]</f>
        <v>1.3399582850521439</v>
      </c>
      <c r="J401" s="3">
        <f t="shared" si="6"/>
        <v>200.60611111111115</v>
      </c>
      <c r="K401" s="3">
        <f>SUM(Table3[[#This Row],[RN Hours (excl. Admin, DON)]], Table3[[#This Row],[LPN Hours (excl. Admin)]], Table3[[#This Row],[CNA Hours]], Table3[[#This Row],[NA TR Hours]], Table3[[#This Row],[Med Aide/Tech Hours]])</f>
        <v>172.64322222222225</v>
      </c>
      <c r="L401" s="3">
        <f>SUM(Table3[[#This Row],[RN Hours (excl. Admin, DON)]:[RN DON Hours]])</f>
        <v>87.252888888888904</v>
      </c>
      <c r="M401" s="3">
        <v>64.24355555555556</v>
      </c>
      <c r="N401" s="3">
        <v>17.842666666666673</v>
      </c>
      <c r="O401" s="3">
        <v>5.166666666666667</v>
      </c>
      <c r="P401" s="3">
        <f>SUM(Table3[[#This Row],[LPN Hours (excl. Admin)]:[LPN Admin Hours]])</f>
        <v>27.419666666666668</v>
      </c>
      <c r="Q401" s="3">
        <v>22.466111111111111</v>
      </c>
      <c r="R401" s="3">
        <v>4.9535555555555568</v>
      </c>
      <c r="S401" s="3">
        <f>SUM(Table3[[#This Row],[CNA Hours]], Table3[[#This Row],[NA TR Hours]], Table3[[#This Row],[Med Aide/Tech Hours]])</f>
        <v>85.933555555555557</v>
      </c>
      <c r="T401" s="3">
        <v>81.125888888888895</v>
      </c>
      <c r="U401" s="3">
        <v>4.807666666666667</v>
      </c>
      <c r="V401" s="3">
        <v>0</v>
      </c>
      <c r="W401" s="3">
        <f>SUM(Table3[[#This Row],[RN Hours Contract]:[Med Aide Hours Contract]])</f>
        <v>0</v>
      </c>
      <c r="X401" s="3">
        <v>0</v>
      </c>
      <c r="Y401" s="3">
        <v>0</v>
      </c>
      <c r="Z401" s="3">
        <v>0</v>
      </c>
      <c r="AA401" s="3">
        <v>0</v>
      </c>
      <c r="AB401" s="3">
        <v>0</v>
      </c>
      <c r="AC401" s="3">
        <v>0</v>
      </c>
      <c r="AD401" s="3">
        <v>0</v>
      </c>
      <c r="AE401" s="3">
        <v>0</v>
      </c>
      <c r="AF401" t="s">
        <v>399</v>
      </c>
      <c r="AG401" s="13">
        <v>5</v>
      </c>
      <c r="AQ401"/>
    </row>
    <row r="402" spans="1:43" x14ac:dyDescent="0.2">
      <c r="A402" t="s">
        <v>425</v>
      </c>
      <c r="B402" t="s">
        <v>827</v>
      </c>
      <c r="C402" t="s">
        <v>1034</v>
      </c>
      <c r="D402" t="s">
        <v>1105</v>
      </c>
      <c r="E402" s="3">
        <v>67.666666666666671</v>
      </c>
      <c r="F402" s="3">
        <f>Table3[[#This Row],[Total Hours Nurse Staffing]]/Table3[[#This Row],[MDS Census]]</f>
        <v>3.2646962233169128</v>
      </c>
      <c r="G402" s="3">
        <f>Table3[[#This Row],[Total Direct Care Staff Hours]]/Table3[[#This Row],[MDS Census]]</f>
        <v>2.807101806239737</v>
      </c>
      <c r="H402" s="3">
        <f>Table3[[#This Row],[Total RN Hours (w/ Admin, DON)]]/Table3[[#This Row],[MDS Census]]</f>
        <v>1.2685960591133005</v>
      </c>
      <c r="I402" s="3">
        <f>Table3[[#This Row],[RN Hours (excl. Admin, DON)]]/Table3[[#This Row],[MDS Census]]</f>
        <v>0.81100164203612479</v>
      </c>
      <c r="J402" s="3">
        <f t="shared" si="6"/>
        <v>220.91111111111113</v>
      </c>
      <c r="K402" s="3">
        <f>SUM(Table3[[#This Row],[RN Hours (excl. Admin, DON)]], Table3[[#This Row],[LPN Hours (excl. Admin)]], Table3[[#This Row],[CNA Hours]], Table3[[#This Row],[NA TR Hours]], Table3[[#This Row],[Med Aide/Tech Hours]])</f>
        <v>189.94722222222222</v>
      </c>
      <c r="L402" s="3">
        <f>SUM(Table3[[#This Row],[RN Hours (excl. Admin, DON)]:[RN DON Hours]])</f>
        <v>85.841666666666669</v>
      </c>
      <c r="M402" s="3">
        <v>54.87777777777778</v>
      </c>
      <c r="N402" s="3">
        <v>30.963888888888889</v>
      </c>
      <c r="O402" s="3">
        <v>0</v>
      </c>
      <c r="P402" s="3">
        <f>SUM(Table3[[#This Row],[LPN Hours (excl. Admin)]:[LPN Admin Hours]])</f>
        <v>55.386111111111113</v>
      </c>
      <c r="Q402" s="3">
        <v>55.386111111111113</v>
      </c>
      <c r="R402" s="3">
        <v>0</v>
      </c>
      <c r="S402" s="3">
        <f>SUM(Table3[[#This Row],[CNA Hours]], Table3[[#This Row],[NA TR Hours]], Table3[[#This Row],[Med Aide/Tech Hours]])</f>
        <v>79.683333333333337</v>
      </c>
      <c r="T402" s="3">
        <v>72.638888888888886</v>
      </c>
      <c r="U402" s="3">
        <v>7.0444444444444443</v>
      </c>
      <c r="V402" s="3">
        <v>0</v>
      </c>
      <c r="W402" s="3">
        <f>SUM(Table3[[#This Row],[RN Hours Contract]:[Med Aide Hours Contract]])</f>
        <v>6.6805555555555554</v>
      </c>
      <c r="X402" s="3">
        <v>0.65833333333333333</v>
      </c>
      <c r="Y402" s="3">
        <v>1.0666666666666667</v>
      </c>
      <c r="Z402" s="3">
        <v>0</v>
      </c>
      <c r="AA402" s="3">
        <v>0.90555555555555556</v>
      </c>
      <c r="AB402" s="3">
        <v>0</v>
      </c>
      <c r="AC402" s="3">
        <v>4.05</v>
      </c>
      <c r="AD402" s="3">
        <v>0</v>
      </c>
      <c r="AE402" s="3">
        <v>0</v>
      </c>
      <c r="AF402" t="s">
        <v>400</v>
      </c>
      <c r="AG402" s="13">
        <v>5</v>
      </c>
      <c r="AQ402"/>
    </row>
    <row r="403" spans="1:43" x14ac:dyDescent="0.2">
      <c r="A403" t="s">
        <v>425</v>
      </c>
      <c r="B403" t="s">
        <v>828</v>
      </c>
      <c r="C403" t="s">
        <v>886</v>
      </c>
      <c r="D403" t="s">
        <v>1105</v>
      </c>
      <c r="E403" s="3">
        <v>20.166666666666668</v>
      </c>
      <c r="F403" s="3">
        <f>Table3[[#This Row],[Total Hours Nurse Staffing]]/Table3[[#This Row],[MDS Census]]</f>
        <v>3.4311845730027546</v>
      </c>
      <c r="G403" s="3">
        <f>Table3[[#This Row],[Total Direct Care Staff Hours]]/Table3[[#This Row],[MDS Census]]</f>
        <v>3.1220936639118455</v>
      </c>
      <c r="H403" s="3">
        <f>Table3[[#This Row],[Total RN Hours (w/ Admin, DON)]]/Table3[[#This Row],[MDS Census]]</f>
        <v>0.62325068870523415</v>
      </c>
      <c r="I403" s="3">
        <f>Table3[[#This Row],[RN Hours (excl. Admin, DON)]]/Table3[[#This Row],[MDS Census]]</f>
        <v>0.31415977961432512</v>
      </c>
      <c r="J403" s="3">
        <f t="shared" si="6"/>
        <v>69.195555555555558</v>
      </c>
      <c r="K403" s="3">
        <f>SUM(Table3[[#This Row],[RN Hours (excl. Admin, DON)]], Table3[[#This Row],[LPN Hours (excl. Admin)]], Table3[[#This Row],[CNA Hours]], Table3[[#This Row],[NA TR Hours]], Table3[[#This Row],[Med Aide/Tech Hours]])</f>
        <v>62.962222222222223</v>
      </c>
      <c r="L403" s="3">
        <f>SUM(Table3[[#This Row],[RN Hours (excl. Admin, DON)]:[RN DON Hours]])</f>
        <v>12.568888888888889</v>
      </c>
      <c r="M403" s="3">
        <v>6.3355555555555565</v>
      </c>
      <c r="N403" s="3">
        <v>0</v>
      </c>
      <c r="O403" s="3">
        <v>6.2333333333333334</v>
      </c>
      <c r="P403" s="3">
        <f>SUM(Table3[[#This Row],[LPN Hours (excl. Admin)]:[LPN Admin Hours]])</f>
        <v>29.439999999999998</v>
      </c>
      <c r="Q403" s="3">
        <v>29.439999999999998</v>
      </c>
      <c r="R403" s="3">
        <v>0</v>
      </c>
      <c r="S403" s="3">
        <f>SUM(Table3[[#This Row],[CNA Hours]], Table3[[#This Row],[NA TR Hours]], Table3[[#This Row],[Med Aide/Tech Hours]])</f>
        <v>27.186666666666667</v>
      </c>
      <c r="T403" s="3">
        <v>27.186666666666667</v>
      </c>
      <c r="U403" s="3">
        <v>0</v>
      </c>
      <c r="V403" s="3">
        <v>0</v>
      </c>
      <c r="W403" s="3">
        <f>SUM(Table3[[#This Row],[RN Hours Contract]:[Med Aide Hours Contract]])</f>
        <v>0</v>
      </c>
      <c r="X403" s="3">
        <v>0</v>
      </c>
      <c r="Y403" s="3">
        <v>0</v>
      </c>
      <c r="Z403" s="3">
        <v>0</v>
      </c>
      <c r="AA403" s="3">
        <v>0</v>
      </c>
      <c r="AB403" s="3">
        <v>0</v>
      </c>
      <c r="AC403" s="3">
        <v>0</v>
      </c>
      <c r="AD403" s="3">
        <v>0</v>
      </c>
      <c r="AE403" s="3">
        <v>0</v>
      </c>
      <c r="AF403" t="s">
        <v>401</v>
      </c>
      <c r="AG403" s="13">
        <v>5</v>
      </c>
      <c r="AQ403"/>
    </row>
    <row r="404" spans="1:43" x14ac:dyDescent="0.2">
      <c r="A404" t="s">
        <v>425</v>
      </c>
      <c r="B404" t="s">
        <v>829</v>
      </c>
      <c r="C404" t="s">
        <v>1062</v>
      </c>
      <c r="D404" t="s">
        <v>1121</v>
      </c>
      <c r="E404" s="3">
        <v>81.666666666666671</v>
      </c>
      <c r="F404" s="3">
        <f>Table3[[#This Row],[Total Hours Nurse Staffing]]/Table3[[#This Row],[MDS Census]]</f>
        <v>3.9682993197278909</v>
      </c>
      <c r="G404" s="3">
        <f>Table3[[#This Row],[Total Direct Care Staff Hours]]/Table3[[#This Row],[MDS Census]]</f>
        <v>3.7773469387755103</v>
      </c>
      <c r="H404" s="3">
        <f>Table3[[#This Row],[Total RN Hours (w/ Admin, DON)]]/Table3[[#This Row],[MDS Census]]</f>
        <v>0.96734693877551015</v>
      </c>
      <c r="I404" s="3">
        <f>Table3[[#This Row],[RN Hours (excl. Admin, DON)]]/Table3[[#This Row],[MDS Census]]</f>
        <v>0.77639455782312927</v>
      </c>
      <c r="J404" s="3">
        <f t="shared" si="6"/>
        <v>324.07777777777778</v>
      </c>
      <c r="K404" s="3">
        <f>SUM(Table3[[#This Row],[RN Hours (excl. Admin, DON)]], Table3[[#This Row],[LPN Hours (excl. Admin)]], Table3[[#This Row],[CNA Hours]], Table3[[#This Row],[NA TR Hours]], Table3[[#This Row],[Med Aide/Tech Hours]])</f>
        <v>308.48333333333335</v>
      </c>
      <c r="L404" s="3">
        <f>SUM(Table3[[#This Row],[RN Hours (excl. Admin, DON)]:[RN DON Hours]])</f>
        <v>79</v>
      </c>
      <c r="M404" s="3">
        <v>63.405555555555559</v>
      </c>
      <c r="N404" s="3">
        <v>15.594444444444445</v>
      </c>
      <c r="O404" s="3">
        <v>0</v>
      </c>
      <c r="P404" s="3">
        <f>SUM(Table3[[#This Row],[LPN Hours (excl. Admin)]:[LPN Admin Hours]])</f>
        <v>98.25833333333334</v>
      </c>
      <c r="Q404" s="3">
        <v>98.25833333333334</v>
      </c>
      <c r="R404" s="3">
        <v>0</v>
      </c>
      <c r="S404" s="3">
        <f>SUM(Table3[[#This Row],[CNA Hours]], Table3[[#This Row],[NA TR Hours]], Table3[[#This Row],[Med Aide/Tech Hours]])</f>
        <v>146.81944444444446</v>
      </c>
      <c r="T404" s="3">
        <v>128.13888888888889</v>
      </c>
      <c r="U404" s="3">
        <v>18.680555555555557</v>
      </c>
      <c r="V404" s="3">
        <v>0</v>
      </c>
      <c r="W404" s="3">
        <f>SUM(Table3[[#This Row],[RN Hours Contract]:[Med Aide Hours Contract]])</f>
        <v>0</v>
      </c>
      <c r="X404" s="3">
        <v>0</v>
      </c>
      <c r="Y404" s="3">
        <v>0</v>
      </c>
      <c r="Z404" s="3">
        <v>0</v>
      </c>
      <c r="AA404" s="3">
        <v>0</v>
      </c>
      <c r="AB404" s="3">
        <v>0</v>
      </c>
      <c r="AC404" s="3">
        <v>0</v>
      </c>
      <c r="AD404" s="3">
        <v>0</v>
      </c>
      <c r="AE404" s="3">
        <v>0</v>
      </c>
      <c r="AF404" t="s">
        <v>402</v>
      </c>
      <c r="AG404" s="13">
        <v>5</v>
      </c>
      <c r="AQ404"/>
    </row>
    <row r="405" spans="1:43" x14ac:dyDescent="0.2">
      <c r="A405" t="s">
        <v>425</v>
      </c>
      <c r="B405" t="s">
        <v>830</v>
      </c>
      <c r="C405" t="s">
        <v>1063</v>
      </c>
      <c r="D405" t="s">
        <v>1147</v>
      </c>
      <c r="E405" s="3">
        <v>29.222222222222221</v>
      </c>
      <c r="F405" s="3">
        <f>Table3[[#This Row],[Total Hours Nurse Staffing]]/Table3[[#This Row],[MDS Census]]</f>
        <v>5.3694638783269957</v>
      </c>
      <c r="G405" s="3">
        <f>Table3[[#This Row],[Total Direct Care Staff Hours]]/Table3[[#This Row],[MDS Census]]</f>
        <v>4.3448250950570344</v>
      </c>
      <c r="H405" s="3">
        <f>Table3[[#This Row],[Total RN Hours (w/ Admin, DON)]]/Table3[[#This Row],[MDS Census]]</f>
        <v>0.61843726235741436</v>
      </c>
      <c r="I405" s="3">
        <f>Table3[[#This Row],[RN Hours (excl. Admin, DON)]]/Table3[[#This Row],[MDS Census]]</f>
        <v>0.26862737642585549</v>
      </c>
      <c r="J405" s="3">
        <f t="shared" si="6"/>
        <v>156.90766666666664</v>
      </c>
      <c r="K405" s="3">
        <f>SUM(Table3[[#This Row],[RN Hours (excl. Admin, DON)]], Table3[[#This Row],[LPN Hours (excl. Admin)]], Table3[[#This Row],[CNA Hours]], Table3[[#This Row],[NA TR Hours]], Table3[[#This Row],[Med Aide/Tech Hours]])</f>
        <v>126.96544444444444</v>
      </c>
      <c r="L405" s="3">
        <f>SUM(Table3[[#This Row],[RN Hours (excl. Admin, DON)]:[RN DON Hours]])</f>
        <v>18.072111111111109</v>
      </c>
      <c r="M405" s="3">
        <v>7.8498888888888887</v>
      </c>
      <c r="N405" s="3">
        <v>5.4555555555555557</v>
      </c>
      <c r="O405" s="3">
        <v>4.7666666666666666</v>
      </c>
      <c r="P405" s="3">
        <f>SUM(Table3[[#This Row],[LPN Hours (excl. Admin)]:[LPN Admin Hours]])</f>
        <v>25.240000000000006</v>
      </c>
      <c r="Q405" s="3">
        <v>5.5200000000000005</v>
      </c>
      <c r="R405" s="3">
        <v>19.720000000000006</v>
      </c>
      <c r="S405" s="3">
        <f>SUM(Table3[[#This Row],[CNA Hours]], Table3[[#This Row],[NA TR Hours]], Table3[[#This Row],[Med Aide/Tech Hours]])</f>
        <v>113.59555555555553</v>
      </c>
      <c r="T405" s="3">
        <v>67.851111111111109</v>
      </c>
      <c r="U405" s="3">
        <v>45.744444444444433</v>
      </c>
      <c r="V405" s="3">
        <v>0</v>
      </c>
      <c r="W405" s="3">
        <f>SUM(Table3[[#This Row],[RN Hours Contract]:[Med Aide Hours Contract]])</f>
        <v>5.4555555555555557</v>
      </c>
      <c r="X405" s="3">
        <v>0</v>
      </c>
      <c r="Y405" s="3">
        <v>5.4555555555555557</v>
      </c>
      <c r="Z405" s="3">
        <v>0</v>
      </c>
      <c r="AA405" s="3">
        <v>0</v>
      </c>
      <c r="AB405" s="3">
        <v>0</v>
      </c>
      <c r="AC405" s="3">
        <v>0</v>
      </c>
      <c r="AD405" s="3">
        <v>0</v>
      </c>
      <c r="AE405" s="3">
        <v>0</v>
      </c>
      <c r="AF405" t="s">
        <v>403</v>
      </c>
      <c r="AG405" s="13">
        <v>5</v>
      </c>
      <c r="AQ405"/>
    </row>
    <row r="406" spans="1:43" x14ac:dyDescent="0.2">
      <c r="A406" t="s">
        <v>425</v>
      </c>
      <c r="B406" t="s">
        <v>831</v>
      </c>
      <c r="C406" t="s">
        <v>884</v>
      </c>
      <c r="D406" t="s">
        <v>1101</v>
      </c>
      <c r="E406" s="3">
        <v>86.177777777777777</v>
      </c>
      <c r="F406" s="3">
        <f>Table3[[#This Row],[Total Hours Nurse Staffing]]/Table3[[#This Row],[MDS Census]]</f>
        <v>4.6597563176895305</v>
      </c>
      <c r="G406" s="3">
        <f>Table3[[#This Row],[Total Direct Care Staff Hours]]/Table3[[#This Row],[MDS Census]]</f>
        <v>4.4480531201650333</v>
      </c>
      <c r="H406" s="3">
        <f>Table3[[#This Row],[Total RN Hours (w/ Admin, DON)]]/Table3[[#This Row],[MDS Census]]</f>
        <v>1.2121157813305827</v>
      </c>
      <c r="I406" s="3">
        <f>Table3[[#This Row],[RN Hours (excl. Admin, DON)]]/Table3[[#This Row],[MDS Census]]</f>
        <v>1.0660134089736977</v>
      </c>
      <c r="J406" s="3">
        <f t="shared" si="6"/>
        <v>401.56744444444439</v>
      </c>
      <c r="K406" s="3">
        <f>SUM(Table3[[#This Row],[RN Hours (excl. Admin, DON)]], Table3[[#This Row],[LPN Hours (excl. Admin)]], Table3[[#This Row],[CNA Hours]], Table3[[#This Row],[NA TR Hours]], Table3[[#This Row],[Med Aide/Tech Hours]])</f>
        <v>383.32333333333332</v>
      </c>
      <c r="L406" s="3">
        <f>SUM(Table3[[#This Row],[RN Hours (excl. Admin, DON)]:[RN DON Hours]])</f>
        <v>104.45744444444443</v>
      </c>
      <c r="M406" s="3">
        <v>91.86666666666666</v>
      </c>
      <c r="N406" s="3">
        <v>7.1685555555555549</v>
      </c>
      <c r="O406" s="3">
        <v>5.4222222222222225</v>
      </c>
      <c r="P406" s="3">
        <f>SUM(Table3[[#This Row],[LPN Hours (excl. Admin)]:[LPN Admin Hours]])</f>
        <v>95.067444444444448</v>
      </c>
      <c r="Q406" s="3">
        <v>89.414111111111112</v>
      </c>
      <c r="R406" s="3">
        <v>5.6533333333333351</v>
      </c>
      <c r="S406" s="3">
        <f>SUM(Table3[[#This Row],[CNA Hours]], Table3[[#This Row],[NA TR Hours]], Table3[[#This Row],[Med Aide/Tech Hours]])</f>
        <v>202.04255555555554</v>
      </c>
      <c r="T406" s="3">
        <v>163.53066666666666</v>
      </c>
      <c r="U406" s="3">
        <v>38.511888888888883</v>
      </c>
      <c r="V406" s="3">
        <v>0</v>
      </c>
      <c r="W406" s="3">
        <f>SUM(Table3[[#This Row],[RN Hours Contract]:[Med Aide Hours Contract]])</f>
        <v>32.478444444444442</v>
      </c>
      <c r="X406" s="3">
        <v>0.96299999999999997</v>
      </c>
      <c r="Y406" s="3">
        <v>0</v>
      </c>
      <c r="Z406" s="3">
        <v>0</v>
      </c>
      <c r="AA406" s="3">
        <v>14.968222222222224</v>
      </c>
      <c r="AB406" s="3">
        <v>0</v>
      </c>
      <c r="AC406" s="3">
        <v>16.547222222222221</v>
      </c>
      <c r="AD406" s="3">
        <v>0</v>
      </c>
      <c r="AE406" s="3">
        <v>0</v>
      </c>
      <c r="AF406" t="s">
        <v>404</v>
      </c>
      <c r="AG406" s="13">
        <v>5</v>
      </c>
      <c r="AQ406"/>
    </row>
    <row r="407" spans="1:43" x14ac:dyDescent="0.2">
      <c r="A407" t="s">
        <v>425</v>
      </c>
      <c r="B407" t="s">
        <v>832</v>
      </c>
      <c r="C407" t="s">
        <v>979</v>
      </c>
      <c r="D407" t="s">
        <v>1081</v>
      </c>
      <c r="E407" s="3">
        <v>42.411111111111111</v>
      </c>
      <c r="F407" s="3">
        <f>Table3[[#This Row],[Total Hours Nurse Staffing]]/Table3[[#This Row],[MDS Census]]</f>
        <v>4.0969557243908827</v>
      </c>
      <c r="G407" s="3">
        <f>Table3[[#This Row],[Total Direct Care Staff Hours]]/Table3[[#This Row],[MDS Census]]</f>
        <v>3.5031385905161114</v>
      </c>
      <c r="H407" s="3">
        <f>Table3[[#This Row],[Total RN Hours (w/ Admin, DON)]]/Table3[[#This Row],[MDS Census]]</f>
        <v>1.6147393240765</v>
      </c>
      <c r="I407" s="3">
        <f>Table3[[#This Row],[RN Hours (excl. Admin, DON)]]/Table3[[#This Row],[MDS Census]]</f>
        <v>1.1988184438040346</v>
      </c>
      <c r="J407" s="3">
        <f t="shared" si="6"/>
        <v>173.75644444444444</v>
      </c>
      <c r="K407" s="3">
        <f>SUM(Table3[[#This Row],[RN Hours (excl. Admin, DON)]], Table3[[#This Row],[LPN Hours (excl. Admin)]], Table3[[#This Row],[CNA Hours]], Table3[[#This Row],[NA TR Hours]], Table3[[#This Row],[Med Aide/Tech Hours]])</f>
        <v>148.57199999999997</v>
      </c>
      <c r="L407" s="3">
        <f>SUM(Table3[[#This Row],[RN Hours (excl. Admin, DON)]:[RN DON Hours]])</f>
        <v>68.482888888888894</v>
      </c>
      <c r="M407" s="3">
        <v>50.843222222222224</v>
      </c>
      <c r="N407" s="3">
        <v>12.795222222222227</v>
      </c>
      <c r="O407" s="3">
        <v>4.8444444444444441</v>
      </c>
      <c r="P407" s="3">
        <f>SUM(Table3[[#This Row],[LPN Hours (excl. Admin)]:[LPN Admin Hours]])</f>
        <v>29.280111111111111</v>
      </c>
      <c r="Q407" s="3">
        <v>21.735333333333333</v>
      </c>
      <c r="R407" s="3">
        <v>7.5447777777777798</v>
      </c>
      <c r="S407" s="3">
        <f>SUM(Table3[[#This Row],[CNA Hours]], Table3[[#This Row],[NA TR Hours]], Table3[[#This Row],[Med Aide/Tech Hours]])</f>
        <v>75.993444444444435</v>
      </c>
      <c r="T407" s="3">
        <v>75.960111111111104</v>
      </c>
      <c r="U407" s="3">
        <v>3.3333333333333333E-2</v>
      </c>
      <c r="V407" s="3">
        <v>0</v>
      </c>
      <c r="W407" s="3">
        <f>SUM(Table3[[#This Row],[RN Hours Contract]:[Med Aide Hours Contract]])</f>
        <v>0</v>
      </c>
      <c r="X407" s="3">
        <v>0</v>
      </c>
      <c r="Y407" s="3">
        <v>0</v>
      </c>
      <c r="Z407" s="3">
        <v>0</v>
      </c>
      <c r="AA407" s="3">
        <v>0</v>
      </c>
      <c r="AB407" s="3">
        <v>0</v>
      </c>
      <c r="AC407" s="3">
        <v>0</v>
      </c>
      <c r="AD407" s="3">
        <v>0</v>
      </c>
      <c r="AE407" s="3">
        <v>0</v>
      </c>
      <c r="AF407" t="s">
        <v>405</v>
      </c>
      <c r="AG407" s="13">
        <v>5</v>
      </c>
      <c r="AQ407"/>
    </row>
    <row r="408" spans="1:43" x14ac:dyDescent="0.2">
      <c r="A408" t="s">
        <v>425</v>
      </c>
      <c r="B408" t="s">
        <v>833</v>
      </c>
      <c r="C408" t="s">
        <v>911</v>
      </c>
      <c r="D408" t="s">
        <v>1075</v>
      </c>
      <c r="E408" s="3">
        <v>37.6</v>
      </c>
      <c r="F408" s="3">
        <f>Table3[[#This Row],[Total Hours Nurse Staffing]]/Table3[[#This Row],[MDS Census]]</f>
        <v>6.9673315602836867</v>
      </c>
      <c r="G408" s="3">
        <f>Table3[[#This Row],[Total Direct Care Staff Hours]]/Table3[[#This Row],[MDS Census]]</f>
        <v>5.916563238770685</v>
      </c>
      <c r="H408" s="3">
        <f>Table3[[#This Row],[Total RN Hours (w/ Admin, DON)]]/Table3[[#This Row],[MDS Census]]</f>
        <v>2.3031914893617014</v>
      </c>
      <c r="I408" s="3">
        <f>Table3[[#This Row],[RN Hours (excl. Admin, DON)]]/Table3[[#This Row],[MDS Census]]</f>
        <v>1.2524231678486997</v>
      </c>
      <c r="J408" s="3">
        <f t="shared" si="6"/>
        <v>261.97166666666664</v>
      </c>
      <c r="K408" s="3">
        <f>SUM(Table3[[#This Row],[RN Hours (excl. Admin, DON)]], Table3[[#This Row],[LPN Hours (excl. Admin)]], Table3[[#This Row],[CNA Hours]], Table3[[#This Row],[NA TR Hours]], Table3[[#This Row],[Med Aide/Tech Hours]])</f>
        <v>222.46277777777777</v>
      </c>
      <c r="L408" s="3">
        <f>SUM(Table3[[#This Row],[RN Hours (excl. Admin, DON)]:[RN DON Hours]])</f>
        <v>86.59999999999998</v>
      </c>
      <c r="M408" s="3">
        <v>47.091111111111111</v>
      </c>
      <c r="N408" s="3">
        <v>34.353333333333325</v>
      </c>
      <c r="O408" s="3">
        <v>5.1555555555555559</v>
      </c>
      <c r="P408" s="3">
        <f>SUM(Table3[[#This Row],[LPN Hours (excl. Admin)]:[LPN Admin Hours]])</f>
        <v>55.848111111111109</v>
      </c>
      <c r="Q408" s="3">
        <v>55.848111111111109</v>
      </c>
      <c r="R408" s="3">
        <v>0</v>
      </c>
      <c r="S408" s="3">
        <f>SUM(Table3[[#This Row],[CNA Hours]], Table3[[#This Row],[NA TR Hours]], Table3[[#This Row],[Med Aide/Tech Hours]])</f>
        <v>119.52355555555556</v>
      </c>
      <c r="T408" s="3">
        <v>119.52355555555556</v>
      </c>
      <c r="U408" s="3">
        <v>0</v>
      </c>
      <c r="V408" s="3">
        <v>0</v>
      </c>
      <c r="W408" s="3">
        <f>SUM(Table3[[#This Row],[RN Hours Contract]:[Med Aide Hours Contract]])</f>
        <v>11.2</v>
      </c>
      <c r="X408" s="3">
        <v>0</v>
      </c>
      <c r="Y408" s="3">
        <v>11.2</v>
      </c>
      <c r="Z408" s="3">
        <v>0</v>
      </c>
      <c r="AA408" s="3">
        <v>0</v>
      </c>
      <c r="AB408" s="3">
        <v>0</v>
      </c>
      <c r="AC408" s="3">
        <v>0</v>
      </c>
      <c r="AD408" s="3">
        <v>0</v>
      </c>
      <c r="AE408" s="3">
        <v>0</v>
      </c>
      <c r="AF408" t="s">
        <v>406</v>
      </c>
      <c r="AG408" s="13">
        <v>5</v>
      </c>
      <c r="AQ408"/>
    </row>
    <row r="409" spans="1:43" x14ac:dyDescent="0.2">
      <c r="A409" t="s">
        <v>425</v>
      </c>
      <c r="B409" t="s">
        <v>834</v>
      </c>
      <c r="C409" t="s">
        <v>929</v>
      </c>
      <c r="D409" t="s">
        <v>1079</v>
      </c>
      <c r="E409" s="3">
        <v>39.766666666666666</v>
      </c>
      <c r="F409" s="3">
        <f>Table3[[#This Row],[Total Hours Nurse Staffing]]/Table3[[#This Row],[MDS Census]]</f>
        <v>5.167851355127131</v>
      </c>
      <c r="G409" s="3">
        <f>Table3[[#This Row],[Total Direct Care Staff Hours]]/Table3[[#This Row],[MDS Census]]</f>
        <v>4.4904470522492312</v>
      </c>
      <c r="H409" s="3">
        <f>Table3[[#This Row],[Total RN Hours (w/ Admin, DON)]]/Table3[[#This Row],[MDS Census]]</f>
        <v>0.72143894942721432</v>
      </c>
      <c r="I409" s="3">
        <f>Table3[[#This Row],[RN Hours (excl. Admin, DON)]]/Table3[[#This Row],[MDS Census]]</f>
        <v>0.41588432523051133</v>
      </c>
      <c r="J409" s="3">
        <f t="shared" si="6"/>
        <v>205.50822222222223</v>
      </c>
      <c r="K409" s="3">
        <f>SUM(Table3[[#This Row],[RN Hours (excl. Admin, DON)]], Table3[[#This Row],[LPN Hours (excl. Admin)]], Table3[[#This Row],[CNA Hours]], Table3[[#This Row],[NA TR Hours]], Table3[[#This Row],[Med Aide/Tech Hours]])</f>
        <v>178.57011111111109</v>
      </c>
      <c r="L409" s="3">
        <f>SUM(Table3[[#This Row],[RN Hours (excl. Admin, DON)]:[RN DON Hours]])</f>
        <v>28.68922222222222</v>
      </c>
      <c r="M409" s="3">
        <v>16.538333333333334</v>
      </c>
      <c r="N409" s="3">
        <v>6.7286666666666646</v>
      </c>
      <c r="O409" s="3">
        <v>5.4222222222222225</v>
      </c>
      <c r="P409" s="3">
        <f>SUM(Table3[[#This Row],[LPN Hours (excl. Admin)]:[LPN Admin Hours]])</f>
        <v>93.378444444444455</v>
      </c>
      <c r="Q409" s="3">
        <v>78.591222222222228</v>
      </c>
      <c r="R409" s="3">
        <v>14.787222222222228</v>
      </c>
      <c r="S409" s="3">
        <f>SUM(Table3[[#This Row],[CNA Hours]], Table3[[#This Row],[NA TR Hours]], Table3[[#This Row],[Med Aide/Tech Hours]])</f>
        <v>83.440555555555548</v>
      </c>
      <c r="T409" s="3">
        <v>83.440555555555548</v>
      </c>
      <c r="U409" s="3">
        <v>0</v>
      </c>
      <c r="V409" s="3">
        <v>0</v>
      </c>
      <c r="W409" s="3">
        <f>SUM(Table3[[#This Row],[RN Hours Contract]:[Med Aide Hours Contract]])</f>
        <v>0.68333333333333335</v>
      </c>
      <c r="X409" s="3">
        <v>0</v>
      </c>
      <c r="Y409" s="3">
        <v>0</v>
      </c>
      <c r="Z409" s="3">
        <v>0</v>
      </c>
      <c r="AA409" s="3">
        <v>0.24444444444444444</v>
      </c>
      <c r="AB409" s="3">
        <v>0</v>
      </c>
      <c r="AC409" s="3">
        <v>0.43888888888888888</v>
      </c>
      <c r="AD409" s="3">
        <v>0</v>
      </c>
      <c r="AE409" s="3">
        <v>0</v>
      </c>
      <c r="AF409" t="s">
        <v>407</v>
      </c>
      <c r="AG409" s="13">
        <v>5</v>
      </c>
      <c r="AQ409"/>
    </row>
    <row r="410" spans="1:43" x14ac:dyDescent="0.2">
      <c r="A410" t="s">
        <v>425</v>
      </c>
      <c r="B410" t="s">
        <v>835</v>
      </c>
      <c r="C410" t="s">
        <v>1025</v>
      </c>
      <c r="D410" t="s">
        <v>1121</v>
      </c>
      <c r="E410" s="3">
        <v>106.86666666666666</v>
      </c>
      <c r="F410" s="3">
        <f>Table3[[#This Row],[Total Hours Nurse Staffing]]/Table3[[#This Row],[MDS Census]]</f>
        <v>3.3194416718652526</v>
      </c>
      <c r="G410" s="3">
        <f>Table3[[#This Row],[Total Direct Care Staff Hours]]/Table3[[#This Row],[MDS Census]]</f>
        <v>3.2481129132875859</v>
      </c>
      <c r="H410" s="3">
        <f>Table3[[#This Row],[Total RN Hours (w/ Admin, DON)]]/Table3[[#This Row],[MDS Census]]</f>
        <v>0.65346745685173646</v>
      </c>
      <c r="I410" s="3">
        <f>Table3[[#This Row],[RN Hours (excl. Admin, DON)]]/Table3[[#This Row],[MDS Census]]</f>
        <v>0.5821386982740695</v>
      </c>
      <c r="J410" s="3">
        <f t="shared" si="6"/>
        <v>354.73766666666666</v>
      </c>
      <c r="K410" s="3">
        <f>SUM(Table3[[#This Row],[RN Hours (excl. Admin, DON)]], Table3[[#This Row],[LPN Hours (excl. Admin)]], Table3[[#This Row],[CNA Hours]], Table3[[#This Row],[NA TR Hours]], Table3[[#This Row],[Med Aide/Tech Hours]])</f>
        <v>347.11500000000001</v>
      </c>
      <c r="L410" s="3">
        <f>SUM(Table3[[#This Row],[RN Hours (excl. Admin, DON)]:[RN DON Hours]])</f>
        <v>69.833888888888893</v>
      </c>
      <c r="M410" s="3">
        <v>62.211222222222226</v>
      </c>
      <c r="N410" s="3">
        <v>2.1115555555555554</v>
      </c>
      <c r="O410" s="3">
        <v>5.5111111111111111</v>
      </c>
      <c r="P410" s="3">
        <f>SUM(Table3[[#This Row],[LPN Hours (excl. Admin)]:[LPN Admin Hours]])</f>
        <v>119.992</v>
      </c>
      <c r="Q410" s="3">
        <v>119.992</v>
      </c>
      <c r="R410" s="3">
        <v>0</v>
      </c>
      <c r="S410" s="3">
        <f>SUM(Table3[[#This Row],[CNA Hours]], Table3[[#This Row],[NA TR Hours]], Table3[[#This Row],[Med Aide/Tech Hours]])</f>
        <v>164.91177777777779</v>
      </c>
      <c r="T410" s="3">
        <v>164.834</v>
      </c>
      <c r="U410" s="3">
        <v>7.7777777777777779E-2</v>
      </c>
      <c r="V410" s="3">
        <v>0</v>
      </c>
      <c r="W410" s="3">
        <f>SUM(Table3[[#This Row],[RN Hours Contract]:[Med Aide Hours Contract]])</f>
        <v>0</v>
      </c>
      <c r="X410" s="3">
        <v>0</v>
      </c>
      <c r="Y410" s="3">
        <v>0</v>
      </c>
      <c r="Z410" s="3">
        <v>0</v>
      </c>
      <c r="AA410" s="3">
        <v>0</v>
      </c>
      <c r="AB410" s="3">
        <v>0</v>
      </c>
      <c r="AC410" s="3">
        <v>0</v>
      </c>
      <c r="AD410" s="3">
        <v>0</v>
      </c>
      <c r="AE410" s="3">
        <v>0</v>
      </c>
      <c r="AF410" t="s">
        <v>408</v>
      </c>
      <c r="AG410" s="13">
        <v>5</v>
      </c>
      <c r="AQ410"/>
    </row>
    <row r="411" spans="1:43" x14ac:dyDescent="0.2">
      <c r="A411" t="s">
        <v>425</v>
      </c>
      <c r="B411" t="s">
        <v>836</v>
      </c>
      <c r="C411" t="s">
        <v>937</v>
      </c>
      <c r="D411" t="s">
        <v>1118</v>
      </c>
      <c r="E411" s="3">
        <v>4.666666666666667</v>
      </c>
      <c r="F411" s="3">
        <f>Table3[[#This Row],[Total Hours Nurse Staffing]]/Table3[[#This Row],[MDS Census]]</f>
        <v>8.3440476190476183</v>
      </c>
      <c r="G411" s="3">
        <f>Table3[[#This Row],[Total Direct Care Staff Hours]]/Table3[[#This Row],[MDS Census]]</f>
        <v>8.1488095238095237</v>
      </c>
      <c r="H411" s="3">
        <f>Table3[[#This Row],[Total RN Hours (w/ Admin, DON)]]/Table3[[#This Row],[MDS Census]]</f>
        <v>6.071190476190476</v>
      </c>
      <c r="I411" s="3">
        <f>Table3[[#This Row],[RN Hours (excl. Admin, DON)]]/Table3[[#This Row],[MDS Census]]</f>
        <v>5.8759523809523806</v>
      </c>
      <c r="J411" s="3">
        <f t="shared" si="6"/>
        <v>38.93888888888889</v>
      </c>
      <c r="K411" s="3">
        <f>SUM(Table3[[#This Row],[RN Hours (excl. Admin, DON)]], Table3[[#This Row],[LPN Hours (excl. Admin)]], Table3[[#This Row],[CNA Hours]], Table3[[#This Row],[NA TR Hours]], Table3[[#This Row],[Med Aide/Tech Hours]])</f>
        <v>38.027777777777779</v>
      </c>
      <c r="L411" s="3">
        <f>SUM(Table3[[#This Row],[RN Hours (excl. Admin, DON)]:[RN DON Hours]])</f>
        <v>28.332222222222224</v>
      </c>
      <c r="M411" s="3">
        <v>27.421111111111113</v>
      </c>
      <c r="N411" s="3">
        <v>0.88888888888888884</v>
      </c>
      <c r="O411" s="3">
        <v>2.2222222222222223E-2</v>
      </c>
      <c r="P411" s="3">
        <f>SUM(Table3[[#This Row],[LPN Hours (excl. Admin)]:[LPN Admin Hours]])</f>
        <v>0</v>
      </c>
      <c r="Q411" s="3">
        <v>0</v>
      </c>
      <c r="R411" s="3">
        <v>0</v>
      </c>
      <c r="S411" s="3">
        <f>SUM(Table3[[#This Row],[CNA Hours]], Table3[[#This Row],[NA TR Hours]], Table3[[#This Row],[Med Aide/Tech Hours]])</f>
        <v>10.606666666666667</v>
      </c>
      <c r="T411" s="3">
        <v>10.606666666666667</v>
      </c>
      <c r="U411" s="3">
        <v>0</v>
      </c>
      <c r="V411" s="3">
        <v>0</v>
      </c>
      <c r="W411" s="3">
        <f>SUM(Table3[[#This Row],[RN Hours Contract]:[Med Aide Hours Contract]])</f>
        <v>0</v>
      </c>
      <c r="X411" s="3">
        <v>0</v>
      </c>
      <c r="Y411" s="3">
        <v>0</v>
      </c>
      <c r="Z411" s="3">
        <v>0</v>
      </c>
      <c r="AA411" s="3">
        <v>0</v>
      </c>
      <c r="AB411" s="3">
        <v>0</v>
      </c>
      <c r="AC411" s="3">
        <v>0</v>
      </c>
      <c r="AD411" s="3">
        <v>0</v>
      </c>
      <c r="AE411" s="3">
        <v>0</v>
      </c>
      <c r="AF411" t="s">
        <v>409</v>
      </c>
      <c r="AG411" s="13">
        <v>5</v>
      </c>
      <c r="AQ411"/>
    </row>
    <row r="412" spans="1:43" x14ac:dyDescent="0.2">
      <c r="A412" t="s">
        <v>425</v>
      </c>
      <c r="B412" t="s">
        <v>837</v>
      </c>
      <c r="C412" t="s">
        <v>858</v>
      </c>
      <c r="D412" t="s">
        <v>1121</v>
      </c>
      <c r="E412" s="3">
        <v>47.355555555555554</v>
      </c>
      <c r="F412" s="3">
        <f>Table3[[#This Row],[Total Hours Nurse Staffing]]/Table3[[#This Row],[MDS Census]]</f>
        <v>5.1519169404035665</v>
      </c>
      <c r="G412" s="3">
        <f>Table3[[#This Row],[Total Direct Care Staff Hours]]/Table3[[#This Row],[MDS Census]]</f>
        <v>4.9222993899577663</v>
      </c>
      <c r="H412" s="3">
        <f>Table3[[#This Row],[Total RN Hours (w/ Admin, DON)]]/Table3[[#This Row],[MDS Census]]</f>
        <v>0.58636790239324266</v>
      </c>
      <c r="I412" s="3">
        <f>Table3[[#This Row],[RN Hours (excl. Admin, DON)]]/Table3[[#This Row],[MDS Census]]</f>
        <v>0.35675035194744253</v>
      </c>
      <c r="J412" s="3">
        <f t="shared" si="6"/>
        <v>243.97188888888888</v>
      </c>
      <c r="K412" s="3">
        <f>SUM(Table3[[#This Row],[RN Hours (excl. Admin, DON)]], Table3[[#This Row],[LPN Hours (excl. Admin)]], Table3[[#This Row],[CNA Hours]], Table3[[#This Row],[NA TR Hours]], Table3[[#This Row],[Med Aide/Tech Hours]])</f>
        <v>233.09822222222223</v>
      </c>
      <c r="L412" s="3">
        <f>SUM(Table3[[#This Row],[RN Hours (excl. Admin, DON)]:[RN DON Hours]])</f>
        <v>27.767777777777781</v>
      </c>
      <c r="M412" s="3">
        <v>16.894111111111112</v>
      </c>
      <c r="N412" s="3">
        <v>5.1847777777777777</v>
      </c>
      <c r="O412" s="3">
        <v>5.6888888888888891</v>
      </c>
      <c r="P412" s="3">
        <f>SUM(Table3[[#This Row],[LPN Hours (excl. Admin)]:[LPN Admin Hours]])</f>
        <v>101.61388888888889</v>
      </c>
      <c r="Q412" s="3">
        <v>101.61388888888889</v>
      </c>
      <c r="R412" s="3">
        <v>0</v>
      </c>
      <c r="S412" s="3">
        <f>SUM(Table3[[#This Row],[CNA Hours]], Table3[[#This Row],[NA TR Hours]], Table3[[#This Row],[Med Aide/Tech Hours]])</f>
        <v>114.59022222222222</v>
      </c>
      <c r="T412" s="3">
        <v>113.96733333333333</v>
      </c>
      <c r="U412" s="3">
        <v>0.62288888888888894</v>
      </c>
      <c r="V412" s="3">
        <v>0</v>
      </c>
      <c r="W412" s="3">
        <f>SUM(Table3[[#This Row],[RN Hours Contract]:[Med Aide Hours Contract]])</f>
        <v>8.8627777777777794</v>
      </c>
      <c r="X412" s="3">
        <v>0</v>
      </c>
      <c r="Y412" s="3">
        <v>0</v>
      </c>
      <c r="Z412" s="3">
        <v>0</v>
      </c>
      <c r="AA412" s="3">
        <v>2.0238888888888891</v>
      </c>
      <c r="AB412" s="3">
        <v>0</v>
      </c>
      <c r="AC412" s="3">
        <v>6.8388888888888912</v>
      </c>
      <c r="AD412" s="3">
        <v>0</v>
      </c>
      <c r="AE412" s="3">
        <v>0</v>
      </c>
      <c r="AF412" t="s">
        <v>410</v>
      </c>
      <c r="AG412" s="13">
        <v>5</v>
      </c>
      <c r="AQ412"/>
    </row>
    <row r="413" spans="1:43" x14ac:dyDescent="0.2">
      <c r="A413" t="s">
        <v>425</v>
      </c>
      <c r="B413" t="s">
        <v>838</v>
      </c>
      <c r="C413" t="s">
        <v>1021</v>
      </c>
      <c r="D413" t="s">
        <v>1118</v>
      </c>
      <c r="E413" s="3">
        <v>59.411111111111111</v>
      </c>
      <c r="F413" s="3">
        <f>Table3[[#This Row],[Total Hours Nurse Staffing]]/Table3[[#This Row],[MDS Census]]</f>
        <v>3.6663175612492984</v>
      </c>
      <c r="G413" s="3">
        <f>Table3[[#This Row],[Total Direct Care Staff Hours]]/Table3[[#This Row],[MDS Census]]</f>
        <v>3.2414905554516551</v>
      </c>
      <c r="H413" s="3">
        <f>Table3[[#This Row],[Total RN Hours (w/ Admin, DON)]]/Table3[[#This Row],[MDS Census]]</f>
        <v>1.2211613989152794</v>
      </c>
      <c r="I413" s="3">
        <f>Table3[[#This Row],[RN Hours (excl. Admin, DON)]]/Table3[[#This Row],[MDS Census]]</f>
        <v>0.8256966523284085</v>
      </c>
      <c r="J413" s="3">
        <f t="shared" si="6"/>
        <v>217.82</v>
      </c>
      <c r="K413" s="3">
        <f>SUM(Table3[[#This Row],[RN Hours (excl. Admin, DON)]], Table3[[#This Row],[LPN Hours (excl. Admin)]], Table3[[#This Row],[CNA Hours]], Table3[[#This Row],[NA TR Hours]], Table3[[#This Row],[Med Aide/Tech Hours]])</f>
        <v>192.58055555555555</v>
      </c>
      <c r="L413" s="3">
        <f>SUM(Table3[[#This Row],[RN Hours (excl. Admin, DON)]:[RN DON Hours]])</f>
        <v>72.550555555555547</v>
      </c>
      <c r="M413" s="3">
        <v>49.055555555555557</v>
      </c>
      <c r="N413" s="3">
        <v>17.31722222222222</v>
      </c>
      <c r="O413" s="3">
        <v>6.177777777777778</v>
      </c>
      <c r="P413" s="3">
        <f>SUM(Table3[[#This Row],[LPN Hours (excl. Admin)]:[LPN Admin Hours]])</f>
        <v>39.480555555555561</v>
      </c>
      <c r="Q413" s="3">
        <v>37.736111111111114</v>
      </c>
      <c r="R413" s="3">
        <v>1.7444444444444445</v>
      </c>
      <c r="S413" s="3">
        <f>SUM(Table3[[#This Row],[CNA Hours]], Table3[[#This Row],[NA TR Hours]], Table3[[#This Row],[Med Aide/Tech Hours]])</f>
        <v>105.78888888888889</v>
      </c>
      <c r="T413" s="3">
        <v>100.73611111111111</v>
      </c>
      <c r="U413" s="3">
        <v>5.052777777777778</v>
      </c>
      <c r="V413" s="3">
        <v>0</v>
      </c>
      <c r="W413" s="3">
        <f>SUM(Table3[[#This Row],[RN Hours Contract]:[Med Aide Hours Contract]])</f>
        <v>1.0555555555555556</v>
      </c>
      <c r="X413" s="3">
        <v>0</v>
      </c>
      <c r="Y413" s="3">
        <v>0</v>
      </c>
      <c r="Z413" s="3">
        <v>0</v>
      </c>
      <c r="AA413" s="3">
        <v>1.0555555555555556</v>
      </c>
      <c r="AB413" s="3">
        <v>0</v>
      </c>
      <c r="AC413" s="3">
        <v>0</v>
      </c>
      <c r="AD413" s="3">
        <v>0</v>
      </c>
      <c r="AE413" s="3">
        <v>0</v>
      </c>
      <c r="AF413" t="s">
        <v>411</v>
      </c>
      <c r="AG413" s="13">
        <v>5</v>
      </c>
      <c r="AQ413"/>
    </row>
    <row r="414" spans="1:43" x14ac:dyDescent="0.2">
      <c r="A414" t="s">
        <v>425</v>
      </c>
      <c r="B414" t="s">
        <v>839</v>
      </c>
      <c r="C414" t="s">
        <v>912</v>
      </c>
      <c r="D414" t="s">
        <v>1105</v>
      </c>
      <c r="E414" s="3">
        <v>68.24444444444444</v>
      </c>
      <c r="F414" s="3">
        <f>Table3[[#This Row],[Total Hours Nurse Staffing]]/Table3[[#This Row],[MDS Census]]</f>
        <v>4.1549169651579296</v>
      </c>
      <c r="G414" s="3">
        <f>Table3[[#This Row],[Total Direct Care Staff Hours]]/Table3[[#This Row],[MDS Census]]</f>
        <v>3.8892868772386846</v>
      </c>
      <c r="H414" s="3">
        <f>Table3[[#This Row],[Total RN Hours (w/ Admin, DON)]]/Table3[[#This Row],[MDS Census]]</f>
        <v>1.3200097688049495</v>
      </c>
      <c r="I414" s="3">
        <f>Table3[[#This Row],[RN Hours (excl. Admin, DON)]]/Table3[[#This Row],[MDS Census]]</f>
        <v>1.0663057635949202</v>
      </c>
      <c r="J414" s="3">
        <f t="shared" si="6"/>
        <v>283.55</v>
      </c>
      <c r="K414" s="3">
        <f>SUM(Table3[[#This Row],[RN Hours (excl. Admin, DON)]], Table3[[#This Row],[LPN Hours (excl. Admin)]], Table3[[#This Row],[CNA Hours]], Table3[[#This Row],[NA TR Hours]], Table3[[#This Row],[Med Aide/Tech Hours]])</f>
        <v>265.42222222222222</v>
      </c>
      <c r="L414" s="3">
        <f>SUM(Table3[[#This Row],[RN Hours (excl. Admin, DON)]:[RN DON Hours]])</f>
        <v>90.083333333333329</v>
      </c>
      <c r="M414" s="3">
        <v>72.769444444444446</v>
      </c>
      <c r="N414" s="3">
        <v>12.158333333333333</v>
      </c>
      <c r="O414" s="3">
        <v>5.1555555555555559</v>
      </c>
      <c r="P414" s="3">
        <f>SUM(Table3[[#This Row],[LPN Hours (excl. Admin)]:[LPN Admin Hours]])</f>
        <v>69.436111111111103</v>
      </c>
      <c r="Q414" s="3">
        <v>68.62222222222222</v>
      </c>
      <c r="R414" s="3">
        <v>0.81388888888888888</v>
      </c>
      <c r="S414" s="3">
        <f>SUM(Table3[[#This Row],[CNA Hours]], Table3[[#This Row],[NA TR Hours]], Table3[[#This Row],[Med Aide/Tech Hours]])</f>
        <v>124.03055555555557</v>
      </c>
      <c r="T414" s="3">
        <v>104.79444444444445</v>
      </c>
      <c r="U414" s="3">
        <v>19.236111111111111</v>
      </c>
      <c r="V414" s="3">
        <v>0</v>
      </c>
      <c r="W414" s="3">
        <f>SUM(Table3[[#This Row],[RN Hours Contract]:[Med Aide Hours Contract]])</f>
        <v>0</v>
      </c>
      <c r="X414" s="3">
        <v>0</v>
      </c>
      <c r="Y414" s="3">
        <v>0</v>
      </c>
      <c r="Z414" s="3">
        <v>0</v>
      </c>
      <c r="AA414" s="3">
        <v>0</v>
      </c>
      <c r="AB414" s="3">
        <v>0</v>
      </c>
      <c r="AC414" s="3">
        <v>0</v>
      </c>
      <c r="AD414" s="3">
        <v>0</v>
      </c>
      <c r="AE414" s="3">
        <v>0</v>
      </c>
      <c r="AF414" t="s">
        <v>412</v>
      </c>
      <c r="AG414" s="13">
        <v>5</v>
      </c>
      <c r="AQ414"/>
    </row>
    <row r="415" spans="1:43" x14ac:dyDescent="0.2">
      <c r="A415" t="s">
        <v>425</v>
      </c>
      <c r="B415" t="s">
        <v>840</v>
      </c>
      <c r="C415" t="s">
        <v>1034</v>
      </c>
      <c r="D415" t="s">
        <v>1105</v>
      </c>
      <c r="E415" s="3">
        <v>42.577777777777776</v>
      </c>
      <c r="F415" s="3">
        <f>Table3[[#This Row],[Total Hours Nurse Staffing]]/Table3[[#This Row],[MDS Census]]</f>
        <v>3.9972625260960335</v>
      </c>
      <c r="G415" s="3">
        <f>Table3[[#This Row],[Total Direct Care Staff Hours]]/Table3[[#This Row],[MDS Census]]</f>
        <v>3.2538126304801671</v>
      </c>
      <c r="H415" s="3">
        <f>Table3[[#This Row],[Total RN Hours (w/ Admin, DON)]]/Table3[[#This Row],[MDS Census]]</f>
        <v>0.753812630480167</v>
      </c>
      <c r="I415" s="3">
        <f>Table3[[#This Row],[RN Hours (excl. Admin, DON)]]/Table3[[#This Row],[MDS Census]]</f>
        <v>0.27305845511482252</v>
      </c>
      <c r="J415" s="3">
        <f t="shared" si="6"/>
        <v>170.19455555555555</v>
      </c>
      <c r="K415" s="3">
        <f>SUM(Table3[[#This Row],[RN Hours (excl. Admin, DON)]], Table3[[#This Row],[LPN Hours (excl. Admin)]], Table3[[#This Row],[CNA Hours]], Table3[[#This Row],[NA TR Hours]], Table3[[#This Row],[Med Aide/Tech Hours]])</f>
        <v>138.54011111111112</v>
      </c>
      <c r="L415" s="3">
        <f>SUM(Table3[[#This Row],[RN Hours (excl. Admin, DON)]:[RN DON Hours]])</f>
        <v>32.095666666666666</v>
      </c>
      <c r="M415" s="3">
        <v>11.626222222222221</v>
      </c>
      <c r="N415" s="3">
        <v>15.636111111111111</v>
      </c>
      <c r="O415" s="3">
        <v>4.833333333333333</v>
      </c>
      <c r="P415" s="3">
        <f>SUM(Table3[[#This Row],[LPN Hours (excl. Admin)]:[LPN Admin Hours]])</f>
        <v>70.549555555555571</v>
      </c>
      <c r="Q415" s="3">
        <v>59.364555555555562</v>
      </c>
      <c r="R415" s="3">
        <v>11.185000000000004</v>
      </c>
      <c r="S415" s="3">
        <f>SUM(Table3[[#This Row],[CNA Hours]], Table3[[#This Row],[NA TR Hours]], Table3[[#This Row],[Med Aide/Tech Hours]])</f>
        <v>67.549333333333323</v>
      </c>
      <c r="T415" s="3">
        <v>67.549333333333323</v>
      </c>
      <c r="U415" s="3">
        <v>0</v>
      </c>
      <c r="V415" s="3">
        <v>0</v>
      </c>
      <c r="W415" s="3">
        <f>SUM(Table3[[#This Row],[RN Hours Contract]:[Med Aide Hours Contract]])</f>
        <v>0</v>
      </c>
      <c r="X415" s="3">
        <v>0</v>
      </c>
      <c r="Y415" s="3">
        <v>0</v>
      </c>
      <c r="Z415" s="3">
        <v>0</v>
      </c>
      <c r="AA415" s="3">
        <v>0</v>
      </c>
      <c r="AB415" s="3">
        <v>0</v>
      </c>
      <c r="AC415" s="3">
        <v>0</v>
      </c>
      <c r="AD415" s="3">
        <v>0</v>
      </c>
      <c r="AE415" s="3">
        <v>0</v>
      </c>
      <c r="AF415" t="s">
        <v>413</v>
      </c>
      <c r="AG415" s="13">
        <v>5</v>
      </c>
      <c r="AQ415"/>
    </row>
    <row r="416" spans="1:43" x14ac:dyDescent="0.2">
      <c r="A416" t="s">
        <v>425</v>
      </c>
      <c r="B416" t="s">
        <v>841</v>
      </c>
      <c r="C416" t="s">
        <v>959</v>
      </c>
      <c r="D416" t="s">
        <v>1121</v>
      </c>
      <c r="E416" s="3">
        <v>51.3</v>
      </c>
      <c r="F416" s="3">
        <f>Table3[[#This Row],[Total Hours Nurse Staffing]]/Table3[[#This Row],[MDS Census]]</f>
        <v>2.9611002815681178</v>
      </c>
      <c r="G416" s="3">
        <f>Table3[[#This Row],[Total Direct Care Staff Hours]]/Table3[[#This Row],[MDS Census]]</f>
        <v>2.7256660168940874</v>
      </c>
      <c r="H416" s="3">
        <f>Table3[[#This Row],[Total RN Hours (w/ Admin, DON)]]/Table3[[#This Row],[MDS Census]]</f>
        <v>0.32380333549924195</v>
      </c>
      <c r="I416" s="3">
        <f>Table3[[#This Row],[RN Hours (excl. Admin, DON)]]/Table3[[#This Row],[MDS Census]]</f>
        <v>8.8369070825211185E-2</v>
      </c>
      <c r="J416" s="3">
        <f t="shared" si="6"/>
        <v>151.90444444444444</v>
      </c>
      <c r="K416" s="3">
        <f>SUM(Table3[[#This Row],[RN Hours (excl. Admin, DON)]], Table3[[#This Row],[LPN Hours (excl. Admin)]], Table3[[#This Row],[CNA Hours]], Table3[[#This Row],[NA TR Hours]], Table3[[#This Row],[Med Aide/Tech Hours]])</f>
        <v>139.82666666666668</v>
      </c>
      <c r="L416" s="3">
        <f>SUM(Table3[[#This Row],[RN Hours (excl. Admin, DON)]:[RN DON Hours]])</f>
        <v>16.611111111111111</v>
      </c>
      <c r="M416" s="3">
        <v>4.5333333333333332</v>
      </c>
      <c r="N416" s="3">
        <v>6.1222222222222218</v>
      </c>
      <c r="O416" s="3">
        <v>5.9555555555555557</v>
      </c>
      <c r="P416" s="3">
        <f>SUM(Table3[[#This Row],[LPN Hours (excl. Admin)]:[LPN Admin Hours]])</f>
        <v>61.251111111111115</v>
      </c>
      <c r="Q416" s="3">
        <v>61.251111111111115</v>
      </c>
      <c r="R416" s="3">
        <v>0</v>
      </c>
      <c r="S416" s="3">
        <f>SUM(Table3[[#This Row],[CNA Hours]], Table3[[#This Row],[NA TR Hours]], Table3[[#This Row],[Med Aide/Tech Hours]])</f>
        <v>74.042222222222208</v>
      </c>
      <c r="T416" s="3">
        <v>63.726666666666659</v>
      </c>
      <c r="U416" s="3">
        <v>10.315555555555553</v>
      </c>
      <c r="V416" s="3">
        <v>0</v>
      </c>
      <c r="W416" s="3">
        <f>SUM(Table3[[#This Row],[RN Hours Contract]:[Med Aide Hours Contract]])</f>
        <v>0</v>
      </c>
      <c r="X416" s="3">
        <v>0</v>
      </c>
      <c r="Y416" s="3">
        <v>0</v>
      </c>
      <c r="Z416" s="3">
        <v>0</v>
      </c>
      <c r="AA416" s="3">
        <v>0</v>
      </c>
      <c r="AB416" s="3">
        <v>0</v>
      </c>
      <c r="AC416" s="3">
        <v>0</v>
      </c>
      <c r="AD416" s="3">
        <v>0</v>
      </c>
      <c r="AE416" s="3">
        <v>0</v>
      </c>
      <c r="AF416" t="s">
        <v>414</v>
      </c>
      <c r="AG416" s="13">
        <v>5</v>
      </c>
      <c r="AQ416"/>
    </row>
    <row r="417" spans="1:43" x14ac:dyDescent="0.2">
      <c r="A417" t="s">
        <v>425</v>
      </c>
      <c r="B417" t="s">
        <v>842</v>
      </c>
      <c r="C417" t="s">
        <v>1064</v>
      </c>
      <c r="D417" t="s">
        <v>1081</v>
      </c>
      <c r="E417" s="3">
        <v>76.12222222222222</v>
      </c>
      <c r="F417" s="3">
        <f>Table3[[#This Row],[Total Hours Nurse Staffing]]/Table3[[#This Row],[MDS Census]]</f>
        <v>2.3065990366369875</v>
      </c>
      <c r="G417" s="3">
        <f>Table3[[#This Row],[Total Direct Care Staff Hours]]/Table3[[#This Row],[MDS Census]]</f>
        <v>2.1674952561669829</v>
      </c>
      <c r="H417" s="3">
        <f>Table3[[#This Row],[Total RN Hours (w/ Admin, DON)]]/Table3[[#This Row],[MDS Census]]</f>
        <v>0.72803240402860903</v>
      </c>
      <c r="I417" s="3">
        <f>Table3[[#This Row],[RN Hours (excl. Admin, DON)]]/Table3[[#This Row],[MDS Census]]</f>
        <v>0.59188439643847612</v>
      </c>
      <c r="J417" s="3">
        <f t="shared" si="6"/>
        <v>175.58344444444447</v>
      </c>
      <c r="K417" s="3">
        <f>SUM(Table3[[#This Row],[RN Hours (excl. Admin, DON)]], Table3[[#This Row],[LPN Hours (excl. Admin)]], Table3[[#This Row],[CNA Hours]], Table3[[#This Row],[NA TR Hours]], Table3[[#This Row],[Med Aide/Tech Hours]])</f>
        <v>164.99455555555556</v>
      </c>
      <c r="L417" s="3">
        <f>SUM(Table3[[#This Row],[RN Hours (excl. Admin, DON)]:[RN DON Hours]])</f>
        <v>55.419444444444444</v>
      </c>
      <c r="M417" s="3">
        <v>45.055555555555557</v>
      </c>
      <c r="N417" s="3">
        <v>4.9416666666666664</v>
      </c>
      <c r="O417" s="3">
        <v>5.4222222222222225</v>
      </c>
      <c r="P417" s="3">
        <f>SUM(Table3[[#This Row],[LPN Hours (excl. Admin)]:[LPN Admin Hours]])</f>
        <v>46.06955555555556</v>
      </c>
      <c r="Q417" s="3">
        <v>45.844555555555559</v>
      </c>
      <c r="R417" s="3">
        <v>0.22500000000000001</v>
      </c>
      <c r="S417" s="3">
        <f>SUM(Table3[[#This Row],[CNA Hours]], Table3[[#This Row],[NA TR Hours]], Table3[[#This Row],[Med Aide/Tech Hours]])</f>
        <v>74.094444444444449</v>
      </c>
      <c r="T417" s="3">
        <v>58.56388888888889</v>
      </c>
      <c r="U417" s="3">
        <v>15.530555555555555</v>
      </c>
      <c r="V417" s="3">
        <v>0</v>
      </c>
      <c r="W417" s="3">
        <f>SUM(Table3[[#This Row],[RN Hours Contract]:[Med Aide Hours Contract]])</f>
        <v>20.086222222222222</v>
      </c>
      <c r="X417" s="3">
        <v>0.73333333333333328</v>
      </c>
      <c r="Y417" s="3">
        <v>1.1027777777777779</v>
      </c>
      <c r="Z417" s="3">
        <v>0</v>
      </c>
      <c r="AA417" s="3">
        <v>12.664</v>
      </c>
      <c r="AB417" s="3">
        <v>0</v>
      </c>
      <c r="AC417" s="3">
        <v>5.5861111111111112</v>
      </c>
      <c r="AD417" s="3">
        <v>0</v>
      </c>
      <c r="AE417" s="3">
        <v>0</v>
      </c>
      <c r="AF417" t="s">
        <v>415</v>
      </c>
      <c r="AG417" s="13">
        <v>5</v>
      </c>
      <c r="AQ417"/>
    </row>
    <row r="418" spans="1:43" x14ac:dyDescent="0.2">
      <c r="A418" t="s">
        <v>425</v>
      </c>
      <c r="B418" t="s">
        <v>843</v>
      </c>
      <c r="C418" t="s">
        <v>1062</v>
      </c>
      <c r="D418" t="s">
        <v>1121</v>
      </c>
      <c r="E418" s="3">
        <v>44.244444444444447</v>
      </c>
      <c r="F418" s="3">
        <f>Table3[[#This Row],[Total Hours Nurse Staffing]]/Table3[[#This Row],[MDS Census]]</f>
        <v>3.859974886991461</v>
      </c>
      <c r="G418" s="3">
        <f>Table3[[#This Row],[Total Direct Care Staff Hours]]/Table3[[#This Row],[MDS Census]]</f>
        <v>3.4655123053741836</v>
      </c>
      <c r="H418" s="3">
        <f>Table3[[#This Row],[Total RN Hours (w/ Admin, DON)]]/Table3[[#This Row],[MDS Census]]</f>
        <v>0.68588648920140638</v>
      </c>
      <c r="I418" s="3">
        <f>Table3[[#This Row],[RN Hours (excl. Admin, DON)]]/Table3[[#This Row],[MDS Census]]</f>
        <v>0.29142390758412856</v>
      </c>
      <c r="J418" s="3">
        <f t="shared" si="6"/>
        <v>170.78244444444442</v>
      </c>
      <c r="K418" s="3">
        <f>SUM(Table3[[#This Row],[RN Hours (excl. Admin, DON)]], Table3[[#This Row],[LPN Hours (excl. Admin)]], Table3[[#This Row],[CNA Hours]], Table3[[#This Row],[NA TR Hours]], Table3[[#This Row],[Med Aide/Tech Hours]])</f>
        <v>153.32966666666667</v>
      </c>
      <c r="L418" s="3">
        <f>SUM(Table3[[#This Row],[RN Hours (excl. Admin, DON)]:[RN DON Hours]])</f>
        <v>30.346666666666671</v>
      </c>
      <c r="M418" s="3">
        <v>12.89388888888889</v>
      </c>
      <c r="N418" s="3">
        <v>12.147222222222224</v>
      </c>
      <c r="O418" s="3">
        <v>5.3055555555555554</v>
      </c>
      <c r="P418" s="3">
        <f>SUM(Table3[[#This Row],[LPN Hours (excl. Admin)]:[LPN Admin Hours]])</f>
        <v>52.534777777777776</v>
      </c>
      <c r="Q418" s="3">
        <v>52.534777777777776</v>
      </c>
      <c r="R418" s="3">
        <v>0</v>
      </c>
      <c r="S418" s="3">
        <f>SUM(Table3[[#This Row],[CNA Hours]], Table3[[#This Row],[NA TR Hours]], Table3[[#This Row],[Med Aide/Tech Hours]])</f>
        <v>87.900999999999996</v>
      </c>
      <c r="T418" s="3">
        <v>87.900999999999996</v>
      </c>
      <c r="U418" s="3">
        <v>0</v>
      </c>
      <c r="V418" s="3">
        <v>0</v>
      </c>
      <c r="W418" s="3">
        <f>SUM(Table3[[#This Row],[RN Hours Contract]:[Med Aide Hours Contract]])</f>
        <v>0</v>
      </c>
      <c r="X418" s="3">
        <v>0</v>
      </c>
      <c r="Y418" s="3">
        <v>0</v>
      </c>
      <c r="Z418" s="3">
        <v>0</v>
      </c>
      <c r="AA418" s="3">
        <v>0</v>
      </c>
      <c r="AB418" s="3">
        <v>0</v>
      </c>
      <c r="AC418" s="3">
        <v>0</v>
      </c>
      <c r="AD418" s="3">
        <v>0</v>
      </c>
      <c r="AE418" s="3">
        <v>0</v>
      </c>
      <c r="AF418" t="s">
        <v>416</v>
      </c>
      <c r="AG418" s="13">
        <v>5</v>
      </c>
      <c r="AQ418"/>
    </row>
    <row r="419" spans="1:43" x14ac:dyDescent="0.2">
      <c r="A419" t="s">
        <v>425</v>
      </c>
      <c r="B419" t="s">
        <v>844</v>
      </c>
      <c r="C419" t="s">
        <v>868</v>
      </c>
      <c r="D419" t="s">
        <v>1105</v>
      </c>
      <c r="E419" s="3">
        <v>52.722222222222221</v>
      </c>
      <c r="F419" s="3">
        <f>Table3[[#This Row],[Total Hours Nurse Staffing]]/Table3[[#This Row],[MDS Census]]</f>
        <v>3.7610832455216014</v>
      </c>
      <c r="G419" s="3">
        <f>Table3[[#This Row],[Total Direct Care Staff Hours]]/Table3[[#This Row],[MDS Census]]</f>
        <v>3.4304720758693366</v>
      </c>
      <c r="H419" s="3">
        <f>Table3[[#This Row],[Total RN Hours (w/ Admin, DON)]]/Table3[[#This Row],[MDS Census]]</f>
        <v>0.93573234984193909</v>
      </c>
      <c r="I419" s="3">
        <f>Table3[[#This Row],[RN Hours (excl. Admin, DON)]]/Table3[[#This Row],[MDS Census]]</f>
        <v>0.61091675447839844</v>
      </c>
      <c r="J419" s="3">
        <f t="shared" si="6"/>
        <v>198.29266666666666</v>
      </c>
      <c r="K419" s="3">
        <f>SUM(Table3[[#This Row],[RN Hours (excl. Admin, DON)]], Table3[[#This Row],[LPN Hours (excl. Admin)]], Table3[[#This Row],[CNA Hours]], Table3[[#This Row],[NA TR Hours]], Table3[[#This Row],[Med Aide/Tech Hours]])</f>
        <v>180.86211111111112</v>
      </c>
      <c r="L419" s="3">
        <f>SUM(Table3[[#This Row],[RN Hours (excl. Admin, DON)]:[RN DON Hours]])</f>
        <v>49.3338888888889</v>
      </c>
      <c r="M419" s="3">
        <v>32.208888888888893</v>
      </c>
      <c r="N419" s="3">
        <v>11.719444444444445</v>
      </c>
      <c r="O419" s="3">
        <v>5.4055555555555559</v>
      </c>
      <c r="P419" s="3">
        <f>SUM(Table3[[#This Row],[LPN Hours (excl. Admin)]:[LPN Admin Hours]])</f>
        <v>52.037666666666674</v>
      </c>
      <c r="Q419" s="3">
        <v>51.732111111111116</v>
      </c>
      <c r="R419" s="3">
        <v>0.30555555555555558</v>
      </c>
      <c r="S419" s="3">
        <f>SUM(Table3[[#This Row],[CNA Hours]], Table3[[#This Row],[NA TR Hours]], Table3[[#This Row],[Med Aide/Tech Hours]])</f>
        <v>96.921111111111102</v>
      </c>
      <c r="T419" s="3">
        <v>96.921111111111102</v>
      </c>
      <c r="U419" s="3">
        <v>0</v>
      </c>
      <c r="V419" s="3">
        <v>0</v>
      </c>
      <c r="W419" s="3">
        <f>SUM(Table3[[#This Row],[RN Hours Contract]:[Med Aide Hours Contract]])</f>
        <v>0</v>
      </c>
      <c r="X419" s="3">
        <v>0</v>
      </c>
      <c r="Y419" s="3">
        <v>0</v>
      </c>
      <c r="Z419" s="3">
        <v>0</v>
      </c>
      <c r="AA419" s="3">
        <v>0</v>
      </c>
      <c r="AB419" s="3">
        <v>0</v>
      </c>
      <c r="AC419" s="3">
        <v>0</v>
      </c>
      <c r="AD419" s="3">
        <v>0</v>
      </c>
      <c r="AE419" s="3">
        <v>0</v>
      </c>
      <c r="AF419" t="s">
        <v>417</v>
      </c>
      <c r="AG419" s="13">
        <v>5</v>
      </c>
      <c r="AQ419"/>
    </row>
    <row r="420" spans="1:43" x14ac:dyDescent="0.2">
      <c r="A420" t="s">
        <v>425</v>
      </c>
      <c r="B420" t="s">
        <v>845</v>
      </c>
      <c r="C420" t="s">
        <v>1011</v>
      </c>
      <c r="D420" t="s">
        <v>1075</v>
      </c>
      <c r="E420" s="3">
        <v>52.966666666666669</v>
      </c>
      <c r="F420" s="3">
        <f>Table3[[#This Row],[Total Hours Nurse Staffing]]/Table3[[#This Row],[MDS Census]]</f>
        <v>4.3709754562617995</v>
      </c>
      <c r="G420" s="3">
        <f>Table3[[#This Row],[Total Direct Care Staff Hours]]/Table3[[#This Row],[MDS Census]]</f>
        <v>4.1151604782882316</v>
      </c>
      <c r="H420" s="3">
        <f>Table3[[#This Row],[Total RN Hours (w/ Admin, DON)]]/Table3[[#This Row],[MDS Census]]</f>
        <v>1.1475980700650303</v>
      </c>
      <c r="I420" s="3">
        <f>Table3[[#This Row],[RN Hours (excl. Admin, DON)]]/Table3[[#This Row],[MDS Census]]</f>
        <v>0.89178309209146212</v>
      </c>
      <c r="J420" s="3">
        <f t="shared" si="6"/>
        <v>231.51599999999999</v>
      </c>
      <c r="K420" s="3">
        <f>SUM(Table3[[#This Row],[RN Hours (excl. Admin, DON)]], Table3[[#This Row],[LPN Hours (excl. Admin)]], Table3[[#This Row],[CNA Hours]], Table3[[#This Row],[NA TR Hours]], Table3[[#This Row],[Med Aide/Tech Hours]])</f>
        <v>217.96633333333332</v>
      </c>
      <c r="L420" s="3">
        <f>SUM(Table3[[#This Row],[RN Hours (excl. Admin, DON)]:[RN DON Hours]])</f>
        <v>60.784444444444446</v>
      </c>
      <c r="M420" s="3">
        <v>47.234777777777779</v>
      </c>
      <c r="N420" s="3">
        <v>7.5941111111111113</v>
      </c>
      <c r="O420" s="3">
        <v>5.9555555555555557</v>
      </c>
      <c r="P420" s="3">
        <f>SUM(Table3[[#This Row],[LPN Hours (excl. Admin)]:[LPN Admin Hours]])</f>
        <v>47.457777777777778</v>
      </c>
      <c r="Q420" s="3">
        <v>47.457777777777778</v>
      </c>
      <c r="R420" s="3">
        <v>0</v>
      </c>
      <c r="S420" s="3">
        <f>SUM(Table3[[#This Row],[CNA Hours]], Table3[[#This Row],[NA TR Hours]], Table3[[#This Row],[Med Aide/Tech Hours]])</f>
        <v>123.27377777777777</v>
      </c>
      <c r="T420" s="3">
        <v>123.27377777777777</v>
      </c>
      <c r="U420" s="3">
        <v>0</v>
      </c>
      <c r="V420" s="3">
        <v>0</v>
      </c>
      <c r="W420" s="3">
        <f>SUM(Table3[[#This Row],[RN Hours Contract]:[Med Aide Hours Contract]])</f>
        <v>5.95</v>
      </c>
      <c r="X420" s="3">
        <v>1.1361111111111111</v>
      </c>
      <c r="Y420" s="3">
        <v>0</v>
      </c>
      <c r="Z420" s="3">
        <v>0</v>
      </c>
      <c r="AA420" s="3">
        <v>4.8138888888888891</v>
      </c>
      <c r="AB420" s="3">
        <v>0</v>
      </c>
      <c r="AC420" s="3">
        <v>0</v>
      </c>
      <c r="AD420" s="3">
        <v>0</v>
      </c>
      <c r="AE420" s="3">
        <v>0</v>
      </c>
      <c r="AF420" t="s">
        <v>418</v>
      </c>
      <c r="AG420" s="13">
        <v>5</v>
      </c>
      <c r="AQ420"/>
    </row>
    <row r="421" spans="1:43" x14ac:dyDescent="0.2">
      <c r="A421" t="s">
        <v>425</v>
      </c>
      <c r="B421" t="s">
        <v>846</v>
      </c>
      <c r="C421" t="s">
        <v>431</v>
      </c>
      <c r="D421" t="s">
        <v>1134</v>
      </c>
      <c r="E421" s="3">
        <v>56.422222222222224</v>
      </c>
      <c r="F421" s="3">
        <f>Table3[[#This Row],[Total Hours Nurse Staffing]]/Table3[[#This Row],[MDS Census]]</f>
        <v>5.475043324143364</v>
      </c>
      <c r="G421" s="3">
        <f>Table3[[#This Row],[Total Direct Care Staff Hours]]/Table3[[#This Row],[MDS Census]]</f>
        <v>5.1175384009452545</v>
      </c>
      <c r="H421" s="3">
        <f>Table3[[#This Row],[Total RN Hours (w/ Admin, DON)]]/Table3[[#This Row],[MDS Census]]</f>
        <v>1.1935525797558093</v>
      </c>
      <c r="I421" s="3">
        <f>Table3[[#This Row],[RN Hours (excl. Admin, DON)]]/Table3[[#This Row],[MDS Census]]</f>
        <v>0.83604765655769986</v>
      </c>
      <c r="J421" s="3">
        <f t="shared" si="6"/>
        <v>308.91411111111114</v>
      </c>
      <c r="K421" s="3">
        <f>SUM(Table3[[#This Row],[RN Hours (excl. Admin, DON)]], Table3[[#This Row],[LPN Hours (excl. Admin)]], Table3[[#This Row],[CNA Hours]], Table3[[#This Row],[NA TR Hours]], Table3[[#This Row],[Med Aide/Tech Hours]])</f>
        <v>288.7428888888889</v>
      </c>
      <c r="L421" s="3">
        <f>SUM(Table3[[#This Row],[RN Hours (excl. Admin, DON)]:[RN DON Hours]])</f>
        <v>67.342888888888893</v>
      </c>
      <c r="M421" s="3">
        <v>47.171666666666667</v>
      </c>
      <c r="N421" s="3">
        <v>15.682333333333334</v>
      </c>
      <c r="O421" s="3">
        <v>4.4888888888888889</v>
      </c>
      <c r="P421" s="3">
        <f>SUM(Table3[[#This Row],[LPN Hours (excl. Admin)]:[LPN Admin Hours]])</f>
        <v>72.651555555555561</v>
      </c>
      <c r="Q421" s="3">
        <v>72.651555555555561</v>
      </c>
      <c r="R421" s="3">
        <v>0</v>
      </c>
      <c r="S421" s="3">
        <f>SUM(Table3[[#This Row],[CNA Hours]], Table3[[#This Row],[NA TR Hours]], Table3[[#This Row],[Med Aide/Tech Hours]])</f>
        <v>168.91966666666667</v>
      </c>
      <c r="T421" s="3">
        <v>168.91966666666667</v>
      </c>
      <c r="U421" s="3">
        <v>0</v>
      </c>
      <c r="V421" s="3">
        <v>0</v>
      </c>
      <c r="W421" s="3">
        <f>SUM(Table3[[#This Row],[RN Hours Contract]:[Med Aide Hours Contract]])</f>
        <v>0</v>
      </c>
      <c r="X421" s="3">
        <v>0</v>
      </c>
      <c r="Y421" s="3">
        <v>0</v>
      </c>
      <c r="Z421" s="3">
        <v>0</v>
      </c>
      <c r="AA421" s="3">
        <v>0</v>
      </c>
      <c r="AB421" s="3">
        <v>0</v>
      </c>
      <c r="AC421" s="3">
        <v>0</v>
      </c>
      <c r="AD421" s="3">
        <v>0</v>
      </c>
      <c r="AE421" s="3">
        <v>0</v>
      </c>
      <c r="AF421" t="s">
        <v>419</v>
      </c>
      <c r="AG421" s="13">
        <v>5</v>
      </c>
      <c r="AQ421"/>
    </row>
    <row r="422" spans="1:43" x14ac:dyDescent="0.2">
      <c r="A422" t="s">
        <v>425</v>
      </c>
      <c r="B422" t="s">
        <v>847</v>
      </c>
      <c r="C422" t="s">
        <v>971</v>
      </c>
      <c r="D422" t="s">
        <v>1079</v>
      </c>
      <c r="E422" s="3">
        <v>57.533333333333331</v>
      </c>
      <c r="F422" s="3">
        <f>Table3[[#This Row],[Total Hours Nurse Staffing]]/Table3[[#This Row],[MDS Census]]</f>
        <v>3.9473252220934723</v>
      </c>
      <c r="G422" s="3">
        <f>Table3[[#This Row],[Total Direct Care Staff Hours]]/Table3[[#This Row],[MDS Census]]</f>
        <v>3.6777230590961763</v>
      </c>
      <c r="H422" s="3">
        <f>Table3[[#This Row],[Total RN Hours (w/ Admin, DON)]]/Table3[[#This Row],[MDS Census]]</f>
        <v>0.58724410969486296</v>
      </c>
      <c r="I422" s="3">
        <f>Table3[[#This Row],[RN Hours (excl. Admin, DON)]]/Table3[[#This Row],[MDS Census]]</f>
        <v>0.38426998841251453</v>
      </c>
      <c r="J422" s="3">
        <f t="shared" si="6"/>
        <v>227.10277777777776</v>
      </c>
      <c r="K422" s="3">
        <f>SUM(Table3[[#This Row],[RN Hours (excl. Admin, DON)]], Table3[[#This Row],[LPN Hours (excl. Admin)]], Table3[[#This Row],[CNA Hours]], Table3[[#This Row],[NA TR Hours]], Table3[[#This Row],[Med Aide/Tech Hours]])</f>
        <v>211.59166666666667</v>
      </c>
      <c r="L422" s="3">
        <f>SUM(Table3[[#This Row],[RN Hours (excl. Admin, DON)]:[RN DON Hours]])</f>
        <v>33.786111111111111</v>
      </c>
      <c r="M422" s="3">
        <v>22.108333333333334</v>
      </c>
      <c r="N422" s="3">
        <v>6.75</v>
      </c>
      <c r="O422" s="3">
        <v>4.927777777777778</v>
      </c>
      <c r="P422" s="3">
        <f>SUM(Table3[[#This Row],[LPN Hours (excl. Admin)]:[LPN Admin Hours]])</f>
        <v>93.091666666666669</v>
      </c>
      <c r="Q422" s="3">
        <v>89.25833333333334</v>
      </c>
      <c r="R422" s="3">
        <v>3.8333333333333335</v>
      </c>
      <c r="S422" s="3">
        <f>SUM(Table3[[#This Row],[CNA Hours]], Table3[[#This Row],[NA TR Hours]], Table3[[#This Row],[Med Aide/Tech Hours]])</f>
        <v>100.22499999999999</v>
      </c>
      <c r="T422" s="3">
        <v>100.22499999999999</v>
      </c>
      <c r="U422" s="3">
        <v>0</v>
      </c>
      <c r="V422" s="3">
        <v>0</v>
      </c>
      <c r="W422" s="3">
        <f>SUM(Table3[[#This Row],[RN Hours Contract]:[Med Aide Hours Contract]])</f>
        <v>14.233333333333333</v>
      </c>
      <c r="X422" s="3">
        <v>0</v>
      </c>
      <c r="Y422" s="3">
        <v>0</v>
      </c>
      <c r="Z422" s="3">
        <v>0</v>
      </c>
      <c r="AA422" s="3">
        <v>0</v>
      </c>
      <c r="AB422" s="3">
        <v>0</v>
      </c>
      <c r="AC422" s="3">
        <v>14.233333333333333</v>
      </c>
      <c r="AD422" s="3">
        <v>0</v>
      </c>
      <c r="AE422" s="3">
        <v>0</v>
      </c>
      <c r="AF422" t="s">
        <v>420</v>
      </c>
      <c r="AG422" s="13">
        <v>5</v>
      </c>
      <c r="AQ422"/>
    </row>
    <row r="423" spans="1:43" x14ac:dyDescent="0.2">
      <c r="A423" t="s">
        <v>425</v>
      </c>
      <c r="B423" t="s">
        <v>848</v>
      </c>
      <c r="C423" t="s">
        <v>1015</v>
      </c>
      <c r="D423" t="s">
        <v>1105</v>
      </c>
      <c r="E423" s="3">
        <v>55.822222222222223</v>
      </c>
      <c r="F423" s="3">
        <f>Table3[[#This Row],[Total Hours Nurse Staffing]]/Table3[[#This Row],[MDS Census]]</f>
        <v>3.3706210191082797</v>
      </c>
      <c r="G423" s="3">
        <f>Table3[[#This Row],[Total Direct Care Staff Hours]]/Table3[[#This Row],[MDS Census]]</f>
        <v>2.7749303343949041</v>
      </c>
      <c r="H423" s="3">
        <f>Table3[[#This Row],[Total RN Hours (w/ Admin, DON)]]/Table3[[#This Row],[MDS Census]]</f>
        <v>1.3010549363057322</v>
      </c>
      <c r="I423" s="3">
        <f>Table3[[#This Row],[RN Hours (excl. Admin, DON)]]/Table3[[#This Row],[MDS Census]]</f>
        <v>0.70536425159235672</v>
      </c>
      <c r="J423" s="3">
        <f t="shared" si="6"/>
        <v>188.15555555555554</v>
      </c>
      <c r="K423" s="3">
        <f>SUM(Table3[[#This Row],[RN Hours (excl. Admin, DON)]], Table3[[#This Row],[LPN Hours (excl. Admin)]], Table3[[#This Row],[CNA Hours]], Table3[[#This Row],[NA TR Hours]], Table3[[#This Row],[Med Aide/Tech Hours]])</f>
        <v>154.90277777777777</v>
      </c>
      <c r="L423" s="3">
        <f>SUM(Table3[[#This Row],[RN Hours (excl. Admin, DON)]:[RN DON Hours]])</f>
        <v>72.627777777777766</v>
      </c>
      <c r="M423" s="3">
        <v>39.375</v>
      </c>
      <c r="N423" s="3">
        <v>27.652777777777779</v>
      </c>
      <c r="O423" s="3">
        <v>5.6</v>
      </c>
      <c r="P423" s="3">
        <f>SUM(Table3[[#This Row],[LPN Hours (excl. Admin)]:[LPN Admin Hours]])</f>
        <v>50.725000000000001</v>
      </c>
      <c r="Q423" s="3">
        <v>50.725000000000001</v>
      </c>
      <c r="R423" s="3">
        <v>0</v>
      </c>
      <c r="S423" s="3">
        <f>SUM(Table3[[#This Row],[CNA Hours]], Table3[[#This Row],[NA TR Hours]], Table3[[#This Row],[Med Aide/Tech Hours]])</f>
        <v>64.802777777777777</v>
      </c>
      <c r="T423" s="3">
        <v>59.06388888888889</v>
      </c>
      <c r="U423" s="3">
        <v>5.7388888888888889</v>
      </c>
      <c r="V423" s="3">
        <v>0</v>
      </c>
      <c r="W423" s="3">
        <f>SUM(Table3[[#This Row],[RN Hours Contract]:[Med Aide Hours Contract]])</f>
        <v>16.755555555555556</v>
      </c>
      <c r="X423" s="3">
        <v>2.1333333333333333</v>
      </c>
      <c r="Y423" s="3">
        <v>0</v>
      </c>
      <c r="Z423" s="3">
        <v>0</v>
      </c>
      <c r="AA423" s="3">
        <v>5.333333333333333</v>
      </c>
      <c r="AB423" s="3">
        <v>0</v>
      </c>
      <c r="AC423" s="3">
        <v>9.2888888888888896</v>
      </c>
      <c r="AD423" s="3">
        <v>0</v>
      </c>
      <c r="AE423" s="3">
        <v>0</v>
      </c>
      <c r="AF423" t="s">
        <v>421</v>
      </c>
      <c r="AG423" s="13">
        <v>5</v>
      </c>
      <c r="AQ423"/>
    </row>
    <row r="424" spans="1:43" x14ac:dyDescent="0.2">
      <c r="A424" t="s">
        <v>425</v>
      </c>
      <c r="B424" t="s">
        <v>849</v>
      </c>
      <c r="C424" t="s">
        <v>1024</v>
      </c>
      <c r="D424" t="s">
        <v>1097</v>
      </c>
      <c r="E424" s="3">
        <v>23.622222222222224</v>
      </c>
      <c r="F424" s="3">
        <f>Table3[[#This Row],[Total Hours Nurse Staffing]]/Table3[[#This Row],[MDS Census]]</f>
        <v>3.9369238005644407</v>
      </c>
      <c r="G424" s="3">
        <f>Table3[[#This Row],[Total Direct Care Staff Hours]]/Table3[[#This Row],[MDS Census]]</f>
        <v>3.7374882408278456</v>
      </c>
      <c r="H424" s="3">
        <f>Table3[[#This Row],[Total RN Hours (w/ Admin, DON)]]/Table3[[#This Row],[MDS Census]]</f>
        <v>0.91709783631232367</v>
      </c>
      <c r="I424" s="3">
        <f>Table3[[#This Row],[RN Hours (excl. Admin, DON)]]/Table3[[#This Row],[MDS Census]]</f>
        <v>0.71766227657572912</v>
      </c>
      <c r="J424" s="3">
        <f t="shared" si="6"/>
        <v>92.998888888888899</v>
      </c>
      <c r="K424" s="3">
        <f>SUM(Table3[[#This Row],[RN Hours (excl. Admin, DON)]], Table3[[#This Row],[LPN Hours (excl. Admin)]], Table3[[#This Row],[CNA Hours]], Table3[[#This Row],[NA TR Hours]], Table3[[#This Row],[Med Aide/Tech Hours]])</f>
        <v>88.287777777777777</v>
      </c>
      <c r="L424" s="3">
        <f>SUM(Table3[[#This Row],[RN Hours (excl. Admin, DON)]:[RN DON Hours]])</f>
        <v>21.663888888888891</v>
      </c>
      <c r="M424" s="3">
        <v>16.952777777777779</v>
      </c>
      <c r="N424" s="3">
        <v>0</v>
      </c>
      <c r="O424" s="3">
        <v>4.7111111111111112</v>
      </c>
      <c r="P424" s="3">
        <f>SUM(Table3[[#This Row],[LPN Hours (excl. Admin)]:[LPN Admin Hours]])</f>
        <v>18.344444444444445</v>
      </c>
      <c r="Q424" s="3">
        <v>18.344444444444445</v>
      </c>
      <c r="R424" s="3">
        <v>0</v>
      </c>
      <c r="S424" s="3">
        <f>SUM(Table3[[#This Row],[CNA Hours]], Table3[[#This Row],[NA TR Hours]], Table3[[#This Row],[Med Aide/Tech Hours]])</f>
        <v>52.990555555555552</v>
      </c>
      <c r="T424" s="3">
        <v>52.990555555555552</v>
      </c>
      <c r="U424" s="3">
        <v>0</v>
      </c>
      <c r="V424" s="3">
        <v>0</v>
      </c>
      <c r="W424" s="3">
        <f>SUM(Table3[[#This Row],[RN Hours Contract]:[Med Aide Hours Contract]])</f>
        <v>0</v>
      </c>
      <c r="X424" s="3">
        <v>0</v>
      </c>
      <c r="Y424" s="3">
        <v>0</v>
      </c>
      <c r="Z424" s="3">
        <v>0</v>
      </c>
      <c r="AA424" s="3">
        <v>0</v>
      </c>
      <c r="AB424" s="3">
        <v>0</v>
      </c>
      <c r="AC424" s="3">
        <v>0</v>
      </c>
      <c r="AD424" s="3">
        <v>0</v>
      </c>
      <c r="AE424" s="3">
        <v>0</v>
      </c>
      <c r="AF424" t="s">
        <v>422</v>
      </c>
      <c r="AG424" s="13">
        <v>5</v>
      </c>
      <c r="AQ424"/>
    </row>
    <row r="425" spans="1:43" x14ac:dyDescent="0.2">
      <c r="A425" t="s">
        <v>425</v>
      </c>
      <c r="B425" t="s">
        <v>850</v>
      </c>
      <c r="C425" t="s">
        <v>1065</v>
      </c>
      <c r="D425" t="s">
        <v>1079</v>
      </c>
      <c r="E425" s="3">
        <v>25.022222222222222</v>
      </c>
      <c r="F425" s="3">
        <f>Table3[[#This Row],[Total Hours Nurse Staffing]]/Table3[[#This Row],[MDS Census]]</f>
        <v>3.9263543516873889</v>
      </c>
      <c r="G425" s="3">
        <f>Table3[[#This Row],[Total Direct Care Staff Hours]]/Table3[[#This Row],[MDS Census]]</f>
        <v>3.4716474245115454</v>
      </c>
      <c r="H425" s="3">
        <f>Table3[[#This Row],[Total RN Hours (w/ Admin, DON)]]/Table3[[#This Row],[MDS Census]]</f>
        <v>1.3977397868561279</v>
      </c>
      <c r="I425" s="3">
        <f>Table3[[#This Row],[RN Hours (excl. Admin, DON)]]/Table3[[#This Row],[MDS Census]]</f>
        <v>0.94303285968028416</v>
      </c>
      <c r="J425" s="3">
        <f t="shared" si="6"/>
        <v>98.246111111111105</v>
      </c>
      <c r="K425" s="3">
        <f>SUM(Table3[[#This Row],[RN Hours (excl. Admin, DON)]], Table3[[#This Row],[LPN Hours (excl. Admin)]], Table3[[#This Row],[CNA Hours]], Table3[[#This Row],[NA TR Hours]], Table3[[#This Row],[Med Aide/Tech Hours]])</f>
        <v>86.868333333333339</v>
      </c>
      <c r="L425" s="3">
        <f>SUM(Table3[[#This Row],[RN Hours (excl. Admin, DON)]:[RN DON Hours]])</f>
        <v>34.974555555555554</v>
      </c>
      <c r="M425" s="3">
        <v>23.596777777777778</v>
      </c>
      <c r="N425" s="3">
        <v>5.6888888888888891</v>
      </c>
      <c r="O425" s="3">
        <v>5.6888888888888891</v>
      </c>
      <c r="P425" s="3">
        <f>SUM(Table3[[#This Row],[LPN Hours (excl. Admin)]:[LPN Admin Hours]])</f>
        <v>2.3644444444444446</v>
      </c>
      <c r="Q425" s="3">
        <v>2.3644444444444446</v>
      </c>
      <c r="R425" s="3">
        <v>0</v>
      </c>
      <c r="S425" s="3">
        <f>SUM(Table3[[#This Row],[CNA Hours]], Table3[[#This Row],[NA TR Hours]], Table3[[#This Row],[Med Aide/Tech Hours]])</f>
        <v>60.907111111111114</v>
      </c>
      <c r="T425" s="3">
        <v>60.907111111111114</v>
      </c>
      <c r="U425" s="3">
        <v>0</v>
      </c>
      <c r="V425" s="3">
        <v>0</v>
      </c>
      <c r="W425" s="3">
        <f>SUM(Table3[[#This Row],[RN Hours Contract]:[Med Aide Hours Contract]])</f>
        <v>0</v>
      </c>
      <c r="X425" s="3">
        <v>0</v>
      </c>
      <c r="Y425" s="3">
        <v>0</v>
      </c>
      <c r="Z425" s="3">
        <v>0</v>
      </c>
      <c r="AA425" s="3">
        <v>0</v>
      </c>
      <c r="AB425" s="3">
        <v>0</v>
      </c>
      <c r="AC425" s="3">
        <v>0</v>
      </c>
      <c r="AD425" s="3">
        <v>0</v>
      </c>
      <c r="AE425" s="3">
        <v>0</v>
      </c>
      <c r="AF425" t="s">
        <v>423</v>
      </c>
      <c r="AG425" s="13">
        <v>5</v>
      </c>
      <c r="AQ425"/>
    </row>
    <row r="426" spans="1:43" x14ac:dyDescent="0.2">
      <c r="A426" t="s">
        <v>425</v>
      </c>
      <c r="B426" t="s">
        <v>851</v>
      </c>
      <c r="C426" t="s">
        <v>1066</v>
      </c>
      <c r="D426" t="s">
        <v>1102</v>
      </c>
      <c r="E426" s="3">
        <v>15.7</v>
      </c>
      <c r="F426" s="3">
        <f>Table3[[#This Row],[Total Hours Nurse Staffing]]/Table3[[#This Row],[MDS Census]]</f>
        <v>6.2301840056617133</v>
      </c>
      <c r="G426" s="3">
        <f>Table3[[#This Row],[Total Direct Care Staff Hours]]/Table3[[#This Row],[MDS Census]]</f>
        <v>5.8848195329087059</v>
      </c>
      <c r="H426" s="3">
        <f>Table3[[#This Row],[Total RN Hours (w/ Admin, DON)]]/Table3[[#This Row],[MDS Census]]</f>
        <v>1.1829440905874027</v>
      </c>
      <c r="I426" s="3">
        <f>Table3[[#This Row],[RN Hours (excl. Admin, DON)]]/Table3[[#This Row],[MDS Census]]</f>
        <v>0.83757961783439494</v>
      </c>
      <c r="J426" s="3">
        <f t="shared" si="6"/>
        <v>97.813888888888897</v>
      </c>
      <c r="K426" s="3">
        <f>SUM(Table3[[#This Row],[RN Hours (excl. Admin, DON)]], Table3[[#This Row],[LPN Hours (excl. Admin)]], Table3[[#This Row],[CNA Hours]], Table3[[#This Row],[NA TR Hours]], Table3[[#This Row],[Med Aide/Tech Hours]])</f>
        <v>92.39166666666668</v>
      </c>
      <c r="L426" s="3">
        <f>SUM(Table3[[#This Row],[RN Hours (excl. Admin, DON)]:[RN DON Hours]])</f>
        <v>18.572222222222223</v>
      </c>
      <c r="M426" s="3">
        <v>13.15</v>
      </c>
      <c r="N426" s="3">
        <v>0</v>
      </c>
      <c r="O426" s="3">
        <v>5.4222222222222225</v>
      </c>
      <c r="P426" s="3">
        <f>SUM(Table3[[#This Row],[LPN Hours (excl. Admin)]:[LPN Admin Hours]])</f>
        <v>16.461111111111112</v>
      </c>
      <c r="Q426" s="3">
        <v>16.461111111111112</v>
      </c>
      <c r="R426" s="3">
        <v>0</v>
      </c>
      <c r="S426" s="3">
        <f>SUM(Table3[[#This Row],[CNA Hours]], Table3[[#This Row],[NA TR Hours]], Table3[[#This Row],[Med Aide/Tech Hours]])</f>
        <v>62.780555555555559</v>
      </c>
      <c r="T426" s="3">
        <v>62.780555555555559</v>
      </c>
      <c r="U426" s="3">
        <v>0</v>
      </c>
      <c r="V426" s="3">
        <v>0</v>
      </c>
      <c r="W426" s="3">
        <f>SUM(Table3[[#This Row],[RN Hours Contract]:[Med Aide Hours Contract]])</f>
        <v>0</v>
      </c>
      <c r="X426" s="3">
        <v>0</v>
      </c>
      <c r="Y426" s="3">
        <v>0</v>
      </c>
      <c r="Z426" s="3">
        <v>0</v>
      </c>
      <c r="AA426" s="3">
        <v>0</v>
      </c>
      <c r="AB426" s="3">
        <v>0</v>
      </c>
      <c r="AC426" s="3">
        <v>0</v>
      </c>
      <c r="AD426" s="3">
        <v>0</v>
      </c>
      <c r="AE426" s="3">
        <v>0</v>
      </c>
      <c r="AF426" t="s">
        <v>424</v>
      </c>
      <c r="AG426" s="13">
        <v>5</v>
      </c>
      <c r="AQ426"/>
    </row>
    <row r="428"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42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426"/>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1148</v>
      </c>
      <c r="B1" s="5" t="s">
        <v>1150</v>
      </c>
      <c r="C1" s="5" t="s">
        <v>1166</v>
      </c>
      <c r="D1" s="5" t="s">
        <v>1151</v>
      </c>
      <c r="E1" s="5" t="s">
        <v>1152</v>
      </c>
      <c r="F1" s="5" t="s">
        <v>1167</v>
      </c>
      <c r="G1" s="5" t="s">
        <v>1174</v>
      </c>
      <c r="H1" s="6" t="s">
        <v>1176</v>
      </c>
      <c r="I1" s="5" t="s">
        <v>1168</v>
      </c>
      <c r="J1" s="5" t="s">
        <v>1187</v>
      </c>
      <c r="K1" s="6" t="s">
        <v>1188</v>
      </c>
      <c r="L1" s="5" t="s">
        <v>1153</v>
      </c>
      <c r="M1" s="5" t="s">
        <v>1158</v>
      </c>
      <c r="N1" s="6" t="s">
        <v>1162</v>
      </c>
      <c r="O1" s="5" t="s">
        <v>1156</v>
      </c>
      <c r="P1" s="5" t="s">
        <v>1191</v>
      </c>
      <c r="Q1" s="6" t="s">
        <v>1186</v>
      </c>
      <c r="R1" s="5" t="s">
        <v>1157</v>
      </c>
      <c r="S1" s="5" t="s">
        <v>1189</v>
      </c>
      <c r="T1" s="5" t="s">
        <v>1185</v>
      </c>
      <c r="U1" s="5" t="s">
        <v>1169</v>
      </c>
      <c r="V1" s="5" t="s">
        <v>1181</v>
      </c>
      <c r="W1" s="6" t="s">
        <v>1184</v>
      </c>
      <c r="X1" s="5" t="s">
        <v>1154</v>
      </c>
      <c r="Y1" s="5" t="s">
        <v>1159</v>
      </c>
      <c r="Z1" s="6" t="s">
        <v>1180</v>
      </c>
      <c r="AA1" s="5" t="s">
        <v>1170</v>
      </c>
      <c r="AB1" s="5" t="s">
        <v>1190</v>
      </c>
      <c r="AC1" s="6" t="s">
        <v>1179</v>
      </c>
      <c r="AD1" s="5" t="s">
        <v>1172</v>
      </c>
      <c r="AE1" s="5" t="s">
        <v>1183</v>
      </c>
      <c r="AF1" s="6" t="s">
        <v>1182</v>
      </c>
      <c r="AG1" s="5" t="s">
        <v>1155</v>
      </c>
      <c r="AH1" s="5" t="s">
        <v>1160</v>
      </c>
      <c r="AI1" s="6" t="s">
        <v>1161</v>
      </c>
      <c r="AJ1" s="5" t="s">
        <v>1173</v>
      </c>
      <c r="AK1" s="5" t="s">
        <v>1223</v>
      </c>
      <c r="AL1" s="6" t="s">
        <v>1178</v>
      </c>
      <c r="AM1" s="5" t="s">
        <v>1171</v>
      </c>
      <c r="AN1" s="5" t="s">
        <v>1224</v>
      </c>
      <c r="AO1" s="6" t="s">
        <v>1177</v>
      </c>
      <c r="AP1" s="5" t="s">
        <v>1149</v>
      </c>
      <c r="AQ1" s="5" t="s">
        <v>1193</v>
      </c>
    </row>
    <row r="2" spans="1:43" x14ac:dyDescent="0.2">
      <c r="A2" s="1" t="s">
        <v>425</v>
      </c>
      <c r="B2" s="1" t="s">
        <v>432</v>
      </c>
      <c r="C2" s="1" t="s">
        <v>897</v>
      </c>
      <c r="D2" s="1" t="s">
        <v>1088</v>
      </c>
      <c r="E2" s="3">
        <v>54.43333333333333</v>
      </c>
      <c r="F2" s="3">
        <f t="shared" ref="F2:F65" si="0">SUM(I2,U2,AD2)</f>
        <v>242.1371111111111</v>
      </c>
      <c r="G2" s="3">
        <f>SUM(Table39[[#This Row],[RN Hours Contract (W/ Admin, DON)]], Table39[[#This Row],[LPN Contract Hours (w/ Admin)]], Table39[[#This Row],[CNA/NA/Med Aide Contract Hours]])</f>
        <v>0</v>
      </c>
      <c r="H2" s="4">
        <f>Table39[[#This Row],[Total Contract Hours]]/Table39[[#This Row],[Total Hours Nurse Staffing]]</f>
        <v>0</v>
      </c>
      <c r="I2" s="3">
        <f>SUM(Table39[[#This Row],[RN Hours]], Table39[[#This Row],[RN Admin Hours]], Table39[[#This Row],[RN DON Hours]])</f>
        <v>69.192444444444433</v>
      </c>
      <c r="J2" s="3">
        <f t="shared" ref="J2:J57" si="1">SUM(M2,P2,S2)</f>
        <v>0</v>
      </c>
      <c r="K2" s="4">
        <f>Table39[[#This Row],[RN Hours Contract (W/ Admin, DON)]]/Table39[[#This Row],[RN Hours (w/ Admin, DON)]]</f>
        <v>0</v>
      </c>
      <c r="L2" s="3">
        <v>42.560222222222222</v>
      </c>
      <c r="M2" s="3">
        <v>0</v>
      </c>
      <c r="N2" s="4">
        <f>Table39[[#This Row],[RN Hours Contract]]/Table39[[#This Row],[RN Hours]]</f>
        <v>0</v>
      </c>
      <c r="O2" s="3">
        <v>16.421111111111106</v>
      </c>
      <c r="P2" s="3">
        <v>0</v>
      </c>
      <c r="Q2" s="4">
        <f>Table39[[#This Row],[RN Admin Hours Contract]]/Table39[[#This Row],[RN Admin Hours]]</f>
        <v>0</v>
      </c>
      <c r="R2" s="3">
        <v>10.21111111111111</v>
      </c>
      <c r="S2" s="3">
        <v>0</v>
      </c>
      <c r="T2" s="4">
        <f>Table39[[#This Row],[RN DON Hours Contract]]/Table39[[#This Row],[RN DON Hours]]</f>
        <v>0</v>
      </c>
      <c r="U2" s="3">
        <f>SUM(Table39[[#This Row],[LPN Hours]], Table39[[#This Row],[LPN Admin Hours]])</f>
        <v>25.18</v>
      </c>
      <c r="V2" s="3">
        <f>Table39[[#This Row],[LPN Hours Contract]]+Table39[[#This Row],[LPN Admin Hours Contract]]</f>
        <v>0</v>
      </c>
      <c r="W2" s="4">
        <f t="shared" ref="W2:W57" si="2">V2/U2</f>
        <v>0</v>
      </c>
      <c r="X2" s="3">
        <v>25.18</v>
      </c>
      <c r="Y2" s="3">
        <v>0</v>
      </c>
      <c r="Z2" s="4">
        <f>Table39[[#This Row],[LPN Hours Contract]]/Table39[[#This Row],[LPN Hours]]</f>
        <v>0</v>
      </c>
      <c r="AA2" s="3">
        <v>0</v>
      </c>
      <c r="AB2" s="3">
        <v>0</v>
      </c>
      <c r="AC2" s="4">
        <v>0</v>
      </c>
      <c r="AD2" s="3">
        <f>SUM(Table39[[#This Row],[CNA Hours]], Table39[[#This Row],[NA in Training Hours]], Table39[[#This Row],[Med Aide/Tech Hours]])</f>
        <v>147.76466666666667</v>
      </c>
      <c r="AE2" s="3">
        <f>SUM(Table39[[#This Row],[CNA Hours Contract]], Table39[[#This Row],[NA in Training Hours Contract]], Table39[[#This Row],[Med Aide/Tech Hours Contract]])</f>
        <v>0</v>
      </c>
      <c r="AF2" s="4">
        <f>Table39[[#This Row],[CNA/NA/Med Aide Contract Hours]]/Table39[[#This Row],[Total CNA, NA in Training, Med Aide/Tech Hours]]</f>
        <v>0</v>
      </c>
      <c r="AG2" s="3">
        <v>147.76466666666667</v>
      </c>
      <c r="AH2" s="3">
        <v>0</v>
      </c>
      <c r="AI2" s="4">
        <f>Table39[[#This Row],[CNA Hours Contract]]/Table39[[#This Row],[CNA Hours]]</f>
        <v>0</v>
      </c>
      <c r="AJ2" s="3">
        <v>0</v>
      </c>
      <c r="AK2" s="3">
        <v>0</v>
      </c>
      <c r="AL2" s="4">
        <v>0</v>
      </c>
      <c r="AM2" s="3">
        <v>0</v>
      </c>
      <c r="AN2" s="3">
        <v>0</v>
      </c>
      <c r="AO2" s="4">
        <v>0</v>
      </c>
      <c r="AP2" s="1" t="s">
        <v>0</v>
      </c>
      <c r="AQ2" s="1">
        <v>5</v>
      </c>
    </row>
    <row r="3" spans="1:43" x14ac:dyDescent="0.2">
      <c r="A3" s="1" t="s">
        <v>425</v>
      </c>
      <c r="B3" s="1" t="s">
        <v>433</v>
      </c>
      <c r="C3" s="1" t="s">
        <v>898</v>
      </c>
      <c r="D3" s="1" t="s">
        <v>1089</v>
      </c>
      <c r="E3" s="3">
        <v>73.288888888888891</v>
      </c>
      <c r="F3" s="3">
        <f t="shared" si="0"/>
        <v>253.52611111111111</v>
      </c>
      <c r="G3" s="3">
        <f>SUM(Table39[[#This Row],[RN Hours Contract (W/ Admin, DON)]], Table39[[#This Row],[LPN Contract Hours (w/ Admin)]], Table39[[#This Row],[CNA/NA/Med Aide Contract Hours]])</f>
        <v>32.231666666666662</v>
      </c>
      <c r="H3" s="4">
        <f>Table39[[#This Row],[Total Contract Hours]]/Table39[[#This Row],[Total Hours Nurse Staffing]]</f>
        <v>0.12713351901075276</v>
      </c>
      <c r="I3" s="3">
        <f>SUM(Table39[[#This Row],[RN Hours]], Table39[[#This Row],[RN Admin Hours]], Table39[[#This Row],[RN DON Hours]])</f>
        <v>66.741222222222234</v>
      </c>
      <c r="J3" s="3">
        <f t="shared" si="1"/>
        <v>19.553333333333331</v>
      </c>
      <c r="K3" s="4">
        <f>Table39[[#This Row],[RN Hours Contract (W/ Admin, DON)]]/Table39[[#This Row],[RN Hours (w/ Admin, DON)]]</f>
        <v>0.292972359244911</v>
      </c>
      <c r="L3" s="3">
        <v>50.450111111111113</v>
      </c>
      <c r="M3" s="3">
        <v>18.308888888888887</v>
      </c>
      <c r="N3" s="4">
        <f>Table39[[#This Row],[RN Hours Contract]]/Table39[[#This Row],[RN Hours]]</f>
        <v>0.36291077434032737</v>
      </c>
      <c r="O3" s="3">
        <v>11.041111111111112</v>
      </c>
      <c r="P3" s="3">
        <v>1.2444444444444445</v>
      </c>
      <c r="Q3" s="4">
        <f>Table39[[#This Row],[RN Admin Hours Contract]]/Table39[[#This Row],[RN Admin Hours]]</f>
        <v>0.11271007346281572</v>
      </c>
      <c r="R3" s="3">
        <v>5.25</v>
      </c>
      <c r="S3" s="3">
        <v>0</v>
      </c>
      <c r="T3" s="4">
        <f>Table39[[#This Row],[RN DON Hours Contract]]/Table39[[#This Row],[RN DON Hours]]</f>
        <v>0</v>
      </c>
      <c r="U3" s="3">
        <f>SUM(Table39[[#This Row],[LPN Hours]], Table39[[#This Row],[LPN Admin Hours]])</f>
        <v>42.018444444444441</v>
      </c>
      <c r="V3" s="3">
        <f>Table39[[#This Row],[LPN Hours Contract]]+Table39[[#This Row],[LPN Admin Hours Contract]]</f>
        <v>12.678333333333333</v>
      </c>
      <c r="W3" s="4">
        <f t="shared" si="2"/>
        <v>0.30173257246817536</v>
      </c>
      <c r="X3" s="3">
        <v>42.018444444444441</v>
      </c>
      <c r="Y3" s="3">
        <v>12.678333333333333</v>
      </c>
      <c r="Z3" s="4">
        <f>Table39[[#This Row],[LPN Hours Contract]]/Table39[[#This Row],[LPN Hours]]</f>
        <v>0.30173257246817536</v>
      </c>
      <c r="AA3" s="3">
        <v>0</v>
      </c>
      <c r="AB3" s="3">
        <v>0</v>
      </c>
      <c r="AC3" s="4">
        <v>0</v>
      </c>
      <c r="AD3" s="3">
        <f>SUM(Table39[[#This Row],[CNA Hours]], Table39[[#This Row],[NA in Training Hours]], Table39[[#This Row],[Med Aide/Tech Hours]])</f>
        <v>144.76644444444443</v>
      </c>
      <c r="AE3" s="3">
        <f>SUM(Table39[[#This Row],[CNA Hours Contract]], Table39[[#This Row],[NA in Training Hours Contract]], Table39[[#This Row],[Med Aide/Tech Hours Contract]])</f>
        <v>0</v>
      </c>
      <c r="AF3" s="4">
        <f>Table39[[#This Row],[CNA/NA/Med Aide Contract Hours]]/Table39[[#This Row],[Total CNA, NA in Training, Med Aide/Tech Hours]]</f>
        <v>0</v>
      </c>
      <c r="AG3" s="3">
        <v>144.76644444444443</v>
      </c>
      <c r="AH3" s="3">
        <v>0</v>
      </c>
      <c r="AI3" s="4">
        <f>Table39[[#This Row],[CNA Hours Contract]]/Table39[[#This Row],[CNA Hours]]</f>
        <v>0</v>
      </c>
      <c r="AJ3" s="3">
        <v>0</v>
      </c>
      <c r="AK3" s="3">
        <v>0</v>
      </c>
      <c r="AL3" s="4">
        <v>0</v>
      </c>
      <c r="AM3" s="3">
        <v>0</v>
      </c>
      <c r="AN3" s="3">
        <v>0</v>
      </c>
      <c r="AO3" s="4">
        <v>0</v>
      </c>
      <c r="AP3" s="1" t="s">
        <v>1</v>
      </c>
      <c r="AQ3" s="1">
        <v>5</v>
      </c>
    </row>
    <row r="4" spans="1:43" x14ac:dyDescent="0.2">
      <c r="A4" s="1" t="s">
        <v>425</v>
      </c>
      <c r="B4" s="1" t="s">
        <v>434</v>
      </c>
      <c r="C4" s="1" t="s">
        <v>888</v>
      </c>
      <c r="D4" s="1" t="s">
        <v>1090</v>
      </c>
      <c r="E4" s="3">
        <v>59.37777777777778</v>
      </c>
      <c r="F4" s="3">
        <f t="shared" si="0"/>
        <v>360.79733333333331</v>
      </c>
      <c r="G4" s="3">
        <f>SUM(Table39[[#This Row],[RN Hours Contract (W/ Admin, DON)]], Table39[[#This Row],[LPN Contract Hours (w/ Admin)]], Table39[[#This Row],[CNA/NA/Med Aide Contract Hours]])</f>
        <v>1.6888888888888889</v>
      </c>
      <c r="H4" s="4">
        <f>Table39[[#This Row],[Total Contract Hours]]/Table39[[#This Row],[Total Hours Nurse Staffing]]</f>
        <v>4.6809904975892904E-3</v>
      </c>
      <c r="I4" s="3">
        <f>SUM(Table39[[#This Row],[RN Hours]], Table39[[#This Row],[RN Admin Hours]], Table39[[#This Row],[RN DON Hours]])</f>
        <v>87.475555555555545</v>
      </c>
      <c r="J4" s="3">
        <f t="shared" si="1"/>
        <v>0</v>
      </c>
      <c r="K4" s="4">
        <f>Table39[[#This Row],[RN Hours Contract (W/ Admin, DON)]]/Table39[[#This Row],[RN Hours (w/ Admin, DON)]]</f>
        <v>0</v>
      </c>
      <c r="L4" s="3">
        <v>71.894999999999996</v>
      </c>
      <c r="M4" s="3">
        <v>0</v>
      </c>
      <c r="N4" s="4">
        <f>Table39[[#This Row],[RN Hours Contract]]/Table39[[#This Row],[RN Hours]]</f>
        <v>0</v>
      </c>
      <c r="O4" s="3">
        <v>10.247222222222222</v>
      </c>
      <c r="P4" s="3">
        <v>0</v>
      </c>
      <c r="Q4" s="4">
        <f>Table39[[#This Row],[RN Admin Hours Contract]]/Table39[[#This Row],[RN Admin Hours]]</f>
        <v>0</v>
      </c>
      <c r="R4" s="3">
        <v>5.333333333333333</v>
      </c>
      <c r="S4" s="3">
        <v>0</v>
      </c>
      <c r="T4" s="4">
        <f>Table39[[#This Row],[RN DON Hours Contract]]/Table39[[#This Row],[RN DON Hours]]</f>
        <v>0</v>
      </c>
      <c r="U4" s="3">
        <f>SUM(Table39[[#This Row],[LPN Hours]], Table39[[#This Row],[LPN Admin Hours]])</f>
        <v>29.216666666666665</v>
      </c>
      <c r="V4" s="3">
        <f>Table39[[#This Row],[LPN Hours Contract]]+Table39[[#This Row],[LPN Admin Hours Contract]]</f>
        <v>0</v>
      </c>
      <c r="W4" s="4">
        <f t="shared" si="2"/>
        <v>0</v>
      </c>
      <c r="X4" s="3">
        <v>29.216666666666665</v>
      </c>
      <c r="Y4" s="3">
        <v>0</v>
      </c>
      <c r="Z4" s="4">
        <f>Table39[[#This Row],[LPN Hours Contract]]/Table39[[#This Row],[LPN Hours]]</f>
        <v>0</v>
      </c>
      <c r="AA4" s="3">
        <v>0</v>
      </c>
      <c r="AB4" s="3">
        <v>0</v>
      </c>
      <c r="AC4" s="4">
        <v>0</v>
      </c>
      <c r="AD4" s="3">
        <f>SUM(Table39[[#This Row],[CNA Hours]], Table39[[#This Row],[NA in Training Hours]], Table39[[#This Row],[Med Aide/Tech Hours]])</f>
        <v>244.10511111111111</v>
      </c>
      <c r="AE4" s="3">
        <f>SUM(Table39[[#This Row],[CNA Hours Contract]], Table39[[#This Row],[NA in Training Hours Contract]], Table39[[#This Row],[Med Aide/Tech Hours Contract]])</f>
        <v>1.6888888888888889</v>
      </c>
      <c r="AF4" s="4">
        <f>Table39[[#This Row],[CNA/NA/Med Aide Contract Hours]]/Table39[[#This Row],[Total CNA, NA in Training, Med Aide/Tech Hours]]</f>
        <v>6.9186953161343061E-3</v>
      </c>
      <c r="AG4" s="3">
        <v>244.10511111111111</v>
      </c>
      <c r="AH4" s="3">
        <v>1.6888888888888889</v>
      </c>
      <c r="AI4" s="4">
        <f>Table39[[#This Row],[CNA Hours Contract]]/Table39[[#This Row],[CNA Hours]]</f>
        <v>6.9186953161343061E-3</v>
      </c>
      <c r="AJ4" s="3">
        <v>0</v>
      </c>
      <c r="AK4" s="3">
        <v>0</v>
      </c>
      <c r="AL4" s="4">
        <v>0</v>
      </c>
      <c r="AM4" s="3">
        <v>0</v>
      </c>
      <c r="AN4" s="3">
        <v>0</v>
      </c>
      <c r="AO4" s="4">
        <v>0</v>
      </c>
      <c r="AP4" s="1" t="s">
        <v>2</v>
      </c>
      <c r="AQ4" s="1">
        <v>5</v>
      </c>
    </row>
    <row r="5" spans="1:43" x14ac:dyDescent="0.2">
      <c r="A5" s="1" t="s">
        <v>425</v>
      </c>
      <c r="B5" s="1" t="s">
        <v>435</v>
      </c>
      <c r="C5" s="1" t="s">
        <v>899</v>
      </c>
      <c r="D5" s="1" t="s">
        <v>1091</v>
      </c>
      <c r="E5" s="3">
        <v>22.055555555555557</v>
      </c>
      <c r="F5" s="3">
        <f t="shared" si="0"/>
        <v>72.851111111111095</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34.62555555555555</v>
      </c>
      <c r="J5" s="3">
        <f t="shared" si="1"/>
        <v>0</v>
      </c>
      <c r="K5" s="4">
        <f>Table39[[#This Row],[RN Hours Contract (W/ Admin, DON)]]/Table39[[#This Row],[RN Hours (w/ Admin, DON)]]</f>
        <v>0</v>
      </c>
      <c r="L5" s="3">
        <v>20.522222222222222</v>
      </c>
      <c r="M5" s="3">
        <v>0</v>
      </c>
      <c r="N5" s="4">
        <f>Table39[[#This Row],[RN Hours Contract]]/Table39[[#This Row],[RN Hours]]</f>
        <v>0</v>
      </c>
      <c r="O5" s="3">
        <v>9.1255555555555556</v>
      </c>
      <c r="P5" s="3">
        <v>0</v>
      </c>
      <c r="Q5" s="4">
        <f>Table39[[#This Row],[RN Admin Hours Contract]]/Table39[[#This Row],[RN Admin Hours]]</f>
        <v>0</v>
      </c>
      <c r="R5" s="3">
        <v>4.9777777777777779</v>
      </c>
      <c r="S5" s="3">
        <v>0</v>
      </c>
      <c r="T5" s="4">
        <f>Table39[[#This Row],[RN DON Hours Contract]]/Table39[[#This Row],[RN DON Hours]]</f>
        <v>0</v>
      </c>
      <c r="U5" s="3">
        <f>SUM(Table39[[#This Row],[LPN Hours]], Table39[[#This Row],[LPN Admin Hours]])</f>
        <v>0.13555555555555554</v>
      </c>
      <c r="V5" s="3">
        <f>Table39[[#This Row],[LPN Hours Contract]]+Table39[[#This Row],[LPN Admin Hours Contract]]</f>
        <v>0</v>
      </c>
      <c r="W5" s="4">
        <f t="shared" si="2"/>
        <v>0</v>
      </c>
      <c r="X5" s="3">
        <v>0.13555555555555554</v>
      </c>
      <c r="Y5" s="3">
        <v>0</v>
      </c>
      <c r="Z5" s="4">
        <f>Table39[[#This Row],[LPN Hours Contract]]/Table39[[#This Row],[LPN Hours]]</f>
        <v>0</v>
      </c>
      <c r="AA5" s="3">
        <v>0</v>
      </c>
      <c r="AB5" s="3">
        <v>0</v>
      </c>
      <c r="AC5" s="4">
        <v>0</v>
      </c>
      <c r="AD5" s="3">
        <f>SUM(Table39[[#This Row],[CNA Hours]], Table39[[#This Row],[NA in Training Hours]], Table39[[#This Row],[Med Aide/Tech Hours]])</f>
        <v>38.089999999999996</v>
      </c>
      <c r="AE5" s="3">
        <f>SUM(Table39[[#This Row],[CNA Hours Contract]], Table39[[#This Row],[NA in Training Hours Contract]], Table39[[#This Row],[Med Aide/Tech Hours Contract]])</f>
        <v>0</v>
      </c>
      <c r="AF5" s="4">
        <f>Table39[[#This Row],[CNA/NA/Med Aide Contract Hours]]/Table39[[#This Row],[Total CNA, NA in Training, Med Aide/Tech Hours]]</f>
        <v>0</v>
      </c>
      <c r="AG5" s="3">
        <v>38.089999999999996</v>
      </c>
      <c r="AH5" s="3">
        <v>0</v>
      </c>
      <c r="AI5" s="4">
        <f>Table39[[#This Row],[CNA Hours Contract]]/Table39[[#This Row],[CNA Hours]]</f>
        <v>0</v>
      </c>
      <c r="AJ5" s="3">
        <v>0</v>
      </c>
      <c r="AK5" s="3">
        <v>0</v>
      </c>
      <c r="AL5" s="4">
        <v>0</v>
      </c>
      <c r="AM5" s="3">
        <v>0</v>
      </c>
      <c r="AN5" s="3">
        <v>0</v>
      </c>
      <c r="AO5" s="4">
        <v>0</v>
      </c>
      <c r="AP5" s="1" t="s">
        <v>3</v>
      </c>
      <c r="AQ5" s="1">
        <v>5</v>
      </c>
    </row>
    <row r="6" spans="1:43" x14ac:dyDescent="0.2">
      <c r="A6" s="1" t="s">
        <v>425</v>
      </c>
      <c r="B6" s="1" t="s">
        <v>436</v>
      </c>
      <c r="C6" s="1" t="s">
        <v>895</v>
      </c>
      <c r="D6" s="1" t="s">
        <v>1092</v>
      </c>
      <c r="E6" s="3">
        <v>90.977777777777774</v>
      </c>
      <c r="F6" s="3">
        <f t="shared" si="0"/>
        <v>487.82222222222219</v>
      </c>
      <c r="G6" s="3">
        <f>SUM(Table39[[#This Row],[RN Hours Contract (W/ Admin, DON)]], Table39[[#This Row],[LPN Contract Hours (w/ Admin)]], Table39[[#This Row],[CNA/NA/Med Aide Contract Hours]])</f>
        <v>0</v>
      </c>
      <c r="H6" s="4">
        <f>Table39[[#This Row],[Total Contract Hours]]/Table39[[#This Row],[Total Hours Nurse Staffing]]</f>
        <v>0</v>
      </c>
      <c r="I6" s="3">
        <f>SUM(Table39[[#This Row],[RN Hours]], Table39[[#This Row],[RN Admin Hours]], Table39[[#This Row],[RN DON Hours]])</f>
        <v>109.67888888888889</v>
      </c>
      <c r="J6" s="3">
        <f t="shared" si="1"/>
        <v>0</v>
      </c>
      <c r="K6" s="4">
        <f>Table39[[#This Row],[RN Hours Contract (W/ Admin, DON)]]/Table39[[#This Row],[RN Hours (w/ Admin, DON)]]</f>
        <v>0</v>
      </c>
      <c r="L6" s="3">
        <v>83.574444444444438</v>
      </c>
      <c r="M6" s="3">
        <v>0</v>
      </c>
      <c r="N6" s="4">
        <f>Table39[[#This Row],[RN Hours Contract]]/Table39[[#This Row],[RN Hours]]</f>
        <v>0</v>
      </c>
      <c r="O6" s="3">
        <v>21.22666666666667</v>
      </c>
      <c r="P6" s="3">
        <v>0</v>
      </c>
      <c r="Q6" s="4">
        <f>Table39[[#This Row],[RN Admin Hours Contract]]/Table39[[#This Row],[RN Admin Hours]]</f>
        <v>0</v>
      </c>
      <c r="R6" s="3">
        <v>4.8777777777777782</v>
      </c>
      <c r="S6" s="3">
        <v>0</v>
      </c>
      <c r="T6" s="4">
        <f>Table39[[#This Row],[RN DON Hours Contract]]/Table39[[#This Row],[RN DON Hours]]</f>
        <v>0</v>
      </c>
      <c r="U6" s="3">
        <f>SUM(Table39[[#This Row],[LPN Hours]], Table39[[#This Row],[LPN Admin Hours]])</f>
        <v>68.865555555555545</v>
      </c>
      <c r="V6" s="3">
        <f>Table39[[#This Row],[LPN Hours Contract]]+Table39[[#This Row],[LPN Admin Hours Contract]]</f>
        <v>0</v>
      </c>
      <c r="W6" s="4">
        <f t="shared" si="2"/>
        <v>0</v>
      </c>
      <c r="X6" s="3">
        <v>68.865555555555545</v>
      </c>
      <c r="Y6" s="3">
        <v>0</v>
      </c>
      <c r="Z6" s="4">
        <f>Table39[[#This Row],[LPN Hours Contract]]/Table39[[#This Row],[LPN Hours]]</f>
        <v>0</v>
      </c>
      <c r="AA6" s="3">
        <v>0</v>
      </c>
      <c r="AB6" s="3">
        <v>0</v>
      </c>
      <c r="AC6" s="4">
        <v>0</v>
      </c>
      <c r="AD6" s="3">
        <f>SUM(Table39[[#This Row],[CNA Hours]], Table39[[#This Row],[NA in Training Hours]], Table39[[#This Row],[Med Aide/Tech Hours]])</f>
        <v>309.27777777777777</v>
      </c>
      <c r="AE6" s="3">
        <f>SUM(Table39[[#This Row],[CNA Hours Contract]], Table39[[#This Row],[NA in Training Hours Contract]], Table39[[#This Row],[Med Aide/Tech Hours Contract]])</f>
        <v>0</v>
      </c>
      <c r="AF6" s="4">
        <f>Table39[[#This Row],[CNA/NA/Med Aide Contract Hours]]/Table39[[#This Row],[Total CNA, NA in Training, Med Aide/Tech Hours]]</f>
        <v>0</v>
      </c>
      <c r="AG6" s="3">
        <v>302.58333333333331</v>
      </c>
      <c r="AH6" s="3">
        <v>0</v>
      </c>
      <c r="AI6" s="4">
        <f>Table39[[#This Row],[CNA Hours Contract]]/Table39[[#This Row],[CNA Hours]]</f>
        <v>0</v>
      </c>
      <c r="AJ6" s="3">
        <v>6.6944444444444455</v>
      </c>
      <c r="AK6" s="3">
        <v>0</v>
      </c>
      <c r="AL6" s="4">
        <f>Table39[[#This Row],[NA in Training Hours Contract]]/Table39[[#This Row],[NA in Training Hours]]</f>
        <v>0</v>
      </c>
      <c r="AM6" s="3">
        <v>0</v>
      </c>
      <c r="AN6" s="3">
        <v>0</v>
      </c>
      <c r="AO6" s="4">
        <v>0</v>
      </c>
      <c r="AP6" s="1" t="s">
        <v>4</v>
      </c>
      <c r="AQ6" s="1">
        <v>5</v>
      </c>
    </row>
    <row r="7" spans="1:43" x14ac:dyDescent="0.2">
      <c r="A7" s="1" t="s">
        <v>425</v>
      </c>
      <c r="B7" s="1" t="s">
        <v>437</v>
      </c>
      <c r="C7" s="1" t="s">
        <v>900</v>
      </c>
      <c r="D7" s="1" t="s">
        <v>1093</v>
      </c>
      <c r="E7" s="3">
        <v>137.97777777777779</v>
      </c>
      <c r="F7" s="3">
        <f t="shared" si="0"/>
        <v>678.66188888888883</v>
      </c>
      <c r="G7" s="3">
        <f>SUM(Table39[[#This Row],[RN Hours Contract (W/ Admin, DON)]], Table39[[#This Row],[LPN Contract Hours (w/ Admin)]], Table39[[#This Row],[CNA/NA/Med Aide Contract Hours]])</f>
        <v>0</v>
      </c>
      <c r="H7" s="4">
        <f>Table39[[#This Row],[Total Contract Hours]]/Table39[[#This Row],[Total Hours Nurse Staffing]]</f>
        <v>0</v>
      </c>
      <c r="I7" s="3">
        <f>SUM(Table39[[#This Row],[RN Hours]], Table39[[#This Row],[RN Admin Hours]], Table39[[#This Row],[RN DON Hours]])</f>
        <v>138.44622222222222</v>
      </c>
      <c r="J7" s="3">
        <f t="shared" si="1"/>
        <v>0</v>
      </c>
      <c r="K7" s="4">
        <f>Table39[[#This Row],[RN Hours Contract (W/ Admin, DON)]]/Table39[[#This Row],[RN Hours (w/ Admin, DON)]]</f>
        <v>0</v>
      </c>
      <c r="L7" s="3">
        <v>93.799888888888887</v>
      </c>
      <c r="M7" s="3">
        <v>0</v>
      </c>
      <c r="N7" s="4">
        <f>Table39[[#This Row],[RN Hours Contract]]/Table39[[#This Row],[RN Hours]]</f>
        <v>0</v>
      </c>
      <c r="O7" s="3">
        <v>34.038777777777767</v>
      </c>
      <c r="P7" s="3">
        <v>0</v>
      </c>
      <c r="Q7" s="4">
        <f>Table39[[#This Row],[RN Admin Hours Contract]]/Table39[[#This Row],[RN Admin Hours]]</f>
        <v>0</v>
      </c>
      <c r="R7" s="3">
        <v>10.607555555555555</v>
      </c>
      <c r="S7" s="3">
        <v>0</v>
      </c>
      <c r="T7" s="4">
        <f>Table39[[#This Row],[RN DON Hours Contract]]/Table39[[#This Row],[RN DON Hours]]</f>
        <v>0</v>
      </c>
      <c r="U7" s="3">
        <f>SUM(Table39[[#This Row],[LPN Hours]], Table39[[#This Row],[LPN Admin Hours]])</f>
        <v>86.919777777777782</v>
      </c>
      <c r="V7" s="3">
        <f>Table39[[#This Row],[LPN Hours Contract]]+Table39[[#This Row],[LPN Admin Hours Contract]]</f>
        <v>0</v>
      </c>
      <c r="W7" s="4">
        <f t="shared" si="2"/>
        <v>0</v>
      </c>
      <c r="X7" s="3">
        <v>86.919777777777782</v>
      </c>
      <c r="Y7" s="3">
        <v>0</v>
      </c>
      <c r="Z7" s="4">
        <f>Table39[[#This Row],[LPN Hours Contract]]/Table39[[#This Row],[LPN Hours]]</f>
        <v>0</v>
      </c>
      <c r="AA7" s="3">
        <v>0</v>
      </c>
      <c r="AB7" s="3">
        <v>0</v>
      </c>
      <c r="AC7" s="4">
        <v>0</v>
      </c>
      <c r="AD7" s="3">
        <f>SUM(Table39[[#This Row],[CNA Hours]], Table39[[#This Row],[NA in Training Hours]], Table39[[#This Row],[Med Aide/Tech Hours]])</f>
        <v>453.29588888888884</v>
      </c>
      <c r="AE7" s="3">
        <f>SUM(Table39[[#This Row],[CNA Hours Contract]], Table39[[#This Row],[NA in Training Hours Contract]], Table39[[#This Row],[Med Aide/Tech Hours Contract]])</f>
        <v>0</v>
      </c>
      <c r="AF7" s="4">
        <f>Table39[[#This Row],[CNA/NA/Med Aide Contract Hours]]/Table39[[#This Row],[Total CNA, NA in Training, Med Aide/Tech Hours]]</f>
        <v>0</v>
      </c>
      <c r="AG7" s="3">
        <v>441.86455555555551</v>
      </c>
      <c r="AH7" s="3">
        <v>0</v>
      </c>
      <c r="AI7" s="4">
        <f>Table39[[#This Row],[CNA Hours Contract]]/Table39[[#This Row],[CNA Hours]]</f>
        <v>0</v>
      </c>
      <c r="AJ7" s="3">
        <v>11.431333333333335</v>
      </c>
      <c r="AK7" s="3">
        <v>0</v>
      </c>
      <c r="AL7" s="4">
        <f>Table39[[#This Row],[NA in Training Hours Contract]]/Table39[[#This Row],[NA in Training Hours]]</f>
        <v>0</v>
      </c>
      <c r="AM7" s="3">
        <v>0</v>
      </c>
      <c r="AN7" s="3">
        <v>0</v>
      </c>
      <c r="AO7" s="4">
        <v>0</v>
      </c>
      <c r="AP7" s="1" t="s">
        <v>5</v>
      </c>
      <c r="AQ7" s="1">
        <v>5</v>
      </c>
    </row>
    <row r="8" spans="1:43" x14ac:dyDescent="0.2">
      <c r="A8" s="1" t="s">
        <v>425</v>
      </c>
      <c r="B8" s="1" t="s">
        <v>438</v>
      </c>
      <c r="C8" s="1" t="s">
        <v>901</v>
      </c>
      <c r="D8" s="1" t="s">
        <v>1094</v>
      </c>
      <c r="E8" s="3">
        <v>47.177777777777777</v>
      </c>
      <c r="F8" s="3">
        <f t="shared" si="0"/>
        <v>300.17555555555555</v>
      </c>
      <c r="G8" s="3">
        <f>SUM(Table39[[#This Row],[RN Hours Contract (W/ Admin, DON)]], Table39[[#This Row],[LPN Contract Hours (w/ Admin)]], Table39[[#This Row],[CNA/NA/Med Aide Contract Hours]])</f>
        <v>0</v>
      </c>
      <c r="H8" s="4">
        <f>Table39[[#This Row],[Total Contract Hours]]/Table39[[#This Row],[Total Hours Nurse Staffing]]</f>
        <v>0</v>
      </c>
      <c r="I8" s="3">
        <f>SUM(Table39[[#This Row],[RN Hours]], Table39[[#This Row],[RN Admin Hours]], Table39[[#This Row],[RN DON Hours]])</f>
        <v>39.55777777777778</v>
      </c>
      <c r="J8" s="3">
        <f t="shared" si="1"/>
        <v>0</v>
      </c>
      <c r="K8" s="4">
        <f>Table39[[#This Row],[RN Hours Contract (W/ Admin, DON)]]/Table39[[#This Row],[RN Hours (w/ Admin, DON)]]</f>
        <v>0</v>
      </c>
      <c r="L8" s="3">
        <v>24.486666666666668</v>
      </c>
      <c r="M8" s="3">
        <v>0</v>
      </c>
      <c r="N8" s="4">
        <f>Table39[[#This Row],[RN Hours Contract]]/Table39[[#This Row],[RN Hours]]</f>
        <v>0</v>
      </c>
      <c r="O8" s="3">
        <v>10.333333333333332</v>
      </c>
      <c r="P8" s="3">
        <v>0</v>
      </c>
      <c r="Q8" s="4">
        <f>Table39[[#This Row],[RN Admin Hours Contract]]/Table39[[#This Row],[RN Admin Hours]]</f>
        <v>0</v>
      </c>
      <c r="R8" s="3">
        <v>4.7377777777777785</v>
      </c>
      <c r="S8" s="3">
        <v>0</v>
      </c>
      <c r="T8" s="4">
        <f>Table39[[#This Row],[RN DON Hours Contract]]/Table39[[#This Row],[RN DON Hours]]</f>
        <v>0</v>
      </c>
      <c r="U8" s="3">
        <f>SUM(Table39[[#This Row],[LPN Hours]], Table39[[#This Row],[LPN Admin Hours]])</f>
        <v>57.423888888888889</v>
      </c>
      <c r="V8" s="3">
        <f>Table39[[#This Row],[LPN Hours Contract]]+Table39[[#This Row],[LPN Admin Hours Contract]]</f>
        <v>0</v>
      </c>
      <c r="W8" s="4">
        <f t="shared" si="2"/>
        <v>0</v>
      </c>
      <c r="X8" s="3">
        <v>52.328888888888891</v>
      </c>
      <c r="Y8" s="3">
        <v>0</v>
      </c>
      <c r="Z8" s="4">
        <f>Table39[[#This Row],[LPN Hours Contract]]/Table39[[#This Row],[LPN Hours]]</f>
        <v>0</v>
      </c>
      <c r="AA8" s="3">
        <v>5.0949999999999998</v>
      </c>
      <c r="AB8" s="3">
        <v>0</v>
      </c>
      <c r="AC8" s="4">
        <f>Table39[[#This Row],[LPN Admin Hours Contract]]/Table39[[#This Row],[LPN Admin Hours]]</f>
        <v>0</v>
      </c>
      <c r="AD8" s="3">
        <f>SUM(Table39[[#This Row],[CNA Hours]], Table39[[#This Row],[NA in Training Hours]], Table39[[#This Row],[Med Aide/Tech Hours]])</f>
        <v>203.19388888888889</v>
      </c>
      <c r="AE8" s="3">
        <f>SUM(Table39[[#This Row],[CNA Hours Contract]], Table39[[#This Row],[NA in Training Hours Contract]], Table39[[#This Row],[Med Aide/Tech Hours Contract]])</f>
        <v>0</v>
      </c>
      <c r="AF8" s="4">
        <f>Table39[[#This Row],[CNA/NA/Med Aide Contract Hours]]/Table39[[#This Row],[Total CNA, NA in Training, Med Aide/Tech Hours]]</f>
        <v>0</v>
      </c>
      <c r="AG8" s="3">
        <v>203.19388888888889</v>
      </c>
      <c r="AH8" s="3">
        <v>0</v>
      </c>
      <c r="AI8" s="4">
        <f>Table39[[#This Row],[CNA Hours Contract]]/Table39[[#This Row],[CNA Hours]]</f>
        <v>0</v>
      </c>
      <c r="AJ8" s="3">
        <v>0</v>
      </c>
      <c r="AK8" s="3">
        <v>0</v>
      </c>
      <c r="AL8" s="4">
        <v>0</v>
      </c>
      <c r="AM8" s="3">
        <v>0</v>
      </c>
      <c r="AN8" s="3">
        <v>0</v>
      </c>
      <c r="AO8" s="4">
        <v>0</v>
      </c>
      <c r="AP8" s="1" t="s">
        <v>6</v>
      </c>
      <c r="AQ8" s="1">
        <v>5</v>
      </c>
    </row>
    <row r="9" spans="1:43" x14ac:dyDescent="0.2">
      <c r="A9" s="1" t="s">
        <v>425</v>
      </c>
      <c r="B9" s="1" t="s">
        <v>439</v>
      </c>
      <c r="C9" s="1" t="s">
        <v>855</v>
      </c>
      <c r="D9" s="1" t="s">
        <v>1084</v>
      </c>
      <c r="E9" s="3">
        <v>48.133333333333333</v>
      </c>
      <c r="F9" s="3">
        <f t="shared" si="0"/>
        <v>150.85155555555554</v>
      </c>
      <c r="G9" s="3">
        <f>SUM(Table39[[#This Row],[RN Hours Contract (W/ Admin, DON)]], Table39[[#This Row],[LPN Contract Hours (w/ Admin)]], Table39[[#This Row],[CNA/NA/Med Aide Contract Hours]])</f>
        <v>3.4777777777777779</v>
      </c>
      <c r="H9" s="4">
        <f>Table39[[#This Row],[Total Contract Hours]]/Table39[[#This Row],[Total Hours Nurse Staffing]]</f>
        <v>2.3054305041600873E-2</v>
      </c>
      <c r="I9" s="3">
        <f>SUM(Table39[[#This Row],[RN Hours]], Table39[[#This Row],[RN Admin Hours]], Table39[[#This Row],[RN DON Hours]])</f>
        <v>18.201555555555558</v>
      </c>
      <c r="J9" s="3">
        <f t="shared" si="1"/>
        <v>0</v>
      </c>
      <c r="K9" s="4">
        <f>Table39[[#This Row],[RN Hours Contract (W/ Admin, DON)]]/Table39[[#This Row],[RN Hours (w/ Admin, DON)]]</f>
        <v>0</v>
      </c>
      <c r="L9" s="3">
        <v>5.8071111111111113</v>
      </c>
      <c r="M9" s="3">
        <v>0</v>
      </c>
      <c r="N9" s="4">
        <f>Table39[[#This Row],[RN Hours Contract]]/Table39[[#This Row],[RN Hours]]</f>
        <v>0</v>
      </c>
      <c r="O9" s="3">
        <v>7.4333333333333336</v>
      </c>
      <c r="P9" s="3">
        <v>0</v>
      </c>
      <c r="Q9" s="4">
        <f>Table39[[#This Row],[RN Admin Hours Contract]]/Table39[[#This Row],[RN Admin Hours]]</f>
        <v>0</v>
      </c>
      <c r="R9" s="3">
        <v>4.9611111111111112</v>
      </c>
      <c r="S9" s="3">
        <v>0</v>
      </c>
      <c r="T9" s="4">
        <f>Table39[[#This Row],[RN DON Hours Contract]]/Table39[[#This Row],[RN DON Hours]]</f>
        <v>0</v>
      </c>
      <c r="U9" s="3">
        <f>SUM(Table39[[#This Row],[LPN Hours]], Table39[[#This Row],[LPN Admin Hours]])</f>
        <v>37.220333333333329</v>
      </c>
      <c r="V9" s="3">
        <f>Table39[[#This Row],[LPN Hours Contract]]+Table39[[#This Row],[LPN Admin Hours Contract]]</f>
        <v>2.2444444444444445</v>
      </c>
      <c r="W9" s="4">
        <f t="shared" si="2"/>
        <v>6.0301567542233495E-2</v>
      </c>
      <c r="X9" s="3">
        <v>37.220333333333329</v>
      </c>
      <c r="Y9" s="3">
        <v>2.2444444444444445</v>
      </c>
      <c r="Z9" s="4">
        <f>Table39[[#This Row],[LPN Hours Contract]]/Table39[[#This Row],[LPN Hours]]</f>
        <v>6.0301567542233495E-2</v>
      </c>
      <c r="AA9" s="3">
        <v>0</v>
      </c>
      <c r="AB9" s="3">
        <v>0</v>
      </c>
      <c r="AC9" s="4">
        <v>0</v>
      </c>
      <c r="AD9" s="3">
        <f>SUM(Table39[[#This Row],[CNA Hours]], Table39[[#This Row],[NA in Training Hours]], Table39[[#This Row],[Med Aide/Tech Hours]])</f>
        <v>95.429666666666662</v>
      </c>
      <c r="AE9" s="3">
        <f>SUM(Table39[[#This Row],[CNA Hours Contract]], Table39[[#This Row],[NA in Training Hours Contract]], Table39[[#This Row],[Med Aide/Tech Hours Contract]])</f>
        <v>1.2333333333333334</v>
      </c>
      <c r="AF9" s="4">
        <f>Table39[[#This Row],[CNA/NA/Med Aide Contract Hours]]/Table39[[#This Row],[Total CNA, NA in Training, Med Aide/Tech Hours]]</f>
        <v>1.2924003367226825E-2</v>
      </c>
      <c r="AG9" s="3">
        <v>77.416111111111107</v>
      </c>
      <c r="AH9" s="3">
        <v>1.2333333333333334</v>
      </c>
      <c r="AI9" s="4">
        <f>Table39[[#This Row],[CNA Hours Contract]]/Table39[[#This Row],[CNA Hours]]</f>
        <v>1.5931223044298847E-2</v>
      </c>
      <c r="AJ9" s="3">
        <v>18.013555555555552</v>
      </c>
      <c r="AK9" s="3">
        <v>0</v>
      </c>
      <c r="AL9" s="4">
        <f>Table39[[#This Row],[NA in Training Hours Contract]]/Table39[[#This Row],[NA in Training Hours]]</f>
        <v>0</v>
      </c>
      <c r="AM9" s="3">
        <v>0</v>
      </c>
      <c r="AN9" s="3">
        <v>0</v>
      </c>
      <c r="AO9" s="4">
        <v>0</v>
      </c>
      <c r="AP9" s="1" t="s">
        <v>7</v>
      </c>
      <c r="AQ9" s="1">
        <v>5</v>
      </c>
    </row>
    <row r="10" spans="1:43" x14ac:dyDescent="0.2">
      <c r="A10" s="1" t="s">
        <v>425</v>
      </c>
      <c r="B10" s="1" t="s">
        <v>440</v>
      </c>
      <c r="C10" s="1" t="s">
        <v>902</v>
      </c>
      <c r="D10" s="1" t="s">
        <v>1079</v>
      </c>
      <c r="E10" s="3">
        <v>71.766666666666666</v>
      </c>
      <c r="F10" s="3">
        <f t="shared" si="0"/>
        <v>257.17999999999995</v>
      </c>
      <c r="G10" s="3">
        <f>SUM(Table39[[#This Row],[RN Hours Contract (W/ Admin, DON)]], Table39[[#This Row],[LPN Contract Hours (w/ Admin)]], Table39[[#This Row],[CNA/NA/Med Aide Contract Hours]])</f>
        <v>0</v>
      </c>
      <c r="H10" s="4">
        <f>Table39[[#This Row],[Total Contract Hours]]/Table39[[#This Row],[Total Hours Nurse Staffing]]</f>
        <v>0</v>
      </c>
      <c r="I10" s="3">
        <f>SUM(Table39[[#This Row],[RN Hours]], Table39[[#This Row],[RN Admin Hours]], Table39[[#This Row],[RN DON Hours]])</f>
        <v>23.342111111111109</v>
      </c>
      <c r="J10" s="3">
        <f t="shared" si="1"/>
        <v>0</v>
      </c>
      <c r="K10" s="4">
        <f>Table39[[#This Row],[RN Hours Contract (W/ Admin, DON)]]/Table39[[#This Row],[RN Hours (w/ Admin, DON)]]</f>
        <v>0</v>
      </c>
      <c r="L10" s="3">
        <v>17.742111111111111</v>
      </c>
      <c r="M10" s="3">
        <v>0</v>
      </c>
      <c r="N10" s="4">
        <f>Table39[[#This Row],[RN Hours Contract]]/Table39[[#This Row],[RN Hours]]</f>
        <v>0</v>
      </c>
      <c r="O10" s="3">
        <v>0</v>
      </c>
      <c r="P10" s="3">
        <v>0</v>
      </c>
      <c r="Q10" s="4">
        <v>0</v>
      </c>
      <c r="R10" s="3">
        <v>5.6</v>
      </c>
      <c r="S10" s="3">
        <v>0</v>
      </c>
      <c r="T10" s="4">
        <f>Table39[[#This Row],[RN DON Hours Contract]]/Table39[[#This Row],[RN DON Hours]]</f>
        <v>0</v>
      </c>
      <c r="U10" s="3">
        <f>SUM(Table39[[#This Row],[LPN Hours]], Table39[[#This Row],[LPN Admin Hours]])</f>
        <v>68.148777777777767</v>
      </c>
      <c r="V10" s="3">
        <f>Table39[[#This Row],[LPN Hours Contract]]+Table39[[#This Row],[LPN Admin Hours Contract]]</f>
        <v>0</v>
      </c>
      <c r="W10" s="4">
        <f t="shared" si="2"/>
        <v>0</v>
      </c>
      <c r="X10" s="3">
        <v>45.458111111111108</v>
      </c>
      <c r="Y10" s="3">
        <v>0</v>
      </c>
      <c r="Z10" s="4">
        <f>Table39[[#This Row],[LPN Hours Contract]]/Table39[[#This Row],[LPN Hours]]</f>
        <v>0</v>
      </c>
      <c r="AA10" s="3">
        <v>22.690666666666662</v>
      </c>
      <c r="AB10" s="3">
        <v>0</v>
      </c>
      <c r="AC10" s="4">
        <f>Table39[[#This Row],[LPN Admin Hours Contract]]/Table39[[#This Row],[LPN Admin Hours]]</f>
        <v>0</v>
      </c>
      <c r="AD10" s="3">
        <f>SUM(Table39[[#This Row],[CNA Hours]], Table39[[#This Row],[NA in Training Hours]], Table39[[#This Row],[Med Aide/Tech Hours]])</f>
        <v>165.68911111111109</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141.2331111111111</v>
      </c>
      <c r="AH10" s="3">
        <v>0</v>
      </c>
      <c r="AI10" s="4">
        <f>Table39[[#This Row],[CNA Hours Contract]]/Table39[[#This Row],[CNA Hours]]</f>
        <v>0</v>
      </c>
      <c r="AJ10" s="3">
        <v>24.455999999999996</v>
      </c>
      <c r="AK10" s="3">
        <v>0</v>
      </c>
      <c r="AL10" s="4">
        <f>Table39[[#This Row],[NA in Training Hours Contract]]/Table39[[#This Row],[NA in Training Hours]]</f>
        <v>0</v>
      </c>
      <c r="AM10" s="3">
        <v>0</v>
      </c>
      <c r="AN10" s="3">
        <v>0</v>
      </c>
      <c r="AO10" s="4">
        <v>0</v>
      </c>
      <c r="AP10" s="1" t="s">
        <v>8</v>
      </c>
      <c r="AQ10" s="1">
        <v>5</v>
      </c>
    </row>
    <row r="11" spans="1:43" x14ac:dyDescent="0.2">
      <c r="A11" s="1" t="s">
        <v>425</v>
      </c>
      <c r="B11" s="1" t="s">
        <v>441</v>
      </c>
      <c r="C11" s="1" t="s">
        <v>903</v>
      </c>
      <c r="D11" s="1" t="s">
        <v>1095</v>
      </c>
      <c r="E11" s="3">
        <v>199.35555555555555</v>
      </c>
      <c r="F11" s="3">
        <f t="shared" si="0"/>
        <v>1074.6844444444444</v>
      </c>
      <c r="G11" s="3">
        <f>SUM(Table39[[#This Row],[RN Hours Contract (W/ Admin, DON)]], Table39[[#This Row],[LPN Contract Hours (w/ Admin)]], Table39[[#This Row],[CNA/NA/Med Aide Contract Hours]])</f>
        <v>0</v>
      </c>
      <c r="H11" s="4">
        <f>Table39[[#This Row],[Total Contract Hours]]/Table39[[#This Row],[Total Hours Nurse Staffing]]</f>
        <v>0</v>
      </c>
      <c r="I11" s="3">
        <f>SUM(Table39[[#This Row],[RN Hours]], Table39[[#This Row],[RN Admin Hours]], Table39[[#This Row],[RN DON Hours]])</f>
        <v>198.77666666666667</v>
      </c>
      <c r="J11" s="3">
        <f t="shared" si="1"/>
        <v>0</v>
      </c>
      <c r="K11" s="4">
        <f>Table39[[#This Row],[RN Hours Contract (W/ Admin, DON)]]/Table39[[#This Row],[RN Hours (w/ Admin, DON)]]</f>
        <v>0</v>
      </c>
      <c r="L11" s="3">
        <v>105.0788888888889</v>
      </c>
      <c r="M11" s="3">
        <v>0</v>
      </c>
      <c r="N11" s="4">
        <f>Table39[[#This Row],[RN Hours Contract]]/Table39[[#This Row],[RN Hours]]</f>
        <v>0</v>
      </c>
      <c r="O11" s="3">
        <v>88.542222222222208</v>
      </c>
      <c r="P11" s="3">
        <v>0</v>
      </c>
      <c r="Q11" s="4">
        <f>Table39[[#This Row],[RN Admin Hours Contract]]/Table39[[#This Row],[RN Admin Hours]]</f>
        <v>0</v>
      </c>
      <c r="R11" s="3">
        <v>5.1555555555555559</v>
      </c>
      <c r="S11" s="3">
        <v>0</v>
      </c>
      <c r="T11" s="4">
        <f>Table39[[#This Row],[RN DON Hours Contract]]/Table39[[#This Row],[RN DON Hours]]</f>
        <v>0</v>
      </c>
      <c r="U11" s="3">
        <f>SUM(Table39[[#This Row],[LPN Hours]], Table39[[#This Row],[LPN Admin Hours]])</f>
        <v>177.55222222222221</v>
      </c>
      <c r="V11" s="3">
        <f>Table39[[#This Row],[LPN Hours Contract]]+Table39[[#This Row],[LPN Admin Hours Contract]]</f>
        <v>0</v>
      </c>
      <c r="W11" s="4">
        <f t="shared" si="2"/>
        <v>0</v>
      </c>
      <c r="X11" s="3">
        <v>135.84333333333333</v>
      </c>
      <c r="Y11" s="3">
        <v>0</v>
      </c>
      <c r="Z11" s="4">
        <f>Table39[[#This Row],[LPN Hours Contract]]/Table39[[#This Row],[LPN Hours]]</f>
        <v>0</v>
      </c>
      <c r="AA11" s="3">
        <v>41.708888888888886</v>
      </c>
      <c r="AB11" s="3">
        <v>0</v>
      </c>
      <c r="AC11" s="4">
        <f>Table39[[#This Row],[LPN Admin Hours Contract]]/Table39[[#This Row],[LPN Admin Hours]]</f>
        <v>0</v>
      </c>
      <c r="AD11" s="3">
        <f>SUM(Table39[[#This Row],[CNA Hours]], Table39[[#This Row],[NA in Training Hours]], Table39[[#This Row],[Med Aide/Tech Hours]])</f>
        <v>698.3555555555555</v>
      </c>
      <c r="AE11" s="3">
        <f>SUM(Table39[[#This Row],[CNA Hours Contract]], Table39[[#This Row],[NA in Training Hours Contract]], Table39[[#This Row],[Med Aide/Tech Hours Contract]])</f>
        <v>0</v>
      </c>
      <c r="AF11" s="4">
        <f>Table39[[#This Row],[CNA/NA/Med Aide Contract Hours]]/Table39[[#This Row],[Total CNA, NA in Training, Med Aide/Tech Hours]]</f>
        <v>0</v>
      </c>
      <c r="AG11" s="3">
        <v>689.55666666666662</v>
      </c>
      <c r="AH11" s="3">
        <v>0</v>
      </c>
      <c r="AI11" s="4">
        <f>Table39[[#This Row],[CNA Hours Contract]]/Table39[[#This Row],[CNA Hours]]</f>
        <v>0</v>
      </c>
      <c r="AJ11" s="3">
        <v>8.7988888888888894</v>
      </c>
      <c r="AK11" s="3">
        <v>0</v>
      </c>
      <c r="AL11" s="4">
        <f>Table39[[#This Row],[NA in Training Hours Contract]]/Table39[[#This Row],[NA in Training Hours]]</f>
        <v>0</v>
      </c>
      <c r="AM11" s="3">
        <v>0</v>
      </c>
      <c r="AN11" s="3">
        <v>0</v>
      </c>
      <c r="AO11" s="4">
        <v>0</v>
      </c>
      <c r="AP11" s="1" t="s">
        <v>9</v>
      </c>
      <c r="AQ11" s="1">
        <v>5</v>
      </c>
    </row>
    <row r="12" spans="1:43" x14ac:dyDescent="0.2">
      <c r="A12" s="1" t="s">
        <v>425</v>
      </c>
      <c r="B12" s="1" t="s">
        <v>442</v>
      </c>
      <c r="C12" s="1" t="s">
        <v>852</v>
      </c>
      <c r="D12" s="1" t="s">
        <v>1067</v>
      </c>
      <c r="E12" s="3">
        <v>53.9</v>
      </c>
      <c r="F12" s="3">
        <f t="shared" si="0"/>
        <v>210.88200000000001</v>
      </c>
      <c r="G12" s="3">
        <f>SUM(Table39[[#This Row],[RN Hours Contract (W/ Admin, DON)]], Table39[[#This Row],[LPN Contract Hours (w/ Admin)]], Table39[[#This Row],[CNA/NA/Med Aide Contract Hours]])</f>
        <v>0.26666666666666666</v>
      </c>
      <c r="H12" s="4">
        <f>Table39[[#This Row],[Total Contract Hours]]/Table39[[#This Row],[Total Hours Nurse Staffing]]</f>
        <v>1.2645302428214199E-3</v>
      </c>
      <c r="I12" s="3">
        <f>SUM(Table39[[#This Row],[RN Hours]], Table39[[#This Row],[RN Admin Hours]], Table39[[#This Row],[RN DON Hours]])</f>
        <v>30.766666666666666</v>
      </c>
      <c r="J12" s="3">
        <f t="shared" si="1"/>
        <v>0</v>
      </c>
      <c r="K12" s="4">
        <f>Table39[[#This Row],[RN Hours Contract (W/ Admin, DON)]]/Table39[[#This Row],[RN Hours (w/ Admin, DON)]]</f>
        <v>0</v>
      </c>
      <c r="L12" s="3">
        <v>20.633333333333333</v>
      </c>
      <c r="M12" s="3">
        <v>0</v>
      </c>
      <c r="N12" s="4">
        <f>Table39[[#This Row],[RN Hours Contract]]/Table39[[#This Row],[RN Hours]]</f>
        <v>0</v>
      </c>
      <c r="O12" s="3">
        <v>5.0666666666666664</v>
      </c>
      <c r="P12" s="3">
        <v>0</v>
      </c>
      <c r="Q12" s="4">
        <f>Table39[[#This Row],[RN Admin Hours Contract]]/Table39[[#This Row],[RN Admin Hours]]</f>
        <v>0</v>
      </c>
      <c r="R12" s="3">
        <v>5.0666666666666664</v>
      </c>
      <c r="S12" s="3">
        <v>0</v>
      </c>
      <c r="T12" s="4">
        <f>Table39[[#This Row],[RN DON Hours Contract]]/Table39[[#This Row],[RN DON Hours]]</f>
        <v>0</v>
      </c>
      <c r="U12" s="3">
        <f>SUM(Table39[[#This Row],[LPN Hours]], Table39[[#This Row],[LPN Admin Hours]])</f>
        <v>77.701111111111118</v>
      </c>
      <c r="V12" s="3">
        <f>Table39[[#This Row],[LPN Hours Contract]]+Table39[[#This Row],[LPN Admin Hours Contract]]</f>
        <v>0</v>
      </c>
      <c r="W12" s="4">
        <f t="shared" si="2"/>
        <v>0</v>
      </c>
      <c r="X12" s="3">
        <v>77.701111111111118</v>
      </c>
      <c r="Y12" s="3">
        <v>0</v>
      </c>
      <c r="Z12" s="4">
        <f>Table39[[#This Row],[LPN Hours Contract]]/Table39[[#This Row],[LPN Hours]]</f>
        <v>0</v>
      </c>
      <c r="AA12" s="3">
        <v>0</v>
      </c>
      <c r="AB12" s="3">
        <v>0</v>
      </c>
      <c r="AC12" s="4">
        <v>0</v>
      </c>
      <c r="AD12" s="3">
        <f>SUM(Table39[[#This Row],[CNA Hours]], Table39[[#This Row],[NA in Training Hours]], Table39[[#This Row],[Med Aide/Tech Hours]])</f>
        <v>102.41422222222224</v>
      </c>
      <c r="AE12" s="3">
        <f>SUM(Table39[[#This Row],[CNA Hours Contract]], Table39[[#This Row],[NA in Training Hours Contract]], Table39[[#This Row],[Med Aide/Tech Hours Contract]])</f>
        <v>0.26666666666666666</v>
      </c>
      <c r="AF12" s="4">
        <f>Table39[[#This Row],[CNA/NA/Med Aide Contract Hours]]/Table39[[#This Row],[Total CNA, NA in Training, Med Aide/Tech Hours]]</f>
        <v>2.6038050270795719E-3</v>
      </c>
      <c r="AG12" s="3">
        <v>102.41422222222224</v>
      </c>
      <c r="AH12" s="3">
        <v>0.26666666666666666</v>
      </c>
      <c r="AI12" s="4">
        <f>Table39[[#This Row],[CNA Hours Contract]]/Table39[[#This Row],[CNA Hours]]</f>
        <v>2.6038050270795719E-3</v>
      </c>
      <c r="AJ12" s="3">
        <v>0</v>
      </c>
      <c r="AK12" s="3">
        <v>0</v>
      </c>
      <c r="AL12" s="4">
        <v>0</v>
      </c>
      <c r="AM12" s="3">
        <v>0</v>
      </c>
      <c r="AN12" s="3">
        <v>0</v>
      </c>
      <c r="AO12" s="4">
        <v>0</v>
      </c>
      <c r="AP12" s="1" t="s">
        <v>10</v>
      </c>
      <c r="AQ12" s="1">
        <v>5</v>
      </c>
    </row>
    <row r="13" spans="1:43" x14ac:dyDescent="0.2">
      <c r="A13" s="1" t="s">
        <v>425</v>
      </c>
      <c r="B13" s="1" t="s">
        <v>443</v>
      </c>
      <c r="C13" s="1" t="s">
        <v>852</v>
      </c>
      <c r="D13" s="1" t="s">
        <v>1067</v>
      </c>
      <c r="E13" s="3">
        <v>160.67777777777778</v>
      </c>
      <c r="F13" s="3">
        <f t="shared" si="0"/>
        <v>778.40566666666666</v>
      </c>
      <c r="G13" s="3">
        <f>SUM(Table39[[#This Row],[RN Hours Contract (W/ Admin, DON)]], Table39[[#This Row],[LPN Contract Hours (w/ Admin)]], Table39[[#This Row],[CNA/NA/Med Aide Contract Hours]])</f>
        <v>0</v>
      </c>
      <c r="H13" s="4">
        <f>Table39[[#This Row],[Total Contract Hours]]/Table39[[#This Row],[Total Hours Nurse Staffing]]</f>
        <v>0</v>
      </c>
      <c r="I13" s="3">
        <f>SUM(Table39[[#This Row],[RN Hours]], Table39[[#This Row],[RN Admin Hours]], Table39[[#This Row],[RN DON Hours]])</f>
        <v>155.42733333333334</v>
      </c>
      <c r="J13" s="3">
        <f t="shared" si="1"/>
        <v>0</v>
      </c>
      <c r="K13" s="4">
        <f>Table39[[#This Row],[RN Hours Contract (W/ Admin, DON)]]/Table39[[#This Row],[RN Hours (w/ Admin, DON)]]</f>
        <v>0</v>
      </c>
      <c r="L13" s="3">
        <v>79.376444444444445</v>
      </c>
      <c r="M13" s="3">
        <v>0</v>
      </c>
      <c r="N13" s="4">
        <f>Table39[[#This Row],[RN Hours Contract]]/Table39[[#This Row],[RN Hours]]</f>
        <v>0</v>
      </c>
      <c r="O13" s="3">
        <v>71.537777777777777</v>
      </c>
      <c r="P13" s="3">
        <v>0</v>
      </c>
      <c r="Q13" s="4">
        <f>Table39[[#This Row],[RN Admin Hours Contract]]/Table39[[#This Row],[RN Admin Hours]]</f>
        <v>0</v>
      </c>
      <c r="R13" s="3">
        <v>4.5131111111111109</v>
      </c>
      <c r="S13" s="3">
        <v>0</v>
      </c>
      <c r="T13" s="4">
        <f>Table39[[#This Row],[RN DON Hours Contract]]/Table39[[#This Row],[RN DON Hours]]</f>
        <v>0</v>
      </c>
      <c r="U13" s="3">
        <f>SUM(Table39[[#This Row],[LPN Hours]], Table39[[#This Row],[LPN Admin Hours]])</f>
        <v>142.53622222222225</v>
      </c>
      <c r="V13" s="3">
        <f>Table39[[#This Row],[LPN Hours Contract]]+Table39[[#This Row],[LPN Admin Hours Contract]]</f>
        <v>0</v>
      </c>
      <c r="W13" s="4">
        <f t="shared" si="2"/>
        <v>0</v>
      </c>
      <c r="X13" s="3">
        <v>137.41400000000002</v>
      </c>
      <c r="Y13" s="3">
        <v>0</v>
      </c>
      <c r="Z13" s="4">
        <f>Table39[[#This Row],[LPN Hours Contract]]/Table39[[#This Row],[LPN Hours]]</f>
        <v>0</v>
      </c>
      <c r="AA13" s="3">
        <v>5.1222222222222218</v>
      </c>
      <c r="AB13" s="3">
        <v>0</v>
      </c>
      <c r="AC13" s="4">
        <f>Table39[[#This Row],[LPN Admin Hours Contract]]/Table39[[#This Row],[LPN Admin Hours]]</f>
        <v>0</v>
      </c>
      <c r="AD13" s="3">
        <f>SUM(Table39[[#This Row],[CNA Hours]], Table39[[#This Row],[NA in Training Hours]], Table39[[#This Row],[Med Aide/Tech Hours]])</f>
        <v>480.4421111111111</v>
      </c>
      <c r="AE13" s="3">
        <f>SUM(Table39[[#This Row],[CNA Hours Contract]], Table39[[#This Row],[NA in Training Hours Contract]], Table39[[#This Row],[Med Aide/Tech Hours Contract]])</f>
        <v>0</v>
      </c>
      <c r="AF13" s="4">
        <f>Table39[[#This Row],[CNA/NA/Med Aide Contract Hours]]/Table39[[#This Row],[Total CNA, NA in Training, Med Aide/Tech Hours]]</f>
        <v>0</v>
      </c>
      <c r="AG13" s="3">
        <v>480.4421111111111</v>
      </c>
      <c r="AH13" s="3">
        <v>0</v>
      </c>
      <c r="AI13" s="4">
        <f>Table39[[#This Row],[CNA Hours Contract]]/Table39[[#This Row],[CNA Hours]]</f>
        <v>0</v>
      </c>
      <c r="AJ13" s="3">
        <v>0</v>
      </c>
      <c r="AK13" s="3">
        <v>0</v>
      </c>
      <c r="AL13" s="4">
        <v>0</v>
      </c>
      <c r="AM13" s="3">
        <v>0</v>
      </c>
      <c r="AN13" s="3">
        <v>0</v>
      </c>
      <c r="AO13" s="4">
        <v>0</v>
      </c>
      <c r="AP13" s="1" t="s">
        <v>11</v>
      </c>
      <c r="AQ13" s="1">
        <v>5</v>
      </c>
    </row>
    <row r="14" spans="1:43" x14ac:dyDescent="0.2">
      <c r="A14" s="1" t="s">
        <v>425</v>
      </c>
      <c r="B14" s="1" t="s">
        <v>444</v>
      </c>
      <c r="C14" s="1" t="s">
        <v>860</v>
      </c>
      <c r="D14" s="1" t="s">
        <v>1096</v>
      </c>
      <c r="E14" s="3">
        <v>130.13333333333333</v>
      </c>
      <c r="F14" s="3">
        <f t="shared" si="0"/>
        <v>617.65122222222226</v>
      </c>
      <c r="G14" s="3">
        <f>SUM(Table39[[#This Row],[RN Hours Contract (W/ Admin, DON)]], Table39[[#This Row],[LPN Contract Hours (w/ Admin)]], Table39[[#This Row],[CNA/NA/Med Aide Contract Hours]])</f>
        <v>32.443888888888893</v>
      </c>
      <c r="H14" s="4">
        <f>Table39[[#This Row],[Total Contract Hours]]/Table39[[#This Row],[Total Hours Nurse Staffing]]</f>
        <v>5.2527846981602885E-2</v>
      </c>
      <c r="I14" s="3">
        <f>SUM(Table39[[#This Row],[RN Hours]], Table39[[#This Row],[RN Admin Hours]], Table39[[#This Row],[RN DON Hours]])</f>
        <v>220.95555555555555</v>
      </c>
      <c r="J14" s="3">
        <f t="shared" si="1"/>
        <v>3.7805555555555554</v>
      </c>
      <c r="K14" s="4">
        <f>Table39[[#This Row],[RN Hours Contract (W/ Admin, DON)]]/Table39[[#This Row],[RN Hours (w/ Admin, DON)]]</f>
        <v>1.711002715478226E-2</v>
      </c>
      <c r="L14" s="3">
        <v>139.97777777777779</v>
      </c>
      <c r="M14" s="3">
        <v>3.7805555555555554</v>
      </c>
      <c r="N14" s="4">
        <f>Table39[[#This Row],[RN Hours Contract]]/Table39[[#This Row],[RN Hours]]</f>
        <v>2.700825527861565E-2</v>
      </c>
      <c r="O14" s="3">
        <v>73.599999999999994</v>
      </c>
      <c r="P14" s="3">
        <v>0</v>
      </c>
      <c r="Q14" s="4">
        <f>Table39[[#This Row],[RN Admin Hours Contract]]/Table39[[#This Row],[RN Admin Hours]]</f>
        <v>0</v>
      </c>
      <c r="R14" s="3">
        <v>7.3777777777777782</v>
      </c>
      <c r="S14" s="3">
        <v>0</v>
      </c>
      <c r="T14" s="4">
        <f>Table39[[#This Row],[RN DON Hours Contract]]/Table39[[#This Row],[RN DON Hours]]</f>
        <v>0</v>
      </c>
      <c r="U14" s="3">
        <f>SUM(Table39[[#This Row],[LPN Hours]], Table39[[#This Row],[LPN Admin Hours]])</f>
        <v>60.032777777777774</v>
      </c>
      <c r="V14" s="3">
        <f>Table39[[#This Row],[LPN Hours Contract]]+Table39[[#This Row],[LPN Admin Hours Contract]]</f>
        <v>15.032777777777778</v>
      </c>
      <c r="W14" s="4">
        <f t="shared" si="2"/>
        <v>0.25040949851470029</v>
      </c>
      <c r="X14" s="3">
        <v>60.032777777777774</v>
      </c>
      <c r="Y14" s="3">
        <v>15.032777777777778</v>
      </c>
      <c r="Z14" s="4">
        <f>Table39[[#This Row],[LPN Hours Contract]]/Table39[[#This Row],[LPN Hours]]</f>
        <v>0.25040949851470029</v>
      </c>
      <c r="AA14" s="3">
        <v>0</v>
      </c>
      <c r="AB14" s="3">
        <v>0</v>
      </c>
      <c r="AC14" s="4">
        <v>0</v>
      </c>
      <c r="AD14" s="3">
        <f>SUM(Table39[[#This Row],[CNA Hours]], Table39[[#This Row],[NA in Training Hours]], Table39[[#This Row],[Med Aide/Tech Hours]])</f>
        <v>336.66288888888892</v>
      </c>
      <c r="AE14" s="3">
        <f>SUM(Table39[[#This Row],[CNA Hours Contract]], Table39[[#This Row],[NA in Training Hours Contract]], Table39[[#This Row],[Med Aide/Tech Hours Contract]])</f>
        <v>13.630555555555556</v>
      </c>
      <c r="AF14" s="4">
        <f>Table39[[#This Row],[CNA/NA/Med Aide Contract Hours]]/Table39[[#This Row],[Total CNA, NA in Training, Med Aide/Tech Hours]]</f>
        <v>4.0487252992277803E-2</v>
      </c>
      <c r="AG14" s="3">
        <v>333.00733333333335</v>
      </c>
      <c r="AH14" s="3">
        <v>13.630555555555556</v>
      </c>
      <c r="AI14" s="4">
        <f>Table39[[#This Row],[CNA Hours Contract]]/Table39[[#This Row],[CNA Hours]]</f>
        <v>4.0931697867180768E-2</v>
      </c>
      <c r="AJ14" s="3">
        <v>3.6555555555555554</v>
      </c>
      <c r="AK14" s="3">
        <v>0</v>
      </c>
      <c r="AL14" s="4">
        <f>Table39[[#This Row],[NA in Training Hours Contract]]/Table39[[#This Row],[NA in Training Hours]]</f>
        <v>0</v>
      </c>
      <c r="AM14" s="3">
        <v>0</v>
      </c>
      <c r="AN14" s="3">
        <v>0</v>
      </c>
      <c r="AO14" s="4">
        <v>0</v>
      </c>
      <c r="AP14" s="1" t="s">
        <v>12</v>
      </c>
      <c r="AQ14" s="1">
        <v>5</v>
      </c>
    </row>
    <row r="15" spans="1:43" x14ac:dyDescent="0.2">
      <c r="A15" s="1" t="s">
        <v>425</v>
      </c>
      <c r="B15" s="1" t="s">
        <v>445</v>
      </c>
      <c r="C15" s="1" t="s">
        <v>896</v>
      </c>
      <c r="D15" s="1" t="s">
        <v>1097</v>
      </c>
      <c r="E15" s="3">
        <v>68.777777777777771</v>
      </c>
      <c r="F15" s="3">
        <f t="shared" si="0"/>
        <v>295.98344444444444</v>
      </c>
      <c r="G15" s="3">
        <f>SUM(Table39[[#This Row],[RN Hours Contract (W/ Admin, DON)]], Table39[[#This Row],[LPN Contract Hours (w/ Admin)]], Table39[[#This Row],[CNA/NA/Med Aide Contract Hours]])</f>
        <v>2.1513333333333335</v>
      </c>
      <c r="H15" s="4">
        <f>Table39[[#This Row],[Total Contract Hours]]/Table39[[#This Row],[Total Hours Nurse Staffing]]</f>
        <v>7.2684245477693766E-3</v>
      </c>
      <c r="I15" s="3">
        <f>SUM(Table39[[#This Row],[RN Hours]], Table39[[#This Row],[RN Admin Hours]], Table39[[#This Row],[RN DON Hours]])</f>
        <v>60.876777777777789</v>
      </c>
      <c r="J15" s="3">
        <f t="shared" si="1"/>
        <v>0</v>
      </c>
      <c r="K15" s="4">
        <f>Table39[[#This Row],[RN Hours Contract (W/ Admin, DON)]]/Table39[[#This Row],[RN Hours (w/ Admin, DON)]]</f>
        <v>0</v>
      </c>
      <c r="L15" s="3">
        <v>33.739000000000004</v>
      </c>
      <c r="M15" s="3">
        <v>0</v>
      </c>
      <c r="N15" s="4">
        <f>Table39[[#This Row],[RN Hours Contract]]/Table39[[#This Row],[RN Hours]]</f>
        <v>0</v>
      </c>
      <c r="O15" s="3">
        <v>21.537777777777784</v>
      </c>
      <c r="P15" s="3">
        <v>0</v>
      </c>
      <c r="Q15" s="4">
        <f>Table39[[#This Row],[RN Admin Hours Contract]]/Table39[[#This Row],[RN Admin Hours]]</f>
        <v>0</v>
      </c>
      <c r="R15" s="3">
        <v>5.6</v>
      </c>
      <c r="S15" s="3">
        <v>0</v>
      </c>
      <c r="T15" s="4">
        <f>Table39[[#This Row],[RN DON Hours Contract]]/Table39[[#This Row],[RN DON Hours]]</f>
        <v>0</v>
      </c>
      <c r="U15" s="3">
        <f>SUM(Table39[[#This Row],[LPN Hours]], Table39[[#This Row],[LPN Admin Hours]])</f>
        <v>83.681333333333328</v>
      </c>
      <c r="V15" s="3">
        <f>Table39[[#This Row],[LPN Hours Contract]]+Table39[[#This Row],[LPN Admin Hours Contract]]</f>
        <v>0</v>
      </c>
      <c r="W15" s="4">
        <f t="shared" si="2"/>
        <v>0</v>
      </c>
      <c r="X15" s="3">
        <v>83.681333333333328</v>
      </c>
      <c r="Y15" s="3">
        <v>0</v>
      </c>
      <c r="Z15" s="4">
        <f>Table39[[#This Row],[LPN Hours Contract]]/Table39[[#This Row],[LPN Hours]]</f>
        <v>0</v>
      </c>
      <c r="AA15" s="3">
        <v>0</v>
      </c>
      <c r="AB15" s="3">
        <v>0</v>
      </c>
      <c r="AC15" s="4">
        <v>0</v>
      </c>
      <c r="AD15" s="3">
        <f>SUM(Table39[[#This Row],[CNA Hours]], Table39[[#This Row],[NA in Training Hours]], Table39[[#This Row],[Med Aide/Tech Hours]])</f>
        <v>151.42533333333333</v>
      </c>
      <c r="AE15" s="3">
        <f>SUM(Table39[[#This Row],[CNA Hours Contract]], Table39[[#This Row],[NA in Training Hours Contract]], Table39[[#This Row],[Med Aide/Tech Hours Contract]])</f>
        <v>2.1513333333333335</v>
      </c>
      <c r="AF15" s="4">
        <f>Table39[[#This Row],[CNA/NA/Med Aide Contract Hours]]/Table39[[#This Row],[Total CNA, NA in Training, Med Aide/Tech Hours]]</f>
        <v>1.420722204122604E-2</v>
      </c>
      <c r="AG15" s="3">
        <v>151.42533333333333</v>
      </c>
      <c r="AH15" s="3">
        <v>2.1513333333333335</v>
      </c>
      <c r="AI15" s="4">
        <f>Table39[[#This Row],[CNA Hours Contract]]/Table39[[#This Row],[CNA Hours]]</f>
        <v>1.420722204122604E-2</v>
      </c>
      <c r="AJ15" s="3">
        <v>0</v>
      </c>
      <c r="AK15" s="3">
        <v>0</v>
      </c>
      <c r="AL15" s="4">
        <v>0</v>
      </c>
      <c r="AM15" s="3">
        <v>0</v>
      </c>
      <c r="AN15" s="3">
        <v>0</v>
      </c>
      <c r="AO15" s="4">
        <v>0</v>
      </c>
      <c r="AP15" s="1" t="s">
        <v>13</v>
      </c>
      <c r="AQ15" s="1">
        <v>5</v>
      </c>
    </row>
    <row r="16" spans="1:43" x14ac:dyDescent="0.2">
      <c r="A16" s="1" t="s">
        <v>425</v>
      </c>
      <c r="B16" s="1" t="s">
        <v>446</v>
      </c>
      <c r="C16" s="1" t="s">
        <v>904</v>
      </c>
      <c r="D16" s="1" t="s">
        <v>1098</v>
      </c>
      <c r="E16" s="3">
        <v>58.2</v>
      </c>
      <c r="F16" s="3">
        <f t="shared" si="0"/>
        <v>266.58288888888887</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60.690444444444445</v>
      </c>
      <c r="J16" s="3">
        <f t="shared" si="1"/>
        <v>0</v>
      </c>
      <c r="K16" s="4">
        <f>Table39[[#This Row],[RN Hours Contract (W/ Admin, DON)]]/Table39[[#This Row],[RN Hours (w/ Admin, DON)]]</f>
        <v>0</v>
      </c>
      <c r="L16" s="3">
        <v>30.889777777777777</v>
      </c>
      <c r="M16" s="3">
        <v>0</v>
      </c>
      <c r="N16" s="4">
        <f>Table39[[#This Row],[RN Hours Contract]]/Table39[[#This Row],[RN Hours]]</f>
        <v>0</v>
      </c>
      <c r="O16" s="3">
        <v>24.64511111111111</v>
      </c>
      <c r="P16" s="3">
        <v>0</v>
      </c>
      <c r="Q16" s="4">
        <f>Table39[[#This Row],[RN Admin Hours Contract]]/Table39[[#This Row],[RN Admin Hours]]</f>
        <v>0</v>
      </c>
      <c r="R16" s="3">
        <v>5.1555555555555559</v>
      </c>
      <c r="S16" s="3">
        <v>0</v>
      </c>
      <c r="T16" s="4">
        <f>Table39[[#This Row],[RN DON Hours Contract]]/Table39[[#This Row],[RN DON Hours]]</f>
        <v>0</v>
      </c>
      <c r="U16" s="3">
        <f>SUM(Table39[[#This Row],[LPN Hours]], Table39[[#This Row],[LPN Admin Hours]])</f>
        <v>39.754555555555562</v>
      </c>
      <c r="V16" s="3">
        <f>Table39[[#This Row],[LPN Hours Contract]]+Table39[[#This Row],[LPN Admin Hours Contract]]</f>
        <v>0</v>
      </c>
      <c r="W16" s="4">
        <f t="shared" si="2"/>
        <v>0</v>
      </c>
      <c r="X16" s="3">
        <v>34.338444444444448</v>
      </c>
      <c r="Y16" s="3">
        <v>0</v>
      </c>
      <c r="Z16" s="4">
        <f>Table39[[#This Row],[LPN Hours Contract]]/Table39[[#This Row],[LPN Hours]]</f>
        <v>0</v>
      </c>
      <c r="AA16" s="3">
        <v>5.4161111111111113</v>
      </c>
      <c r="AB16" s="3">
        <v>0</v>
      </c>
      <c r="AC16" s="4">
        <f>Table39[[#This Row],[LPN Admin Hours Contract]]/Table39[[#This Row],[LPN Admin Hours]]</f>
        <v>0</v>
      </c>
      <c r="AD16" s="3">
        <f>SUM(Table39[[#This Row],[CNA Hours]], Table39[[#This Row],[NA in Training Hours]], Table39[[#This Row],[Med Aide/Tech Hours]])</f>
        <v>166.13788888888888</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164.87133333333333</v>
      </c>
      <c r="AH16" s="3">
        <v>0</v>
      </c>
      <c r="AI16" s="4">
        <f>Table39[[#This Row],[CNA Hours Contract]]/Table39[[#This Row],[CNA Hours]]</f>
        <v>0</v>
      </c>
      <c r="AJ16" s="3">
        <v>1.2665555555555557</v>
      </c>
      <c r="AK16" s="3">
        <v>0</v>
      </c>
      <c r="AL16" s="4">
        <f>Table39[[#This Row],[NA in Training Hours Contract]]/Table39[[#This Row],[NA in Training Hours]]</f>
        <v>0</v>
      </c>
      <c r="AM16" s="3">
        <v>0</v>
      </c>
      <c r="AN16" s="3">
        <v>0</v>
      </c>
      <c r="AO16" s="4">
        <v>0</v>
      </c>
      <c r="AP16" s="1" t="s">
        <v>14</v>
      </c>
      <c r="AQ16" s="1">
        <v>5</v>
      </c>
    </row>
    <row r="17" spans="1:43" x14ac:dyDescent="0.2">
      <c r="A17" s="1" t="s">
        <v>425</v>
      </c>
      <c r="B17" s="1" t="s">
        <v>447</v>
      </c>
      <c r="C17" s="1" t="s">
        <v>892</v>
      </c>
      <c r="D17" s="1" t="s">
        <v>1068</v>
      </c>
      <c r="E17" s="3">
        <v>41.37777777777778</v>
      </c>
      <c r="F17" s="3">
        <f t="shared" si="0"/>
        <v>163.50955555555555</v>
      </c>
      <c r="G17" s="3">
        <f>SUM(Table39[[#This Row],[RN Hours Contract (W/ Admin, DON)]], Table39[[#This Row],[LPN Contract Hours (w/ Admin)]], Table39[[#This Row],[CNA/NA/Med Aide Contract Hours]])</f>
        <v>23.186999999999998</v>
      </c>
      <c r="H17" s="4">
        <f>Table39[[#This Row],[Total Contract Hours]]/Table39[[#This Row],[Total Hours Nurse Staffing]]</f>
        <v>0.14180822595485415</v>
      </c>
      <c r="I17" s="3">
        <f>SUM(Table39[[#This Row],[RN Hours]], Table39[[#This Row],[RN Admin Hours]], Table39[[#This Row],[RN DON Hours]])</f>
        <v>32.461888888888886</v>
      </c>
      <c r="J17" s="3">
        <f t="shared" si="1"/>
        <v>0</v>
      </c>
      <c r="K17" s="4">
        <f>Table39[[#This Row],[RN Hours Contract (W/ Admin, DON)]]/Table39[[#This Row],[RN Hours (w/ Admin, DON)]]</f>
        <v>0</v>
      </c>
      <c r="L17" s="3">
        <v>16.937555555555555</v>
      </c>
      <c r="M17" s="3">
        <v>0</v>
      </c>
      <c r="N17" s="4">
        <f>Table39[[#This Row],[RN Hours Contract]]/Table39[[#This Row],[RN Hours]]</f>
        <v>0</v>
      </c>
      <c r="O17" s="3">
        <v>10.813222222222221</v>
      </c>
      <c r="P17" s="3">
        <v>0</v>
      </c>
      <c r="Q17" s="4">
        <f>Table39[[#This Row],[RN Admin Hours Contract]]/Table39[[#This Row],[RN Admin Hours]]</f>
        <v>0</v>
      </c>
      <c r="R17" s="3">
        <v>4.7111111111111112</v>
      </c>
      <c r="S17" s="3">
        <v>0</v>
      </c>
      <c r="T17" s="4">
        <f>Table39[[#This Row],[RN DON Hours Contract]]/Table39[[#This Row],[RN DON Hours]]</f>
        <v>0</v>
      </c>
      <c r="U17" s="3">
        <f>SUM(Table39[[#This Row],[LPN Hours]], Table39[[#This Row],[LPN Admin Hours]])</f>
        <v>55.401666666666671</v>
      </c>
      <c r="V17" s="3">
        <f>Table39[[#This Row],[LPN Hours Contract]]+Table39[[#This Row],[LPN Admin Hours Contract]]</f>
        <v>5.3555555555555552</v>
      </c>
      <c r="W17" s="4">
        <f t="shared" si="2"/>
        <v>9.6667769722130287E-2</v>
      </c>
      <c r="X17" s="3">
        <v>50.236777777777782</v>
      </c>
      <c r="Y17" s="3">
        <v>5.3555555555555552</v>
      </c>
      <c r="Z17" s="4">
        <f>Table39[[#This Row],[LPN Hours Contract]]/Table39[[#This Row],[LPN Hours]]</f>
        <v>0.10660627119131401</v>
      </c>
      <c r="AA17" s="3">
        <v>5.1648888888888909</v>
      </c>
      <c r="AB17" s="3">
        <v>0</v>
      </c>
      <c r="AC17" s="4">
        <f>Table39[[#This Row],[LPN Admin Hours Contract]]/Table39[[#This Row],[LPN Admin Hours]]</f>
        <v>0</v>
      </c>
      <c r="AD17" s="3">
        <f>SUM(Table39[[#This Row],[CNA Hours]], Table39[[#This Row],[NA in Training Hours]], Table39[[#This Row],[Med Aide/Tech Hours]])</f>
        <v>75.646000000000001</v>
      </c>
      <c r="AE17" s="3">
        <f>SUM(Table39[[#This Row],[CNA Hours Contract]], Table39[[#This Row],[NA in Training Hours Contract]], Table39[[#This Row],[Med Aide/Tech Hours Contract]])</f>
        <v>17.831444444444443</v>
      </c>
      <c r="AF17" s="4">
        <f>Table39[[#This Row],[CNA/NA/Med Aide Contract Hours]]/Table39[[#This Row],[Total CNA, NA in Training, Med Aide/Tech Hours]]</f>
        <v>0.23572223837935175</v>
      </c>
      <c r="AG17" s="3">
        <v>74.108555555555554</v>
      </c>
      <c r="AH17" s="3">
        <v>17.831444444444443</v>
      </c>
      <c r="AI17" s="4">
        <f>Table39[[#This Row],[CNA Hours Contract]]/Table39[[#This Row],[CNA Hours]]</f>
        <v>0.24061249488363165</v>
      </c>
      <c r="AJ17" s="3">
        <v>1.5374444444444444</v>
      </c>
      <c r="AK17" s="3">
        <v>0</v>
      </c>
      <c r="AL17" s="4">
        <f>Table39[[#This Row],[NA in Training Hours Contract]]/Table39[[#This Row],[NA in Training Hours]]</f>
        <v>0</v>
      </c>
      <c r="AM17" s="3">
        <v>0</v>
      </c>
      <c r="AN17" s="3">
        <v>0</v>
      </c>
      <c r="AO17" s="4">
        <v>0</v>
      </c>
      <c r="AP17" s="1" t="s">
        <v>15</v>
      </c>
      <c r="AQ17" s="1">
        <v>5</v>
      </c>
    </row>
    <row r="18" spans="1:43" x14ac:dyDescent="0.2">
      <c r="A18" s="1" t="s">
        <v>425</v>
      </c>
      <c r="B18" s="1" t="s">
        <v>448</v>
      </c>
      <c r="C18" s="1" t="s">
        <v>905</v>
      </c>
      <c r="D18" s="1" t="s">
        <v>1099</v>
      </c>
      <c r="E18" s="3">
        <v>96.277777777777771</v>
      </c>
      <c r="F18" s="3">
        <f t="shared" si="0"/>
        <v>546.16655555555553</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105.09633333333333</v>
      </c>
      <c r="J18" s="3">
        <f t="shared" si="1"/>
        <v>0</v>
      </c>
      <c r="K18" s="4">
        <f>Table39[[#This Row],[RN Hours Contract (W/ Admin, DON)]]/Table39[[#This Row],[RN Hours (w/ Admin, DON)]]</f>
        <v>0</v>
      </c>
      <c r="L18" s="3">
        <v>65.229666666666674</v>
      </c>
      <c r="M18" s="3">
        <v>0</v>
      </c>
      <c r="N18" s="4">
        <f>Table39[[#This Row],[RN Hours Contract]]/Table39[[#This Row],[RN Hours]]</f>
        <v>0</v>
      </c>
      <c r="O18" s="3">
        <v>35.588888888888889</v>
      </c>
      <c r="P18" s="3">
        <v>0</v>
      </c>
      <c r="Q18" s="4">
        <f>Table39[[#This Row],[RN Admin Hours Contract]]/Table39[[#This Row],[RN Admin Hours]]</f>
        <v>0</v>
      </c>
      <c r="R18" s="3">
        <v>4.2777777777777777</v>
      </c>
      <c r="S18" s="3">
        <v>0</v>
      </c>
      <c r="T18" s="4">
        <f>Table39[[#This Row],[RN DON Hours Contract]]/Table39[[#This Row],[RN DON Hours]]</f>
        <v>0</v>
      </c>
      <c r="U18" s="3">
        <f>SUM(Table39[[#This Row],[LPN Hours]], Table39[[#This Row],[LPN Admin Hours]])</f>
        <v>87.933222222222213</v>
      </c>
      <c r="V18" s="3">
        <f>Table39[[#This Row],[LPN Hours Contract]]+Table39[[#This Row],[LPN Admin Hours Contract]]</f>
        <v>0</v>
      </c>
      <c r="W18" s="4">
        <f t="shared" si="2"/>
        <v>0</v>
      </c>
      <c r="X18" s="3">
        <v>76.50077777777777</v>
      </c>
      <c r="Y18" s="3">
        <v>0</v>
      </c>
      <c r="Z18" s="4">
        <f>Table39[[#This Row],[LPN Hours Contract]]/Table39[[#This Row],[LPN Hours]]</f>
        <v>0</v>
      </c>
      <c r="AA18" s="3">
        <v>11.432444444444446</v>
      </c>
      <c r="AB18" s="3">
        <v>0</v>
      </c>
      <c r="AC18" s="4">
        <f>Table39[[#This Row],[LPN Admin Hours Contract]]/Table39[[#This Row],[LPN Admin Hours]]</f>
        <v>0</v>
      </c>
      <c r="AD18" s="3">
        <f>SUM(Table39[[#This Row],[CNA Hours]], Table39[[#This Row],[NA in Training Hours]], Table39[[#This Row],[Med Aide/Tech Hours]])</f>
        <v>353.137</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353.137</v>
      </c>
      <c r="AH18" s="3">
        <v>0</v>
      </c>
      <c r="AI18" s="4">
        <f>Table39[[#This Row],[CNA Hours Contract]]/Table39[[#This Row],[CNA Hours]]</f>
        <v>0</v>
      </c>
      <c r="AJ18" s="3">
        <v>0</v>
      </c>
      <c r="AK18" s="3">
        <v>0</v>
      </c>
      <c r="AL18" s="4">
        <v>0</v>
      </c>
      <c r="AM18" s="3">
        <v>0</v>
      </c>
      <c r="AN18" s="3">
        <v>0</v>
      </c>
      <c r="AO18" s="4">
        <v>0</v>
      </c>
      <c r="AP18" s="1" t="s">
        <v>16</v>
      </c>
      <c r="AQ18" s="1">
        <v>5</v>
      </c>
    </row>
    <row r="19" spans="1:43" x14ac:dyDescent="0.2">
      <c r="A19" s="1" t="s">
        <v>425</v>
      </c>
      <c r="B19" s="1" t="s">
        <v>449</v>
      </c>
      <c r="C19" s="1" t="s">
        <v>894</v>
      </c>
      <c r="D19" s="1" t="s">
        <v>1100</v>
      </c>
      <c r="E19" s="3">
        <v>76.544444444444451</v>
      </c>
      <c r="F19" s="3">
        <f t="shared" si="0"/>
        <v>361.61944444444441</v>
      </c>
      <c r="G19" s="3">
        <f>SUM(Table39[[#This Row],[RN Hours Contract (W/ Admin, DON)]], Table39[[#This Row],[LPN Contract Hours (w/ Admin)]], Table39[[#This Row],[CNA/NA/Med Aide Contract Hours]])</f>
        <v>0</v>
      </c>
      <c r="H19" s="4">
        <f>Table39[[#This Row],[Total Contract Hours]]/Table39[[#This Row],[Total Hours Nurse Staffing]]</f>
        <v>0</v>
      </c>
      <c r="I19" s="3">
        <f>SUM(Table39[[#This Row],[RN Hours]], Table39[[#This Row],[RN Admin Hours]], Table39[[#This Row],[RN DON Hours]])</f>
        <v>82.758333333333326</v>
      </c>
      <c r="J19" s="3">
        <f t="shared" si="1"/>
        <v>0</v>
      </c>
      <c r="K19" s="4">
        <f>Table39[[#This Row],[RN Hours Contract (W/ Admin, DON)]]/Table39[[#This Row],[RN Hours (w/ Admin, DON)]]</f>
        <v>0</v>
      </c>
      <c r="L19" s="3">
        <v>48.586111111111109</v>
      </c>
      <c r="M19" s="3">
        <v>0</v>
      </c>
      <c r="N19" s="4">
        <f>Table39[[#This Row],[RN Hours Contract]]/Table39[[#This Row],[RN Hours]]</f>
        <v>0</v>
      </c>
      <c r="O19" s="3">
        <v>30.066666666666666</v>
      </c>
      <c r="P19" s="3">
        <v>0</v>
      </c>
      <c r="Q19" s="4">
        <f>Table39[[#This Row],[RN Admin Hours Contract]]/Table39[[#This Row],[RN Admin Hours]]</f>
        <v>0</v>
      </c>
      <c r="R19" s="3">
        <v>4.1055555555555552</v>
      </c>
      <c r="S19" s="3">
        <v>0</v>
      </c>
      <c r="T19" s="4">
        <f>Table39[[#This Row],[RN DON Hours Contract]]/Table39[[#This Row],[RN DON Hours]]</f>
        <v>0</v>
      </c>
      <c r="U19" s="3">
        <f>SUM(Table39[[#This Row],[LPN Hours]], Table39[[#This Row],[LPN Admin Hours]])</f>
        <v>31.616666666666667</v>
      </c>
      <c r="V19" s="3">
        <f>Table39[[#This Row],[LPN Hours Contract]]+Table39[[#This Row],[LPN Admin Hours Contract]]</f>
        <v>0</v>
      </c>
      <c r="W19" s="4">
        <f t="shared" si="2"/>
        <v>0</v>
      </c>
      <c r="X19" s="3">
        <v>31.616666666666667</v>
      </c>
      <c r="Y19" s="3">
        <v>0</v>
      </c>
      <c r="Z19" s="4">
        <f>Table39[[#This Row],[LPN Hours Contract]]/Table39[[#This Row],[LPN Hours]]</f>
        <v>0</v>
      </c>
      <c r="AA19" s="3">
        <v>0</v>
      </c>
      <c r="AB19" s="3">
        <v>0</v>
      </c>
      <c r="AC19" s="4">
        <v>0</v>
      </c>
      <c r="AD19" s="3">
        <f>SUM(Table39[[#This Row],[CNA Hours]], Table39[[#This Row],[NA in Training Hours]], Table39[[#This Row],[Med Aide/Tech Hours]])</f>
        <v>247.24444444444444</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247.24444444444444</v>
      </c>
      <c r="AH19" s="3">
        <v>0</v>
      </c>
      <c r="AI19" s="4">
        <f>Table39[[#This Row],[CNA Hours Contract]]/Table39[[#This Row],[CNA Hours]]</f>
        <v>0</v>
      </c>
      <c r="AJ19" s="3">
        <v>0</v>
      </c>
      <c r="AK19" s="3">
        <v>0</v>
      </c>
      <c r="AL19" s="4">
        <v>0</v>
      </c>
      <c r="AM19" s="3">
        <v>0</v>
      </c>
      <c r="AN19" s="3">
        <v>0</v>
      </c>
      <c r="AO19" s="4">
        <v>0</v>
      </c>
      <c r="AP19" s="1" t="s">
        <v>17</v>
      </c>
      <c r="AQ19" s="1">
        <v>5</v>
      </c>
    </row>
    <row r="20" spans="1:43" x14ac:dyDescent="0.2">
      <c r="A20" s="1" t="s">
        <v>425</v>
      </c>
      <c r="B20" s="1" t="s">
        <v>450</v>
      </c>
      <c r="C20" s="1" t="s">
        <v>906</v>
      </c>
      <c r="D20" s="1" t="s">
        <v>1101</v>
      </c>
      <c r="E20" s="3">
        <v>129.5</v>
      </c>
      <c r="F20" s="3">
        <f t="shared" si="0"/>
        <v>805.3701111111111</v>
      </c>
      <c r="G20" s="3">
        <f>SUM(Table39[[#This Row],[RN Hours Contract (W/ Admin, DON)]], Table39[[#This Row],[LPN Contract Hours (w/ Admin)]], Table39[[#This Row],[CNA/NA/Med Aide Contract Hours]])</f>
        <v>46.916666666666671</v>
      </c>
      <c r="H20" s="4">
        <f>Table39[[#This Row],[Total Contract Hours]]/Table39[[#This Row],[Total Hours Nurse Staffing]]</f>
        <v>5.8254789964751891E-2</v>
      </c>
      <c r="I20" s="3">
        <f>SUM(Table39[[#This Row],[RN Hours]], Table39[[#This Row],[RN Admin Hours]], Table39[[#This Row],[RN DON Hours]])</f>
        <v>143.14922222222222</v>
      </c>
      <c r="J20" s="3">
        <f t="shared" si="1"/>
        <v>22.316666666666666</v>
      </c>
      <c r="K20" s="4">
        <f>Table39[[#This Row],[RN Hours Contract (W/ Admin, DON)]]/Table39[[#This Row],[RN Hours (w/ Admin, DON)]]</f>
        <v>0.15589792469862451</v>
      </c>
      <c r="L20" s="3">
        <v>84.486999999999995</v>
      </c>
      <c r="M20" s="3">
        <v>22.316666666666666</v>
      </c>
      <c r="N20" s="4">
        <f>Table39[[#This Row],[RN Hours Contract]]/Table39[[#This Row],[RN Hours]]</f>
        <v>0.26414320151818232</v>
      </c>
      <c r="O20" s="3">
        <v>53.773333333333341</v>
      </c>
      <c r="P20" s="3">
        <v>0</v>
      </c>
      <c r="Q20" s="4">
        <f>Table39[[#This Row],[RN Admin Hours Contract]]/Table39[[#This Row],[RN Admin Hours]]</f>
        <v>0</v>
      </c>
      <c r="R20" s="3">
        <v>4.8888888888888893</v>
      </c>
      <c r="S20" s="3">
        <v>0</v>
      </c>
      <c r="T20" s="4">
        <f>Table39[[#This Row],[RN DON Hours Contract]]/Table39[[#This Row],[RN DON Hours]]</f>
        <v>0</v>
      </c>
      <c r="U20" s="3">
        <f>SUM(Table39[[#This Row],[LPN Hours]], Table39[[#This Row],[LPN Admin Hours]])</f>
        <v>124.84855555555556</v>
      </c>
      <c r="V20" s="3">
        <f>Table39[[#This Row],[LPN Hours Contract]]+Table39[[#This Row],[LPN Admin Hours Contract]]</f>
        <v>24.6</v>
      </c>
      <c r="W20" s="4">
        <f t="shared" si="2"/>
        <v>0.19703872335994632</v>
      </c>
      <c r="X20" s="3">
        <v>107.15766666666667</v>
      </c>
      <c r="Y20" s="3">
        <v>24.6</v>
      </c>
      <c r="Z20" s="4">
        <f>Table39[[#This Row],[LPN Hours Contract]]/Table39[[#This Row],[LPN Hours]]</f>
        <v>0.22956826856376741</v>
      </c>
      <c r="AA20" s="3">
        <v>17.690888888888892</v>
      </c>
      <c r="AB20" s="3">
        <v>0</v>
      </c>
      <c r="AC20" s="4">
        <f>Table39[[#This Row],[LPN Admin Hours Contract]]/Table39[[#This Row],[LPN Admin Hours]]</f>
        <v>0</v>
      </c>
      <c r="AD20" s="3">
        <f>SUM(Table39[[#This Row],[CNA Hours]], Table39[[#This Row],[NA in Training Hours]], Table39[[#This Row],[Med Aide/Tech Hours]])</f>
        <v>537.37233333333336</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367.94566666666668</v>
      </c>
      <c r="AH20" s="3">
        <v>0</v>
      </c>
      <c r="AI20" s="4">
        <f>Table39[[#This Row],[CNA Hours Contract]]/Table39[[#This Row],[CNA Hours]]</f>
        <v>0</v>
      </c>
      <c r="AJ20" s="3">
        <v>169.42666666666665</v>
      </c>
      <c r="AK20" s="3">
        <v>0</v>
      </c>
      <c r="AL20" s="4">
        <f>Table39[[#This Row],[NA in Training Hours Contract]]/Table39[[#This Row],[NA in Training Hours]]</f>
        <v>0</v>
      </c>
      <c r="AM20" s="3">
        <v>0</v>
      </c>
      <c r="AN20" s="3">
        <v>0</v>
      </c>
      <c r="AO20" s="4">
        <v>0</v>
      </c>
      <c r="AP20" s="1" t="s">
        <v>18</v>
      </c>
      <c r="AQ20" s="1">
        <v>5</v>
      </c>
    </row>
    <row r="21" spans="1:43" x14ac:dyDescent="0.2">
      <c r="A21" s="1" t="s">
        <v>425</v>
      </c>
      <c r="B21" s="1" t="s">
        <v>451</v>
      </c>
      <c r="C21" s="1" t="s">
        <v>907</v>
      </c>
      <c r="D21" s="1" t="s">
        <v>1102</v>
      </c>
      <c r="E21" s="3">
        <v>87.711111111111109</v>
      </c>
      <c r="F21" s="3">
        <f t="shared" si="0"/>
        <v>517.31888888888886</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46.169444444444444</v>
      </c>
      <c r="J21" s="3">
        <f t="shared" si="1"/>
        <v>0</v>
      </c>
      <c r="K21" s="4">
        <f>Table39[[#This Row],[RN Hours Contract (W/ Admin, DON)]]/Table39[[#This Row],[RN Hours (w/ Admin, DON)]]</f>
        <v>0</v>
      </c>
      <c r="L21" s="3">
        <v>41.169444444444444</v>
      </c>
      <c r="M21" s="3">
        <v>0</v>
      </c>
      <c r="N21" s="4">
        <f>Table39[[#This Row],[RN Hours Contract]]/Table39[[#This Row],[RN Hours]]</f>
        <v>0</v>
      </c>
      <c r="O21" s="3">
        <v>0</v>
      </c>
      <c r="P21" s="3">
        <v>0</v>
      </c>
      <c r="Q21" s="4">
        <v>0</v>
      </c>
      <c r="R21" s="3">
        <v>5</v>
      </c>
      <c r="S21" s="3">
        <v>0</v>
      </c>
      <c r="T21" s="4">
        <f>Table39[[#This Row],[RN DON Hours Contract]]/Table39[[#This Row],[RN DON Hours]]</f>
        <v>0</v>
      </c>
      <c r="U21" s="3">
        <f>SUM(Table39[[#This Row],[LPN Hours]], Table39[[#This Row],[LPN Admin Hours]])</f>
        <v>126.46388888888889</v>
      </c>
      <c r="V21" s="3">
        <f>Table39[[#This Row],[LPN Hours Contract]]+Table39[[#This Row],[LPN Admin Hours Contract]]</f>
        <v>0</v>
      </c>
      <c r="W21" s="4">
        <f t="shared" si="2"/>
        <v>0</v>
      </c>
      <c r="X21" s="3">
        <v>102.13055555555556</v>
      </c>
      <c r="Y21" s="3">
        <v>0</v>
      </c>
      <c r="Z21" s="4">
        <f>Table39[[#This Row],[LPN Hours Contract]]/Table39[[#This Row],[LPN Hours]]</f>
        <v>0</v>
      </c>
      <c r="AA21" s="3">
        <v>24.333333333333332</v>
      </c>
      <c r="AB21" s="3">
        <v>0</v>
      </c>
      <c r="AC21" s="4">
        <f>Table39[[#This Row],[LPN Admin Hours Contract]]/Table39[[#This Row],[LPN Admin Hours]]</f>
        <v>0</v>
      </c>
      <c r="AD21" s="3">
        <f>SUM(Table39[[#This Row],[CNA Hours]], Table39[[#This Row],[NA in Training Hours]], Table39[[#This Row],[Med Aide/Tech Hours]])</f>
        <v>344.68555555555554</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344.68555555555554</v>
      </c>
      <c r="AH21" s="3">
        <v>0</v>
      </c>
      <c r="AI21" s="4">
        <f>Table39[[#This Row],[CNA Hours Contract]]/Table39[[#This Row],[CNA Hours]]</f>
        <v>0</v>
      </c>
      <c r="AJ21" s="3">
        <v>0</v>
      </c>
      <c r="AK21" s="3">
        <v>0</v>
      </c>
      <c r="AL21" s="4">
        <v>0</v>
      </c>
      <c r="AM21" s="3">
        <v>0</v>
      </c>
      <c r="AN21" s="3">
        <v>0</v>
      </c>
      <c r="AO21" s="4">
        <v>0</v>
      </c>
      <c r="AP21" s="1" t="s">
        <v>19</v>
      </c>
      <c r="AQ21" s="1">
        <v>5</v>
      </c>
    </row>
    <row r="22" spans="1:43" x14ac:dyDescent="0.2">
      <c r="A22" s="1" t="s">
        <v>425</v>
      </c>
      <c r="B22" s="1" t="s">
        <v>452</v>
      </c>
      <c r="C22" s="1" t="s">
        <v>908</v>
      </c>
      <c r="D22" s="1" t="s">
        <v>1103</v>
      </c>
      <c r="E22" s="3">
        <v>154.96666666666667</v>
      </c>
      <c r="F22" s="3">
        <f t="shared" si="0"/>
        <v>690.74644444444448</v>
      </c>
      <c r="G22" s="3">
        <f>SUM(Table39[[#This Row],[RN Hours Contract (W/ Admin, DON)]], Table39[[#This Row],[LPN Contract Hours (w/ Admin)]], Table39[[#This Row],[CNA/NA/Med Aide Contract Hours]])</f>
        <v>13.28888888888889</v>
      </c>
      <c r="H22" s="4">
        <f>Table39[[#This Row],[Total Contract Hours]]/Table39[[#This Row],[Total Hours Nurse Staffing]]</f>
        <v>1.9238447039096836E-2</v>
      </c>
      <c r="I22" s="3">
        <f>SUM(Table39[[#This Row],[RN Hours]], Table39[[#This Row],[RN Admin Hours]], Table39[[#This Row],[RN DON Hours]])</f>
        <v>217.78055555555557</v>
      </c>
      <c r="J22" s="3">
        <f t="shared" si="1"/>
        <v>13.28888888888889</v>
      </c>
      <c r="K22" s="4">
        <f>Table39[[#This Row],[RN Hours Contract (W/ Admin, DON)]]/Table39[[#This Row],[RN Hours (w/ Admin, DON)]]</f>
        <v>6.1019629851660054E-2</v>
      </c>
      <c r="L22" s="3">
        <v>170.04722222222222</v>
      </c>
      <c r="M22" s="3">
        <v>13.28888888888889</v>
      </c>
      <c r="N22" s="4">
        <f>Table39[[#This Row],[RN Hours Contract]]/Table39[[#This Row],[RN Hours]]</f>
        <v>7.8148226799745174E-2</v>
      </c>
      <c r="O22" s="3">
        <v>42.4</v>
      </c>
      <c r="P22" s="3">
        <v>0</v>
      </c>
      <c r="Q22" s="4">
        <f>Table39[[#This Row],[RN Admin Hours Contract]]/Table39[[#This Row],[RN Admin Hours]]</f>
        <v>0</v>
      </c>
      <c r="R22" s="3">
        <v>5.333333333333333</v>
      </c>
      <c r="S22" s="3">
        <v>0</v>
      </c>
      <c r="T22" s="4">
        <f>Table39[[#This Row],[RN DON Hours Contract]]/Table39[[#This Row],[RN DON Hours]]</f>
        <v>0</v>
      </c>
      <c r="U22" s="3">
        <f>SUM(Table39[[#This Row],[LPN Hours]], Table39[[#This Row],[LPN Admin Hours]])</f>
        <v>32.37777777777778</v>
      </c>
      <c r="V22" s="3">
        <f>Table39[[#This Row],[LPN Hours Contract]]+Table39[[#This Row],[LPN Admin Hours Contract]]</f>
        <v>0</v>
      </c>
      <c r="W22" s="4">
        <f t="shared" si="2"/>
        <v>0</v>
      </c>
      <c r="X22" s="3">
        <v>32.37777777777778</v>
      </c>
      <c r="Y22" s="3">
        <v>0</v>
      </c>
      <c r="Z22" s="4">
        <f>Table39[[#This Row],[LPN Hours Contract]]/Table39[[#This Row],[LPN Hours]]</f>
        <v>0</v>
      </c>
      <c r="AA22" s="3">
        <v>0</v>
      </c>
      <c r="AB22" s="3">
        <v>0</v>
      </c>
      <c r="AC22" s="4">
        <v>0</v>
      </c>
      <c r="AD22" s="3">
        <f>SUM(Table39[[#This Row],[CNA Hours]], Table39[[#This Row],[NA in Training Hours]], Table39[[#This Row],[Med Aide/Tech Hours]])</f>
        <v>440.58811111111112</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440.58811111111112</v>
      </c>
      <c r="AH22" s="3">
        <v>0</v>
      </c>
      <c r="AI22" s="4">
        <f>Table39[[#This Row],[CNA Hours Contract]]/Table39[[#This Row],[CNA Hours]]</f>
        <v>0</v>
      </c>
      <c r="AJ22" s="3">
        <v>0</v>
      </c>
      <c r="AK22" s="3">
        <v>0</v>
      </c>
      <c r="AL22" s="4">
        <v>0</v>
      </c>
      <c r="AM22" s="3">
        <v>0</v>
      </c>
      <c r="AN22" s="3">
        <v>0</v>
      </c>
      <c r="AO22" s="4">
        <v>0</v>
      </c>
      <c r="AP22" s="1" t="s">
        <v>20</v>
      </c>
      <c r="AQ22" s="1">
        <v>5</v>
      </c>
    </row>
    <row r="23" spans="1:43" x14ac:dyDescent="0.2">
      <c r="A23" s="1" t="s">
        <v>425</v>
      </c>
      <c r="B23" s="1" t="s">
        <v>453</v>
      </c>
      <c r="C23" s="1" t="s">
        <v>909</v>
      </c>
      <c r="D23" s="1" t="s">
        <v>1104</v>
      </c>
      <c r="E23" s="3">
        <v>68.833333333333329</v>
      </c>
      <c r="F23" s="3">
        <f t="shared" si="0"/>
        <v>243.34311111111111</v>
      </c>
      <c r="G23" s="3">
        <f>SUM(Table39[[#This Row],[RN Hours Contract (W/ Admin, DON)]], Table39[[#This Row],[LPN Contract Hours (w/ Admin)]], Table39[[#This Row],[CNA/NA/Med Aide Contract Hours]])</f>
        <v>12.166444444444444</v>
      </c>
      <c r="H23" s="4">
        <f>Table39[[#This Row],[Total Contract Hours]]/Table39[[#This Row],[Total Hours Nurse Staffing]]</f>
        <v>4.9997077742994799E-2</v>
      </c>
      <c r="I23" s="3">
        <f>SUM(Table39[[#This Row],[RN Hours]], Table39[[#This Row],[RN Admin Hours]], Table39[[#This Row],[RN DON Hours]])</f>
        <v>38.129222222222218</v>
      </c>
      <c r="J23" s="3">
        <f t="shared" si="1"/>
        <v>1.6555555555555554</v>
      </c>
      <c r="K23" s="4">
        <f>Table39[[#This Row],[RN Hours Contract (W/ Admin, DON)]]/Table39[[#This Row],[RN Hours (w/ Admin, DON)]]</f>
        <v>4.3419599432339737E-2</v>
      </c>
      <c r="L23" s="3">
        <v>20.815444444444445</v>
      </c>
      <c r="M23" s="3">
        <v>0</v>
      </c>
      <c r="N23" s="4">
        <f>Table39[[#This Row],[RN Hours Contract]]/Table39[[#This Row],[RN Hours]]</f>
        <v>0</v>
      </c>
      <c r="O23" s="3">
        <v>12.063777777777775</v>
      </c>
      <c r="P23" s="3">
        <v>1.6555555555555554</v>
      </c>
      <c r="Q23" s="4">
        <f>Table39[[#This Row],[RN Admin Hours Contract]]/Table39[[#This Row],[RN Admin Hours]]</f>
        <v>0.13723359183598285</v>
      </c>
      <c r="R23" s="3">
        <v>5.25</v>
      </c>
      <c r="S23" s="3">
        <v>0</v>
      </c>
      <c r="T23" s="4">
        <f>Table39[[#This Row],[RN DON Hours Contract]]/Table39[[#This Row],[RN DON Hours]]</f>
        <v>0</v>
      </c>
      <c r="U23" s="3">
        <f>SUM(Table39[[#This Row],[LPN Hours]], Table39[[#This Row],[LPN Admin Hours]])</f>
        <v>57.681666666666665</v>
      </c>
      <c r="V23" s="3">
        <f>Table39[[#This Row],[LPN Hours Contract]]+Table39[[#This Row],[LPN Admin Hours Contract]]</f>
        <v>10.510888888888889</v>
      </c>
      <c r="W23" s="4">
        <f t="shared" si="2"/>
        <v>0.18222235064097009</v>
      </c>
      <c r="X23" s="3">
        <v>55.515000000000001</v>
      </c>
      <c r="Y23" s="3">
        <v>10.510888888888889</v>
      </c>
      <c r="Z23" s="4">
        <f>Table39[[#This Row],[LPN Hours Contract]]/Table39[[#This Row],[LPN Hours]]</f>
        <v>0.18933421397620262</v>
      </c>
      <c r="AA23" s="3">
        <v>2.1666666666666665</v>
      </c>
      <c r="AB23" s="3">
        <v>0</v>
      </c>
      <c r="AC23" s="4">
        <f>Table39[[#This Row],[LPN Admin Hours Contract]]/Table39[[#This Row],[LPN Admin Hours]]</f>
        <v>0</v>
      </c>
      <c r="AD23" s="3">
        <f>SUM(Table39[[#This Row],[CNA Hours]], Table39[[#This Row],[NA in Training Hours]], Table39[[#This Row],[Med Aide/Tech Hours]])</f>
        <v>147.53222222222223</v>
      </c>
      <c r="AE23" s="3">
        <f>SUM(Table39[[#This Row],[CNA Hours Contract]], Table39[[#This Row],[NA in Training Hours Contract]], Table39[[#This Row],[Med Aide/Tech Hours Contract]])</f>
        <v>0</v>
      </c>
      <c r="AF23" s="4">
        <f>Table39[[#This Row],[CNA/NA/Med Aide Contract Hours]]/Table39[[#This Row],[Total CNA, NA in Training, Med Aide/Tech Hours]]</f>
        <v>0</v>
      </c>
      <c r="AG23" s="3">
        <v>147.53222222222223</v>
      </c>
      <c r="AH23" s="3">
        <v>0</v>
      </c>
      <c r="AI23" s="4">
        <f>Table39[[#This Row],[CNA Hours Contract]]/Table39[[#This Row],[CNA Hours]]</f>
        <v>0</v>
      </c>
      <c r="AJ23" s="3">
        <v>0</v>
      </c>
      <c r="AK23" s="3">
        <v>0</v>
      </c>
      <c r="AL23" s="4">
        <v>0</v>
      </c>
      <c r="AM23" s="3">
        <v>0</v>
      </c>
      <c r="AN23" s="3">
        <v>0</v>
      </c>
      <c r="AO23" s="4">
        <v>0</v>
      </c>
      <c r="AP23" s="1" t="s">
        <v>21</v>
      </c>
      <c r="AQ23" s="1">
        <v>5</v>
      </c>
    </row>
    <row r="24" spans="1:43" x14ac:dyDescent="0.2">
      <c r="A24" s="1" t="s">
        <v>425</v>
      </c>
      <c r="B24" s="1" t="s">
        <v>454</v>
      </c>
      <c r="C24" s="1" t="s">
        <v>910</v>
      </c>
      <c r="D24" s="1" t="s">
        <v>1085</v>
      </c>
      <c r="E24" s="3">
        <v>77.666666666666671</v>
      </c>
      <c r="F24" s="3">
        <f t="shared" si="0"/>
        <v>393.7668888888889</v>
      </c>
      <c r="G24" s="3">
        <f>SUM(Table39[[#This Row],[RN Hours Contract (W/ Admin, DON)]], Table39[[#This Row],[LPN Contract Hours (w/ Admin)]], Table39[[#This Row],[CNA/NA/Med Aide Contract Hours]])</f>
        <v>0</v>
      </c>
      <c r="H24" s="4">
        <f>Table39[[#This Row],[Total Contract Hours]]/Table39[[#This Row],[Total Hours Nurse Staffing]]</f>
        <v>0</v>
      </c>
      <c r="I24" s="3">
        <f>SUM(Table39[[#This Row],[RN Hours]], Table39[[#This Row],[RN Admin Hours]], Table39[[#This Row],[RN DON Hours]])</f>
        <v>123.30044444444445</v>
      </c>
      <c r="J24" s="3">
        <f t="shared" si="1"/>
        <v>0</v>
      </c>
      <c r="K24" s="4">
        <f>Table39[[#This Row],[RN Hours Contract (W/ Admin, DON)]]/Table39[[#This Row],[RN Hours (w/ Admin, DON)]]</f>
        <v>0</v>
      </c>
      <c r="L24" s="3">
        <v>86.406000000000006</v>
      </c>
      <c r="M24" s="3">
        <v>0</v>
      </c>
      <c r="N24" s="4">
        <f>Table39[[#This Row],[RN Hours Contract]]/Table39[[#This Row],[RN Hours]]</f>
        <v>0</v>
      </c>
      <c r="O24" s="3">
        <v>31.294444444444444</v>
      </c>
      <c r="P24" s="3">
        <v>0</v>
      </c>
      <c r="Q24" s="4">
        <f>Table39[[#This Row],[RN Admin Hours Contract]]/Table39[[#This Row],[RN Admin Hours]]</f>
        <v>0</v>
      </c>
      <c r="R24" s="3">
        <v>5.6</v>
      </c>
      <c r="S24" s="3">
        <v>0</v>
      </c>
      <c r="T24" s="4">
        <f>Table39[[#This Row],[RN DON Hours Contract]]/Table39[[#This Row],[RN DON Hours]]</f>
        <v>0</v>
      </c>
      <c r="U24" s="3">
        <f>SUM(Table39[[#This Row],[LPN Hours]], Table39[[#This Row],[LPN Admin Hours]])</f>
        <v>20.083444444444446</v>
      </c>
      <c r="V24" s="3">
        <f>Table39[[#This Row],[LPN Hours Contract]]+Table39[[#This Row],[LPN Admin Hours Contract]]</f>
        <v>0</v>
      </c>
      <c r="W24" s="4">
        <f t="shared" si="2"/>
        <v>0</v>
      </c>
      <c r="X24" s="3">
        <v>20.083444444444446</v>
      </c>
      <c r="Y24" s="3">
        <v>0</v>
      </c>
      <c r="Z24" s="4">
        <f>Table39[[#This Row],[LPN Hours Contract]]/Table39[[#This Row],[LPN Hours]]</f>
        <v>0</v>
      </c>
      <c r="AA24" s="3">
        <v>0</v>
      </c>
      <c r="AB24" s="3">
        <v>0</v>
      </c>
      <c r="AC24" s="4">
        <v>0</v>
      </c>
      <c r="AD24" s="3">
        <f>SUM(Table39[[#This Row],[CNA Hours]], Table39[[#This Row],[NA in Training Hours]], Table39[[#This Row],[Med Aide/Tech Hours]])</f>
        <v>250.38300000000001</v>
      </c>
      <c r="AE24" s="3">
        <f>SUM(Table39[[#This Row],[CNA Hours Contract]], Table39[[#This Row],[NA in Training Hours Contract]], Table39[[#This Row],[Med Aide/Tech Hours Contract]])</f>
        <v>0</v>
      </c>
      <c r="AF24" s="4">
        <f>Table39[[#This Row],[CNA/NA/Med Aide Contract Hours]]/Table39[[#This Row],[Total CNA, NA in Training, Med Aide/Tech Hours]]</f>
        <v>0</v>
      </c>
      <c r="AG24" s="3">
        <v>250.38300000000001</v>
      </c>
      <c r="AH24" s="3">
        <v>0</v>
      </c>
      <c r="AI24" s="4">
        <f>Table39[[#This Row],[CNA Hours Contract]]/Table39[[#This Row],[CNA Hours]]</f>
        <v>0</v>
      </c>
      <c r="AJ24" s="3">
        <v>0</v>
      </c>
      <c r="AK24" s="3">
        <v>0</v>
      </c>
      <c r="AL24" s="4">
        <v>0</v>
      </c>
      <c r="AM24" s="3">
        <v>0</v>
      </c>
      <c r="AN24" s="3">
        <v>0</v>
      </c>
      <c r="AO24" s="4">
        <v>0</v>
      </c>
      <c r="AP24" s="1" t="s">
        <v>22</v>
      </c>
      <c r="AQ24" s="1">
        <v>5</v>
      </c>
    </row>
    <row r="25" spans="1:43" x14ac:dyDescent="0.2">
      <c r="A25" s="1" t="s">
        <v>425</v>
      </c>
      <c r="B25" s="1" t="s">
        <v>455</v>
      </c>
      <c r="C25" s="1" t="s">
        <v>911</v>
      </c>
      <c r="D25" s="1" t="s">
        <v>1075</v>
      </c>
      <c r="E25" s="3">
        <v>121.37777777777778</v>
      </c>
      <c r="F25" s="3">
        <f t="shared" si="0"/>
        <v>600.51666666666665</v>
      </c>
      <c r="G25" s="3">
        <f>SUM(Table39[[#This Row],[RN Hours Contract (W/ Admin, DON)]], Table39[[#This Row],[LPN Contract Hours (w/ Admin)]], Table39[[#This Row],[CNA/NA/Med Aide Contract Hours]])</f>
        <v>8.1888888888888882</v>
      </c>
      <c r="H25" s="4">
        <f>Table39[[#This Row],[Total Contract Hours]]/Table39[[#This Row],[Total Hours Nurse Staffing]]</f>
        <v>1.3636405687694855E-2</v>
      </c>
      <c r="I25" s="3">
        <f>SUM(Table39[[#This Row],[RN Hours]], Table39[[#This Row],[RN Admin Hours]], Table39[[#This Row],[RN DON Hours]])</f>
        <v>159.76</v>
      </c>
      <c r="J25" s="3">
        <f t="shared" si="1"/>
        <v>0</v>
      </c>
      <c r="K25" s="4">
        <f>Table39[[#This Row],[RN Hours Contract (W/ Admin, DON)]]/Table39[[#This Row],[RN Hours (w/ Admin, DON)]]</f>
        <v>0</v>
      </c>
      <c r="L25" s="3">
        <v>112.49333333333333</v>
      </c>
      <c r="M25" s="3">
        <v>0</v>
      </c>
      <c r="N25" s="4">
        <f>Table39[[#This Row],[RN Hours Contract]]/Table39[[#This Row],[RN Hours]]</f>
        <v>0</v>
      </c>
      <c r="O25" s="3">
        <v>41.977777777777774</v>
      </c>
      <c r="P25" s="3">
        <v>0</v>
      </c>
      <c r="Q25" s="4">
        <f>Table39[[#This Row],[RN Admin Hours Contract]]/Table39[[#This Row],[RN Admin Hours]]</f>
        <v>0</v>
      </c>
      <c r="R25" s="3">
        <v>5.2888888888888888</v>
      </c>
      <c r="S25" s="3">
        <v>0</v>
      </c>
      <c r="T25" s="4">
        <f>Table39[[#This Row],[RN DON Hours Contract]]/Table39[[#This Row],[RN DON Hours]]</f>
        <v>0</v>
      </c>
      <c r="U25" s="3">
        <f>SUM(Table39[[#This Row],[LPN Hours]], Table39[[#This Row],[LPN Admin Hours]])</f>
        <v>126.99000000000001</v>
      </c>
      <c r="V25" s="3">
        <f>Table39[[#This Row],[LPN Hours Contract]]+Table39[[#This Row],[LPN Admin Hours Contract]]</f>
        <v>8.1888888888888882</v>
      </c>
      <c r="W25" s="4">
        <f t="shared" si="2"/>
        <v>6.4484517591061399E-2</v>
      </c>
      <c r="X25" s="3">
        <v>96.301111111111112</v>
      </c>
      <c r="Y25" s="3">
        <v>8.1888888888888882</v>
      </c>
      <c r="Z25" s="4">
        <f>Table39[[#This Row],[LPN Hours Contract]]/Table39[[#This Row],[LPN Hours]]</f>
        <v>8.5034209827970136E-2</v>
      </c>
      <c r="AA25" s="3">
        <v>30.68888888888889</v>
      </c>
      <c r="AB25" s="3">
        <v>0</v>
      </c>
      <c r="AC25" s="4">
        <f>Table39[[#This Row],[LPN Admin Hours Contract]]/Table39[[#This Row],[LPN Admin Hours]]</f>
        <v>0</v>
      </c>
      <c r="AD25" s="3">
        <f>SUM(Table39[[#This Row],[CNA Hours]], Table39[[#This Row],[NA in Training Hours]], Table39[[#This Row],[Med Aide/Tech Hours]])</f>
        <v>313.76666666666671</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271.19444444444446</v>
      </c>
      <c r="AH25" s="3">
        <v>0</v>
      </c>
      <c r="AI25" s="4">
        <f>Table39[[#This Row],[CNA Hours Contract]]/Table39[[#This Row],[CNA Hours]]</f>
        <v>0</v>
      </c>
      <c r="AJ25" s="3">
        <v>42.57222222222223</v>
      </c>
      <c r="AK25" s="3">
        <v>0</v>
      </c>
      <c r="AL25" s="4">
        <f>Table39[[#This Row],[NA in Training Hours Contract]]/Table39[[#This Row],[NA in Training Hours]]</f>
        <v>0</v>
      </c>
      <c r="AM25" s="3">
        <v>0</v>
      </c>
      <c r="AN25" s="3">
        <v>0</v>
      </c>
      <c r="AO25" s="4">
        <v>0</v>
      </c>
      <c r="AP25" s="1" t="s">
        <v>23</v>
      </c>
      <c r="AQ25" s="1">
        <v>5</v>
      </c>
    </row>
    <row r="26" spans="1:43" x14ac:dyDescent="0.2">
      <c r="A26" s="1" t="s">
        <v>425</v>
      </c>
      <c r="B26" s="1" t="s">
        <v>456</v>
      </c>
      <c r="C26" s="1" t="s">
        <v>912</v>
      </c>
      <c r="D26" s="1" t="s">
        <v>1105</v>
      </c>
      <c r="E26" s="3">
        <v>57.766666666666666</v>
      </c>
      <c r="F26" s="3">
        <f t="shared" si="0"/>
        <v>204.24588888888889</v>
      </c>
      <c r="G26" s="3">
        <f>SUM(Table39[[#This Row],[RN Hours Contract (W/ Admin, DON)]], Table39[[#This Row],[LPN Contract Hours (w/ Admin)]], Table39[[#This Row],[CNA/NA/Med Aide Contract Hours]])</f>
        <v>4.0641111111111119</v>
      </c>
      <c r="H26" s="4">
        <f>Table39[[#This Row],[Total Contract Hours]]/Table39[[#This Row],[Total Hours Nurse Staffing]]</f>
        <v>1.9898129324512452E-2</v>
      </c>
      <c r="I26" s="3">
        <f>SUM(Table39[[#This Row],[RN Hours]], Table39[[#This Row],[RN Admin Hours]], Table39[[#This Row],[RN DON Hours]])</f>
        <v>60.287555555555549</v>
      </c>
      <c r="J26" s="3">
        <f t="shared" si="1"/>
        <v>4.0613333333333337</v>
      </c>
      <c r="K26" s="4">
        <f>Table39[[#This Row],[RN Hours Contract (W/ Admin, DON)]]/Table39[[#This Row],[RN Hours (w/ Admin, DON)]]</f>
        <v>6.7366030947975275E-2</v>
      </c>
      <c r="L26" s="3">
        <v>35.291111111111107</v>
      </c>
      <c r="M26" s="3">
        <v>4.0613333333333337</v>
      </c>
      <c r="N26" s="4">
        <f>Table39[[#This Row],[RN Hours Contract]]/Table39[[#This Row],[RN Hours]]</f>
        <v>0.11508091430010707</v>
      </c>
      <c r="O26" s="3">
        <v>19.396444444444445</v>
      </c>
      <c r="P26" s="3">
        <v>0</v>
      </c>
      <c r="Q26" s="4">
        <f>Table39[[#This Row],[RN Admin Hours Contract]]/Table39[[#This Row],[RN Admin Hours]]</f>
        <v>0</v>
      </c>
      <c r="R26" s="3">
        <v>5.6</v>
      </c>
      <c r="S26" s="3">
        <v>0</v>
      </c>
      <c r="T26" s="4">
        <f>Table39[[#This Row],[RN DON Hours Contract]]/Table39[[#This Row],[RN DON Hours]]</f>
        <v>0</v>
      </c>
      <c r="U26" s="3">
        <f>SUM(Table39[[#This Row],[LPN Hours]], Table39[[#This Row],[LPN Admin Hours]])</f>
        <v>32.87433333333334</v>
      </c>
      <c r="V26" s="3">
        <f>Table39[[#This Row],[LPN Hours Contract]]+Table39[[#This Row],[LPN Admin Hours Contract]]</f>
        <v>2.7777777777777779E-3</v>
      </c>
      <c r="W26" s="4">
        <f t="shared" si="2"/>
        <v>8.4496855027055883E-5</v>
      </c>
      <c r="X26" s="3">
        <v>26.273888888888891</v>
      </c>
      <c r="Y26" s="3">
        <v>0</v>
      </c>
      <c r="Z26" s="4">
        <f>Table39[[#This Row],[LPN Hours Contract]]/Table39[[#This Row],[LPN Hours]]</f>
        <v>0</v>
      </c>
      <c r="AA26" s="3">
        <v>6.6004444444444452</v>
      </c>
      <c r="AB26" s="3">
        <v>2.7777777777777779E-3</v>
      </c>
      <c r="AC26" s="4">
        <f>Table39[[#This Row],[LPN Admin Hours Contract]]/Table39[[#This Row],[LPN Admin Hours]]</f>
        <v>4.208470810046461E-4</v>
      </c>
      <c r="AD26" s="3">
        <f>SUM(Table39[[#This Row],[CNA Hours]], Table39[[#This Row],[NA in Training Hours]], Table39[[#This Row],[Med Aide/Tech Hours]])</f>
        <v>111.08399999999999</v>
      </c>
      <c r="AE26" s="3">
        <f>SUM(Table39[[#This Row],[CNA Hours Contract]], Table39[[#This Row],[NA in Training Hours Contract]], Table39[[#This Row],[Med Aide/Tech Hours Contract]])</f>
        <v>0</v>
      </c>
      <c r="AF26" s="4">
        <f>Table39[[#This Row],[CNA/NA/Med Aide Contract Hours]]/Table39[[#This Row],[Total CNA, NA in Training, Med Aide/Tech Hours]]</f>
        <v>0</v>
      </c>
      <c r="AG26" s="3">
        <v>110.41622222222222</v>
      </c>
      <c r="AH26" s="3">
        <v>0</v>
      </c>
      <c r="AI26" s="4">
        <f>Table39[[#This Row],[CNA Hours Contract]]/Table39[[#This Row],[CNA Hours]]</f>
        <v>0</v>
      </c>
      <c r="AJ26" s="3">
        <v>0.66777777777777791</v>
      </c>
      <c r="AK26" s="3">
        <v>0</v>
      </c>
      <c r="AL26" s="4">
        <f>Table39[[#This Row],[NA in Training Hours Contract]]/Table39[[#This Row],[NA in Training Hours]]</f>
        <v>0</v>
      </c>
      <c r="AM26" s="3">
        <v>0</v>
      </c>
      <c r="AN26" s="3">
        <v>0</v>
      </c>
      <c r="AO26" s="4">
        <v>0</v>
      </c>
      <c r="AP26" s="1" t="s">
        <v>24</v>
      </c>
      <c r="AQ26" s="1">
        <v>5</v>
      </c>
    </row>
    <row r="27" spans="1:43" x14ac:dyDescent="0.2">
      <c r="A27" s="1" t="s">
        <v>425</v>
      </c>
      <c r="B27" s="1" t="s">
        <v>457</v>
      </c>
      <c r="C27" s="1" t="s">
        <v>890</v>
      </c>
      <c r="D27" s="1" t="s">
        <v>1106</v>
      </c>
      <c r="E27" s="3">
        <v>72.688888888888883</v>
      </c>
      <c r="F27" s="3">
        <f t="shared" si="0"/>
        <v>458.34944444444443</v>
      </c>
      <c r="G27" s="3">
        <f>SUM(Table39[[#This Row],[RN Hours Contract (W/ Admin, DON)]], Table39[[#This Row],[LPN Contract Hours (w/ Admin)]], Table39[[#This Row],[CNA/NA/Med Aide Contract Hours]])</f>
        <v>6.7638888888888893</v>
      </c>
      <c r="H27" s="4">
        <f>Table39[[#This Row],[Total Contract Hours]]/Table39[[#This Row],[Total Hours Nurse Staffing]]</f>
        <v>1.4757057024662165E-2</v>
      </c>
      <c r="I27" s="3">
        <f>SUM(Table39[[#This Row],[RN Hours]], Table39[[#This Row],[RN Admin Hours]], Table39[[#This Row],[RN DON Hours]])</f>
        <v>107.13833333333334</v>
      </c>
      <c r="J27" s="3">
        <f t="shared" si="1"/>
        <v>6.7638888888888893</v>
      </c>
      <c r="K27" s="4">
        <f>Table39[[#This Row],[RN Hours Contract (W/ Admin, DON)]]/Table39[[#This Row],[RN Hours (w/ Admin, DON)]]</f>
        <v>6.3132295215427611E-2</v>
      </c>
      <c r="L27" s="3">
        <v>57.772777777777783</v>
      </c>
      <c r="M27" s="3">
        <v>6.7638888888888893</v>
      </c>
      <c r="N27" s="4">
        <f>Table39[[#This Row],[RN Hours Contract]]/Table39[[#This Row],[RN Hours]]</f>
        <v>0.11707743939379368</v>
      </c>
      <c r="O27" s="3">
        <v>43.873333333333321</v>
      </c>
      <c r="P27" s="3">
        <v>0</v>
      </c>
      <c r="Q27" s="4">
        <f>Table39[[#This Row],[RN Admin Hours Contract]]/Table39[[#This Row],[RN Admin Hours]]</f>
        <v>0</v>
      </c>
      <c r="R27" s="3">
        <v>5.4922222222222228</v>
      </c>
      <c r="S27" s="3">
        <v>0</v>
      </c>
      <c r="T27" s="4">
        <f>Table39[[#This Row],[RN DON Hours Contract]]/Table39[[#This Row],[RN DON Hours]]</f>
        <v>0</v>
      </c>
      <c r="U27" s="3">
        <f>SUM(Table39[[#This Row],[LPN Hours]], Table39[[#This Row],[LPN Admin Hours]])</f>
        <v>73.714444444444453</v>
      </c>
      <c r="V27" s="3">
        <f>Table39[[#This Row],[LPN Hours Contract]]+Table39[[#This Row],[LPN Admin Hours Contract]]</f>
        <v>0</v>
      </c>
      <c r="W27" s="4">
        <f t="shared" si="2"/>
        <v>0</v>
      </c>
      <c r="X27" s="3">
        <v>73.714444444444453</v>
      </c>
      <c r="Y27" s="3">
        <v>0</v>
      </c>
      <c r="Z27" s="4">
        <f>Table39[[#This Row],[LPN Hours Contract]]/Table39[[#This Row],[LPN Hours]]</f>
        <v>0</v>
      </c>
      <c r="AA27" s="3">
        <v>0</v>
      </c>
      <c r="AB27" s="3">
        <v>0</v>
      </c>
      <c r="AC27" s="4">
        <v>0</v>
      </c>
      <c r="AD27" s="3">
        <f>SUM(Table39[[#This Row],[CNA Hours]], Table39[[#This Row],[NA in Training Hours]], Table39[[#This Row],[Med Aide/Tech Hours]])</f>
        <v>277.49666666666667</v>
      </c>
      <c r="AE27" s="3">
        <f>SUM(Table39[[#This Row],[CNA Hours Contract]], Table39[[#This Row],[NA in Training Hours Contract]], Table39[[#This Row],[Med Aide/Tech Hours Contract]])</f>
        <v>0</v>
      </c>
      <c r="AF27" s="4">
        <f>Table39[[#This Row],[CNA/NA/Med Aide Contract Hours]]/Table39[[#This Row],[Total CNA, NA in Training, Med Aide/Tech Hours]]</f>
        <v>0</v>
      </c>
      <c r="AG27" s="3">
        <v>266.36888888888888</v>
      </c>
      <c r="AH27" s="3">
        <v>0</v>
      </c>
      <c r="AI27" s="4">
        <f>Table39[[#This Row],[CNA Hours Contract]]/Table39[[#This Row],[CNA Hours]]</f>
        <v>0</v>
      </c>
      <c r="AJ27" s="3">
        <v>11.127777777777771</v>
      </c>
      <c r="AK27" s="3">
        <v>0</v>
      </c>
      <c r="AL27" s="4">
        <f>Table39[[#This Row],[NA in Training Hours Contract]]/Table39[[#This Row],[NA in Training Hours]]</f>
        <v>0</v>
      </c>
      <c r="AM27" s="3">
        <v>0</v>
      </c>
      <c r="AN27" s="3">
        <v>0</v>
      </c>
      <c r="AO27" s="4">
        <v>0</v>
      </c>
      <c r="AP27" s="1" t="s">
        <v>25</v>
      </c>
      <c r="AQ27" s="1">
        <v>5</v>
      </c>
    </row>
    <row r="28" spans="1:43" x14ac:dyDescent="0.2">
      <c r="A28" s="1" t="s">
        <v>425</v>
      </c>
      <c r="B28" s="1" t="s">
        <v>428</v>
      </c>
      <c r="C28" s="1" t="s">
        <v>911</v>
      </c>
      <c r="D28" s="1" t="s">
        <v>1075</v>
      </c>
      <c r="E28" s="3">
        <v>38.366666666666667</v>
      </c>
      <c r="F28" s="3">
        <f t="shared" si="0"/>
        <v>180.59733333333332</v>
      </c>
      <c r="G28" s="3">
        <f>SUM(Table39[[#This Row],[RN Hours Contract (W/ Admin, DON)]], Table39[[#This Row],[LPN Contract Hours (w/ Admin)]], Table39[[#This Row],[CNA/NA/Med Aide Contract Hours]])</f>
        <v>44.010222222222225</v>
      </c>
      <c r="H28" s="4">
        <f>Table39[[#This Row],[Total Contract Hours]]/Table39[[#This Row],[Total Hours Nurse Staffing]]</f>
        <v>0.2436925363731223</v>
      </c>
      <c r="I28" s="3">
        <f>SUM(Table39[[#This Row],[RN Hours]], Table39[[#This Row],[RN Admin Hours]], Table39[[#This Row],[RN DON Hours]])</f>
        <v>29.846666666666668</v>
      </c>
      <c r="J28" s="3">
        <f t="shared" si="1"/>
        <v>1.9111111111111112</v>
      </c>
      <c r="K28" s="4">
        <f>Table39[[#This Row],[RN Hours Contract (W/ Admin, DON)]]/Table39[[#This Row],[RN Hours (w/ Admin, DON)]]</f>
        <v>6.4030973121882218E-2</v>
      </c>
      <c r="L28" s="3">
        <v>19.28</v>
      </c>
      <c r="M28" s="3">
        <v>1.9111111111111112</v>
      </c>
      <c r="N28" s="4">
        <f>Table39[[#This Row],[RN Hours Contract]]/Table39[[#This Row],[RN Hours]]</f>
        <v>9.9124020285846007E-2</v>
      </c>
      <c r="O28" s="3">
        <v>7.5888888888888886</v>
      </c>
      <c r="P28" s="3">
        <v>0</v>
      </c>
      <c r="Q28" s="4">
        <f>Table39[[#This Row],[RN Admin Hours Contract]]/Table39[[#This Row],[RN Admin Hours]]</f>
        <v>0</v>
      </c>
      <c r="R28" s="3">
        <v>2.9777777777777779</v>
      </c>
      <c r="S28" s="3">
        <v>0</v>
      </c>
      <c r="T28" s="4">
        <f>Table39[[#This Row],[RN DON Hours Contract]]/Table39[[#This Row],[RN DON Hours]]</f>
        <v>0</v>
      </c>
      <c r="U28" s="3">
        <f>SUM(Table39[[#This Row],[LPN Hours]], Table39[[#This Row],[LPN Admin Hours]])</f>
        <v>45.828333333333333</v>
      </c>
      <c r="V28" s="3">
        <f>Table39[[#This Row],[LPN Hours Contract]]+Table39[[#This Row],[LPN Admin Hours Contract]]</f>
        <v>13.700333333333333</v>
      </c>
      <c r="W28" s="4">
        <f t="shared" si="2"/>
        <v>0.29894897625195477</v>
      </c>
      <c r="X28" s="3">
        <v>45.828333333333333</v>
      </c>
      <c r="Y28" s="3">
        <v>13.700333333333333</v>
      </c>
      <c r="Z28" s="4">
        <f>Table39[[#This Row],[LPN Hours Contract]]/Table39[[#This Row],[LPN Hours]]</f>
        <v>0.29894897625195477</v>
      </c>
      <c r="AA28" s="3">
        <v>0</v>
      </c>
      <c r="AB28" s="3">
        <v>0</v>
      </c>
      <c r="AC28" s="4">
        <v>0</v>
      </c>
      <c r="AD28" s="3">
        <f>SUM(Table39[[#This Row],[CNA Hours]], Table39[[#This Row],[NA in Training Hours]], Table39[[#This Row],[Med Aide/Tech Hours]])</f>
        <v>104.92233333333334</v>
      </c>
      <c r="AE28" s="3">
        <f>SUM(Table39[[#This Row],[CNA Hours Contract]], Table39[[#This Row],[NA in Training Hours Contract]], Table39[[#This Row],[Med Aide/Tech Hours Contract]])</f>
        <v>28.398777777777781</v>
      </c>
      <c r="AF28" s="4">
        <f>Table39[[#This Row],[CNA/NA/Med Aide Contract Hours]]/Table39[[#This Row],[Total CNA, NA in Training, Med Aide/Tech Hours]]</f>
        <v>0.27066475625886238</v>
      </c>
      <c r="AG28" s="3">
        <v>98.938000000000002</v>
      </c>
      <c r="AH28" s="3">
        <v>28.398777777777781</v>
      </c>
      <c r="AI28" s="4">
        <f>Table39[[#This Row],[CNA Hours Contract]]/Table39[[#This Row],[CNA Hours]]</f>
        <v>0.28703610117222683</v>
      </c>
      <c r="AJ28" s="3">
        <v>0</v>
      </c>
      <c r="AK28" s="3">
        <v>0</v>
      </c>
      <c r="AL28" s="4">
        <v>0</v>
      </c>
      <c r="AM28" s="3">
        <v>5.9843333333333328</v>
      </c>
      <c r="AN28" s="3">
        <v>0</v>
      </c>
      <c r="AO28" s="4">
        <f>Table39[[#This Row],[Med Aide/Tech Hours Contract]]/Table39[[#This Row],[Med Aide/Tech Hours]]</f>
        <v>0</v>
      </c>
      <c r="AP28" s="1" t="s">
        <v>26</v>
      </c>
      <c r="AQ28" s="1">
        <v>5</v>
      </c>
    </row>
    <row r="29" spans="1:43" x14ac:dyDescent="0.2">
      <c r="A29" s="1" t="s">
        <v>425</v>
      </c>
      <c r="B29" s="1" t="s">
        <v>458</v>
      </c>
      <c r="C29" s="1" t="s">
        <v>913</v>
      </c>
      <c r="D29" s="1" t="s">
        <v>1075</v>
      </c>
      <c r="E29" s="3">
        <v>79.144444444444446</v>
      </c>
      <c r="F29" s="3">
        <f t="shared" si="0"/>
        <v>419.03777777777776</v>
      </c>
      <c r="G29" s="3">
        <f>SUM(Table39[[#This Row],[RN Hours Contract (W/ Admin, DON)]], Table39[[#This Row],[LPN Contract Hours (w/ Admin)]], Table39[[#This Row],[CNA/NA/Med Aide Contract Hours]])</f>
        <v>0</v>
      </c>
      <c r="H29" s="4">
        <f>Table39[[#This Row],[Total Contract Hours]]/Table39[[#This Row],[Total Hours Nurse Staffing]]</f>
        <v>0</v>
      </c>
      <c r="I29" s="3">
        <f>SUM(Table39[[#This Row],[RN Hours]], Table39[[#This Row],[RN Admin Hours]], Table39[[#This Row],[RN DON Hours]])</f>
        <v>57.147777777777783</v>
      </c>
      <c r="J29" s="3">
        <f t="shared" si="1"/>
        <v>0</v>
      </c>
      <c r="K29" s="4">
        <f>Table39[[#This Row],[RN Hours Contract (W/ Admin, DON)]]/Table39[[#This Row],[RN Hours (w/ Admin, DON)]]</f>
        <v>0</v>
      </c>
      <c r="L29" s="3">
        <v>41.114111111111114</v>
      </c>
      <c r="M29" s="3">
        <v>0</v>
      </c>
      <c r="N29" s="4">
        <f>Table39[[#This Row],[RN Hours Contract]]/Table39[[#This Row],[RN Hours]]</f>
        <v>0</v>
      </c>
      <c r="O29" s="3">
        <v>10.611444444444446</v>
      </c>
      <c r="P29" s="3">
        <v>0</v>
      </c>
      <c r="Q29" s="4">
        <f>Table39[[#This Row],[RN Admin Hours Contract]]/Table39[[#This Row],[RN Admin Hours]]</f>
        <v>0</v>
      </c>
      <c r="R29" s="3">
        <v>5.4222222222222225</v>
      </c>
      <c r="S29" s="3">
        <v>0</v>
      </c>
      <c r="T29" s="4">
        <f>Table39[[#This Row],[RN DON Hours Contract]]/Table39[[#This Row],[RN DON Hours]]</f>
        <v>0</v>
      </c>
      <c r="U29" s="3">
        <f>SUM(Table39[[#This Row],[LPN Hours]], Table39[[#This Row],[LPN Admin Hours]])</f>
        <v>95.596333333333348</v>
      </c>
      <c r="V29" s="3">
        <f>Table39[[#This Row],[LPN Hours Contract]]+Table39[[#This Row],[LPN Admin Hours Contract]]</f>
        <v>0</v>
      </c>
      <c r="W29" s="4">
        <f t="shared" si="2"/>
        <v>0</v>
      </c>
      <c r="X29" s="3">
        <v>81.564000000000007</v>
      </c>
      <c r="Y29" s="3">
        <v>0</v>
      </c>
      <c r="Z29" s="4">
        <f>Table39[[#This Row],[LPN Hours Contract]]/Table39[[#This Row],[LPN Hours]]</f>
        <v>0</v>
      </c>
      <c r="AA29" s="3">
        <v>14.032333333333334</v>
      </c>
      <c r="AB29" s="3">
        <v>0</v>
      </c>
      <c r="AC29" s="4">
        <f>Table39[[#This Row],[LPN Admin Hours Contract]]/Table39[[#This Row],[LPN Admin Hours]]</f>
        <v>0</v>
      </c>
      <c r="AD29" s="3">
        <f>SUM(Table39[[#This Row],[CNA Hours]], Table39[[#This Row],[NA in Training Hours]], Table39[[#This Row],[Med Aide/Tech Hours]])</f>
        <v>266.29366666666664</v>
      </c>
      <c r="AE29" s="3">
        <f>SUM(Table39[[#This Row],[CNA Hours Contract]], Table39[[#This Row],[NA in Training Hours Contract]], Table39[[#This Row],[Med Aide/Tech Hours Contract]])</f>
        <v>0</v>
      </c>
      <c r="AF29" s="4">
        <f>Table39[[#This Row],[CNA/NA/Med Aide Contract Hours]]/Table39[[#This Row],[Total CNA, NA in Training, Med Aide/Tech Hours]]</f>
        <v>0</v>
      </c>
      <c r="AG29" s="3">
        <v>261.11966666666666</v>
      </c>
      <c r="AH29" s="3">
        <v>0</v>
      </c>
      <c r="AI29" s="4">
        <f>Table39[[#This Row],[CNA Hours Contract]]/Table39[[#This Row],[CNA Hours]]</f>
        <v>0</v>
      </c>
      <c r="AJ29" s="3">
        <v>5.1740000000000004</v>
      </c>
      <c r="AK29" s="3">
        <v>0</v>
      </c>
      <c r="AL29" s="4">
        <f>Table39[[#This Row],[NA in Training Hours Contract]]/Table39[[#This Row],[NA in Training Hours]]</f>
        <v>0</v>
      </c>
      <c r="AM29" s="3">
        <v>0</v>
      </c>
      <c r="AN29" s="3">
        <v>0</v>
      </c>
      <c r="AO29" s="4">
        <v>0</v>
      </c>
      <c r="AP29" s="1" t="s">
        <v>27</v>
      </c>
      <c r="AQ29" s="1">
        <v>5</v>
      </c>
    </row>
    <row r="30" spans="1:43" x14ac:dyDescent="0.2">
      <c r="A30" s="1" t="s">
        <v>425</v>
      </c>
      <c r="B30" s="1" t="s">
        <v>459</v>
      </c>
      <c r="C30" s="1" t="s">
        <v>914</v>
      </c>
      <c r="D30" s="1" t="s">
        <v>1107</v>
      </c>
      <c r="E30" s="3">
        <v>46.455555555555556</v>
      </c>
      <c r="F30" s="3">
        <f t="shared" si="0"/>
        <v>200.31555555555553</v>
      </c>
      <c r="G30" s="3">
        <f>SUM(Table39[[#This Row],[RN Hours Contract (W/ Admin, DON)]], Table39[[#This Row],[LPN Contract Hours (w/ Admin)]], Table39[[#This Row],[CNA/NA/Med Aide Contract Hours]])</f>
        <v>5.5933333333333328</v>
      </c>
      <c r="H30" s="4">
        <f>Table39[[#This Row],[Total Contract Hours]]/Table39[[#This Row],[Total Hours Nurse Staffing]]</f>
        <v>2.7922610991546672E-2</v>
      </c>
      <c r="I30" s="3">
        <f>SUM(Table39[[#This Row],[RN Hours]], Table39[[#This Row],[RN Admin Hours]], Table39[[#This Row],[RN DON Hours]])</f>
        <v>40.571111111111108</v>
      </c>
      <c r="J30" s="3">
        <f t="shared" si="1"/>
        <v>5.5933333333333328</v>
      </c>
      <c r="K30" s="4">
        <f>Table39[[#This Row],[RN Hours Contract (W/ Admin, DON)]]/Table39[[#This Row],[RN Hours (w/ Admin, DON)]]</f>
        <v>0.13786492852056745</v>
      </c>
      <c r="L30" s="3">
        <v>24.18611111111111</v>
      </c>
      <c r="M30" s="3">
        <v>0</v>
      </c>
      <c r="N30" s="4">
        <f>Table39[[#This Row],[RN Hours Contract]]/Table39[[#This Row],[RN Hours]]</f>
        <v>0</v>
      </c>
      <c r="O30" s="3">
        <v>11.182222222222222</v>
      </c>
      <c r="P30" s="3">
        <v>5.5933333333333328</v>
      </c>
      <c r="Q30" s="4">
        <f>Table39[[#This Row],[RN Admin Hours Contract]]/Table39[[#This Row],[RN Admin Hours]]</f>
        <v>0.50019872813990451</v>
      </c>
      <c r="R30" s="3">
        <v>5.2027777777777775</v>
      </c>
      <c r="S30" s="3">
        <v>0</v>
      </c>
      <c r="T30" s="4">
        <f>Table39[[#This Row],[RN DON Hours Contract]]/Table39[[#This Row],[RN DON Hours]]</f>
        <v>0</v>
      </c>
      <c r="U30" s="3">
        <f>SUM(Table39[[#This Row],[LPN Hours]], Table39[[#This Row],[LPN Admin Hours]])</f>
        <v>22.763888888888889</v>
      </c>
      <c r="V30" s="3">
        <f>Table39[[#This Row],[LPN Hours Contract]]+Table39[[#This Row],[LPN Admin Hours Contract]]</f>
        <v>0</v>
      </c>
      <c r="W30" s="4">
        <f t="shared" si="2"/>
        <v>0</v>
      </c>
      <c r="X30" s="3">
        <v>22.763888888888889</v>
      </c>
      <c r="Y30" s="3">
        <v>0</v>
      </c>
      <c r="Z30" s="4">
        <f>Table39[[#This Row],[LPN Hours Contract]]/Table39[[#This Row],[LPN Hours]]</f>
        <v>0</v>
      </c>
      <c r="AA30" s="3">
        <v>0</v>
      </c>
      <c r="AB30" s="3">
        <v>0</v>
      </c>
      <c r="AC30" s="4">
        <v>0</v>
      </c>
      <c r="AD30" s="3">
        <f>SUM(Table39[[#This Row],[CNA Hours]], Table39[[#This Row],[NA in Training Hours]], Table39[[#This Row],[Med Aide/Tech Hours]])</f>
        <v>136.98055555555555</v>
      </c>
      <c r="AE30" s="3">
        <f>SUM(Table39[[#This Row],[CNA Hours Contract]], Table39[[#This Row],[NA in Training Hours Contract]], Table39[[#This Row],[Med Aide/Tech Hours Contract]])</f>
        <v>0</v>
      </c>
      <c r="AF30" s="4">
        <f>Table39[[#This Row],[CNA/NA/Med Aide Contract Hours]]/Table39[[#This Row],[Total CNA, NA in Training, Med Aide/Tech Hours]]</f>
        <v>0</v>
      </c>
      <c r="AG30" s="3">
        <v>136.98055555555555</v>
      </c>
      <c r="AH30" s="3">
        <v>0</v>
      </c>
      <c r="AI30" s="4">
        <f>Table39[[#This Row],[CNA Hours Contract]]/Table39[[#This Row],[CNA Hours]]</f>
        <v>0</v>
      </c>
      <c r="AJ30" s="3">
        <v>0</v>
      </c>
      <c r="AK30" s="3">
        <v>0</v>
      </c>
      <c r="AL30" s="4">
        <v>0</v>
      </c>
      <c r="AM30" s="3">
        <v>0</v>
      </c>
      <c r="AN30" s="3">
        <v>0</v>
      </c>
      <c r="AO30" s="4">
        <v>0</v>
      </c>
      <c r="AP30" s="1" t="s">
        <v>28</v>
      </c>
      <c r="AQ30" s="1">
        <v>5</v>
      </c>
    </row>
    <row r="31" spans="1:43" x14ac:dyDescent="0.2">
      <c r="A31" s="1" t="s">
        <v>425</v>
      </c>
      <c r="B31" s="1" t="s">
        <v>460</v>
      </c>
      <c r="C31" s="1" t="s">
        <v>915</v>
      </c>
      <c r="D31" s="1" t="s">
        <v>1076</v>
      </c>
      <c r="E31" s="3">
        <v>105.67777777777778</v>
      </c>
      <c r="F31" s="3">
        <f t="shared" si="0"/>
        <v>615.53055555555557</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108.23888888888889</v>
      </c>
      <c r="J31" s="3">
        <f t="shared" si="1"/>
        <v>0</v>
      </c>
      <c r="K31" s="4">
        <f>Table39[[#This Row],[RN Hours Contract (W/ Admin, DON)]]/Table39[[#This Row],[RN Hours (w/ Admin, DON)]]</f>
        <v>0</v>
      </c>
      <c r="L31" s="3">
        <v>26.052777777777777</v>
      </c>
      <c r="M31" s="3">
        <v>0</v>
      </c>
      <c r="N31" s="4">
        <f>Table39[[#This Row],[RN Hours Contract]]/Table39[[#This Row],[RN Hours]]</f>
        <v>0</v>
      </c>
      <c r="O31" s="3">
        <v>77.775000000000006</v>
      </c>
      <c r="P31" s="3">
        <v>0</v>
      </c>
      <c r="Q31" s="4">
        <f>Table39[[#This Row],[RN Admin Hours Contract]]/Table39[[#This Row],[RN Admin Hours]]</f>
        <v>0</v>
      </c>
      <c r="R31" s="3">
        <v>4.4111111111111114</v>
      </c>
      <c r="S31" s="3">
        <v>0</v>
      </c>
      <c r="T31" s="4">
        <f>Table39[[#This Row],[RN DON Hours Contract]]/Table39[[#This Row],[RN DON Hours]]</f>
        <v>0</v>
      </c>
      <c r="U31" s="3">
        <f>SUM(Table39[[#This Row],[LPN Hours]], Table39[[#This Row],[LPN Admin Hours]])</f>
        <v>61.961111111111109</v>
      </c>
      <c r="V31" s="3">
        <f>Table39[[#This Row],[LPN Hours Contract]]+Table39[[#This Row],[LPN Admin Hours Contract]]</f>
        <v>0</v>
      </c>
      <c r="W31" s="4">
        <f t="shared" si="2"/>
        <v>0</v>
      </c>
      <c r="X31" s="3">
        <v>41.966666666666669</v>
      </c>
      <c r="Y31" s="3">
        <v>0</v>
      </c>
      <c r="Z31" s="4">
        <f>Table39[[#This Row],[LPN Hours Contract]]/Table39[[#This Row],[LPN Hours]]</f>
        <v>0</v>
      </c>
      <c r="AA31" s="3">
        <v>19.994444444444444</v>
      </c>
      <c r="AB31" s="3">
        <v>0</v>
      </c>
      <c r="AC31" s="4">
        <f>Table39[[#This Row],[LPN Admin Hours Contract]]/Table39[[#This Row],[LPN Admin Hours]]</f>
        <v>0</v>
      </c>
      <c r="AD31" s="3">
        <f>SUM(Table39[[#This Row],[CNA Hours]], Table39[[#This Row],[NA in Training Hours]], Table39[[#This Row],[Med Aide/Tech Hours]])</f>
        <v>445.33055555555558</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445.33055555555558</v>
      </c>
      <c r="AH31" s="3">
        <v>0</v>
      </c>
      <c r="AI31" s="4">
        <f>Table39[[#This Row],[CNA Hours Contract]]/Table39[[#This Row],[CNA Hours]]</f>
        <v>0</v>
      </c>
      <c r="AJ31" s="3">
        <v>0</v>
      </c>
      <c r="AK31" s="3">
        <v>0</v>
      </c>
      <c r="AL31" s="4">
        <v>0</v>
      </c>
      <c r="AM31" s="3">
        <v>0</v>
      </c>
      <c r="AN31" s="3">
        <v>0</v>
      </c>
      <c r="AO31" s="4">
        <v>0</v>
      </c>
      <c r="AP31" s="1" t="s">
        <v>29</v>
      </c>
      <c r="AQ31" s="1">
        <v>5</v>
      </c>
    </row>
    <row r="32" spans="1:43" x14ac:dyDescent="0.2">
      <c r="A32" s="1" t="s">
        <v>425</v>
      </c>
      <c r="B32" s="1" t="s">
        <v>461</v>
      </c>
      <c r="C32" s="1" t="s">
        <v>916</v>
      </c>
      <c r="D32" s="1" t="s">
        <v>1108</v>
      </c>
      <c r="E32" s="3">
        <v>16.677777777777777</v>
      </c>
      <c r="F32" s="3">
        <f t="shared" si="0"/>
        <v>120.19888888888889</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38.437777777777775</v>
      </c>
      <c r="J32" s="3">
        <f t="shared" si="1"/>
        <v>0</v>
      </c>
      <c r="K32" s="4">
        <f>Table39[[#This Row],[RN Hours Contract (W/ Admin, DON)]]/Table39[[#This Row],[RN Hours (w/ Admin, DON)]]</f>
        <v>0</v>
      </c>
      <c r="L32" s="3">
        <v>26.737777777777779</v>
      </c>
      <c r="M32" s="3">
        <v>0</v>
      </c>
      <c r="N32" s="4">
        <f>Table39[[#This Row],[RN Hours Contract]]/Table39[[#This Row],[RN Hours]]</f>
        <v>0</v>
      </c>
      <c r="O32" s="3">
        <v>7.2555555555555555</v>
      </c>
      <c r="P32" s="3">
        <v>0</v>
      </c>
      <c r="Q32" s="4">
        <f>Table39[[#This Row],[RN Admin Hours Contract]]/Table39[[#This Row],[RN Admin Hours]]</f>
        <v>0</v>
      </c>
      <c r="R32" s="3">
        <v>4.4444444444444446</v>
      </c>
      <c r="S32" s="3">
        <v>0</v>
      </c>
      <c r="T32" s="4">
        <f>Table39[[#This Row],[RN DON Hours Contract]]/Table39[[#This Row],[RN DON Hours]]</f>
        <v>0</v>
      </c>
      <c r="U32" s="3">
        <f>SUM(Table39[[#This Row],[LPN Hours]], Table39[[#This Row],[LPN Admin Hours]])</f>
        <v>8.9433333333333334</v>
      </c>
      <c r="V32" s="3">
        <f>Table39[[#This Row],[LPN Hours Contract]]+Table39[[#This Row],[LPN Admin Hours Contract]]</f>
        <v>0</v>
      </c>
      <c r="W32" s="4">
        <f t="shared" si="2"/>
        <v>0</v>
      </c>
      <c r="X32" s="3">
        <v>8.9433333333333334</v>
      </c>
      <c r="Y32" s="3">
        <v>0</v>
      </c>
      <c r="Z32" s="4">
        <f>Table39[[#This Row],[LPN Hours Contract]]/Table39[[#This Row],[LPN Hours]]</f>
        <v>0</v>
      </c>
      <c r="AA32" s="3">
        <v>0</v>
      </c>
      <c r="AB32" s="3">
        <v>0</v>
      </c>
      <c r="AC32" s="4">
        <v>0</v>
      </c>
      <c r="AD32" s="3">
        <f>SUM(Table39[[#This Row],[CNA Hours]], Table39[[#This Row],[NA in Training Hours]], Table39[[#This Row],[Med Aide/Tech Hours]])</f>
        <v>72.817777777777778</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68.429999999999993</v>
      </c>
      <c r="AH32" s="3">
        <v>0</v>
      </c>
      <c r="AI32" s="4">
        <f>Table39[[#This Row],[CNA Hours Contract]]/Table39[[#This Row],[CNA Hours]]</f>
        <v>0</v>
      </c>
      <c r="AJ32" s="3">
        <v>4.3877777777777789</v>
      </c>
      <c r="AK32" s="3">
        <v>0</v>
      </c>
      <c r="AL32" s="4">
        <f>Table39[[#This Row],[NA in Training Hours Contract]]/Table39[[#This Row],[NA in Training Hours]]</f>
        <v>0</v>
      </c>
      <c r="AM32" s="3">
        <v>0</v>
      </c>
      <c r="AN32" s="3">
        <v>0</v>
      </c>
      <c r="AO32" s="4">
        <v>0</v>
      </c>
      <c r="AP32" s="1" t="s">
        <v>30</v>
      </c>
      <c r="AQ32" s="1">
        <v>5</v>
      </c>
    </row>
    <row r="33" spans="1:43" x14ac:dyDescent="0.2">
      <c r="A33" s="1" t="s">
        <v>425</v>
      </c>
      <c r="B33" s="1" t="s">
        <v>462</v>
      </c>
      <c r="C33" s="1" t="s">
        <v>873</v>
      </c>
      <c r="D33" s="1" t="s">
        <v>1079</v>
      </c>
      <c r="E33" s="3">
        <v>33.144444444444446</v>
      </c>
      <c r="F33" s="3">
        <f t="shared" si="0"/>
        <v>124.01355555555556</v>
      </c>
      <c r="G33" s="3">
        <f>SUM(Table39[[#This Row],[RN Hours Contract (W/ Admin, DON)]], Table39[[#This Row],[LPN Contract Hours (w/ Admin)]], Table39[[#This Row],[CNA/NA/Med Aide Contract Hours]])</f>
        <v>2.4222222222222221</v>
      </c>
      <c r="H33" s="4">
        <f>Table39[[#This Row],[Total Contract Hours]]/Table39[[#This Row],[Total Hours Nurse Staffing]]</f>
        <v>1.9531914969868884E-2</v>
      </c>
      <c r="I33" s="3">
        <f>SUM(Table39[[#This Row],[RN Hours]], Table39[[#This Row],[RN Admin Hours]], Table39[[#This Row],[RN DON Hours]])</f>
        <v>17.747999999999998</v>
      </c>
      <c r="J33" s="3">
        <f t="shared" si="1"/>
        <v>1.0138888888888888</v>
      </c>
      <c r="K33" s="4">
        <f>Table39[[#This Row],[RN Hours Contract (W/ Admin, DON)]]/Table39[[#This Row],[RN Hours (w/ Admin, DON)]]</f>
        <v>5.7126937620514365E-2</v>
      </c>
      <c r="L33" s="3">
        <v>7.2287777777777782</v>
      </c>
      <c r="M33" s="3">
        <v>1.0138888888888888</v>
      </c>
      <c r="N33" s="4">
        <f>Table39[[#This Row],[RN Hours Contract]]/Table39[[#This Row],[RN Hours]]</f>
        <v>0.14025730490785285</v>
      </c>
      <c r="O33" s="3">
        <v>4.0442222222222224</v>
      </c>
      <c r="P33" s="3">
        <v>0</v>
      </c>
      <c r="Q33" s="4">
        <f>Table39[[#This Row],[RN Admin Hours Contract]]/Table39[[#This Row],[RN Admin Hours]]</f>
        <v>0</v>
      </c>
      <c r="R33" s="3">
        <v>6.4749999999999996</v>
      </c>
      <c r="S33" s="3">
        <v>0</v>
      </c>
      <c r="T33" s="4">
        <f>Table39[[#This Row],[RN DON Hours Contract]]/Table39[[#This Row],[RN DON Hours]]</f>
        <v>0</v>
      </c>
      <c r="U33" s="3">
        <f>SUM(Table39[[#This Row],[LPN Hours]], Table39[[#This Row],[LPN Admin Hours]])</f>
        <v>35.719000000000001</v>
      </c>
      <c r="V33" s="3">
        <f>Table39[[#This Row],[LPN Hours Contract]]+Table39[[#This Row],[LPN Admin Hours Contract]]</f>
        <v>0.49444444444444446</v>
      </c>
      <c r="W33" s="4">
        <f t="shared" si="2"/>
        <v>1.384261721897154E-2</v>
      </c>
      <c r="X33" s="3">
        <v>31.802333333333333</v>
      </c>
      <c r="Y33" s="3">
        <v>0.49444444444444446</v>
      </c>
      <c r="Z33" s="4">
        <f>Table39[[#This Row],[LPN Hours Contract]]/Table39[[#This Row],[LPN Hours]]</f>
        <v>1.554742663885599E-2</v>
      </c>
      <c r="AA33" s="3">
        <v>3.9166666666666665</v>
      </c>
      <c r="AB33" s="3">
        <v>0</v>
      </c>
      <c r="AC33" s="4">
        <f>Table39[[#This Row],[LPN Admin Hours Contract]]/Table39[[#This Row],[LPN Admin Hours]]</f>
        <v>0</v>
      </c>
      <c r="AD33" s="3">
        <f>SUM(Table39[[#This Row],[CNA Hours]], Table39[[#This Row],[NA in Training Hours]], Table39[[#This Row],[Med Aide/Tech Hours]])</f>
        <v>70.546555555555557</v>
      </c>
      <c r="AE33" s="3">
        <f>SUM(Table39[[#This Row],[CNA Hours Contract]], Table39[[#This Row],[NA in Training Hours Contract]], Table39[[#This Row],[Med Aide/Tech Hours Contract]])</f>
        <v>0.91388888888888886</v>
      </c>
      <c r="AF33" s="4">
        <f>Table39[[#This Row],[CNA/NA/Med Aide Contract Hours]]/Table39[[#This Row],[Total CNA, NA in Training, Med Aide/Tech Hours]]</f>
        <v>1.295440835760152E-2</v>
      </c>
      <c r="AG33" s="3">
        <v>70.546555555555557</v>
      </c>
      <c r="AH33" s="3">
        <v>0.91388888888888886</v>
      </c>
      <c r="AI33" s="4">
        <f>Table39[[#This Row],[CNA Hours Contract]]/Table39[[#This Row],[CNA Hours]]</f>
        <v>1.295440835760152E-2</v>
      </c>
      <c r="AJ33" s="3">
        <v>0</v>
      </c>
      <c r="AK33" s="3">
        <v>0</v>
      </c>
      <c r="AL33" s="4">
        <v>0</v>
      </c>
      <c r="AM33" s="3">
        <v>0</v>
      </c>
      <c r="AN33" s="3">
        <v>0</v>
      </c>
      <c r="AO33" s="4">
        <v>0</v>
      </c>
      <c r="AP33" s="1" t="s">
        <v>31</v>
      </c>
      <c r="AQ33" s="1">
        <v>5</v>
      </c>
    </row>
    <row r="34" spans="1:43" x14ac:dyDescent="0.2">
      <c r="A34" s="1" t="s">
        <v>425</v>
      </c>
      <c r="B34" s="1" t="s">
        <v>463</v>
      </c>
      <c r="C34" s="1" t="s">
        <v>892</v>
      </c>
      <c r="D34" s="1" t="s">
        <v>1068</v>
      </c>
      <c r="E34" s="3">
        <v>78.177777777777777</v>
      </c>
      <c r="F34" s="3">
        <f t="shared" si="0"/>
        <v>286.91111111111115</v>
      </c>
      <c r="G34" s="3">
        <f>SUM(Table39[[#This Row],[RN Hours Contract (W/ Admin, DON)]], Table39[[#This Row],[LPN Contract Hours (w/ Admin)]], Table39[[#This Row],[CNA/NA/Med Aide Contract Hours]])</f>
        <v>10.869444444444444</v>
      </c>
      <c r="H34" s="4">
        <f>Table39[[#This Row],[Total Contract Hours]]/Table39[[#This Row],[Total Hours Nurse Staffing]]</f>
        <v>3.7884362171791489E-2</v>
      </c>
      <c r="I34" s="3">
        <f>SUM(Table39[[#This Row],[RN Hours]], Table39[[#This Row],[RN Admin Hours]], Table39[[#This Row],[RN DON Hours]])</f>
        <v>48.666666666666671</v>
      </c>
      <c r="J34" s="3">
        <f t="shared" si="1"/>
        <v>0.28611111111111109</v>
      </c>
      <c r="K34" s="4">
        <f>Table39[[#This Row],[RN Hours Contract (W/ Admin, DON)]]/Table39[[#This Row],[RN Hours (w/ Admin, DON)]]</f>
        <v>5.8789954337899533E-3</v>
      </c>
      <c r="L34" s="3">
        <v>39.036111111111111</v>
      </c>
      <c r="M34" s="3">
        <v>0.28611111111111109</v>
      </c>
      <c r="N34" s="4">
        <f>Table39[[#This Row],[RN Hours Contract]]/Table39[[#This Row],[RN Hours]]</f>
        <v>7.3293958585355437E-3</v>
      </c>
      <c r="O34" s="3">
        <v>6.458333333333333</v>
      </c>
      <c r="P34" s="3">
        <v>0</v>
      </c>
      <c r="Q34" s="4">
        <f>Table39[[#This Row],[RN Admin Hours Contract]]/Table39[[#This Row],[RN Admin Hours]]</f>
        <v>0</v>
      </c>
      <c r="R34" s="3">
        <v>3.1722222222222221</v>
      </c>
      <c r="S34" s="3">
        <v>0</v>
      </c>
      <c r="T34" s="4">
        <f>Table39[[#This Row],[RN DON Hours Contract]]/Table39[[#This Row],[RN DON Hours]]</f>
        <v>0</v>
      </c>
      <c r="U34" s="3">
        <f>SUM(Table39[[#This Row],[LPN Hours]], Table39[[#This Row],[LPN Admin Hours]])</f>
        <v>59.963888888888889</v>
      </c>
      <c r="V34" s="3">
        <f>Table39[[#This Row],[LPN Hours Contract]]+Table39[[#This Row],[LPN Admin Hours Contract]]</f>
        <v>9.5416666666666661</v>
      </c>
      <c r="W34" s="4">
        <f t="shared" si="2"/>
        <v>0.15912354657895955</v>
      </c>
      <c r="X34" s="3">
        <v>56.855555555555554</v>
      </c>
      <c r="Y34" s="3">
        <v>9.5416666666666661</v>
      </c>
      <c r="Z34" s="4">
        <f>Table39[[#This Row],[LPN Hours Contract]]/Table39[[#This Row],[LPN Hours]]</f>
        <v>0.16782294313074067</v>
      </c>
      <c r="AA34" s="3">
        <v>3.1083333333333334</v>
      </c>
      <c r="AB34" s="3">
        <v>0</v>
      </c>
      <c r="AC34" s="4">
        <f>Table39[[#This Row],[LPN Admin Hours Contract]]/Table39[[#This Row],[LPN Admin Hours]]</f>
        <v>0</v>
      </c>
      <c r="AD34" s="3">
        <f>SUM(Table39[[#This Row],[CNA Hours]], Table39[[#This Row],[NA in Training Hours]], Table39[[#This Row],[Med Aide/Tech Hours]])</f>
        <v>178.28055555555557</v>
      </c>
      <c r="AE34" s="3">
        <f>SUM(Table39[[#This Row],[CNA Hours Contract]], Table39[[#This Row],[NA in Training Hours Contract]], Table39[[#This Row],[Med Aide/Tech Hours Contract]])</f>
        <v>1.0416666666666667</v>
      </c>
      <c r="AF34" s="4">
        <f>Table39[[#This Row],[CNA/NA/Med Aide Contract Hours]]/Table39[[#This Row],[Total CNA, NA in Training, Med Aide/Tech Hours]]</f>
        <v>5.8428506878982879E-3</v>
      </c>
      <c r="AG34" s="3">
        <v>120.17222222222222</v>
      </c>
      <c r="AH34" s="3">
        <v>1.0416666666666667</v>
      </c>
      <c r="AI34" s="4">
        <f>Table39[[#This Row],[CNA Hours Contract]]/Table39[[#This Row],[CNA Hours]]</f>
        <v>8.6681152050298201E-3</v>
      </c>
      <c r="AJ34" s="3">
        <v>58.108333333333334</v>
      </c>
      <c r="AK34" s="3">
        <v>0</v>
      </c>
      <c r="AL34" s="4">
        <f>Table39[[#This Row],[NA in Training Hours Contract]]/Table39[[#This Row],[NA in Training Hours]]</f>
        <v>0</v>
      </c>
      <c r="AM34" s="3">
        <v>0</v>
      </c>
      <c r="AN34" s="3">
        <v>0</v>
      </c>
      <c r="AO34" s="4">
        <v>0</v>
      </c>
      <c r="AP34" s="1" t="s">
        <v>32</v>
      </c>
      <c r="AQ34" s="1">
        <v>5</v>
      </c>
    </row>
    <row r="35" spans="1:43" x14ac:dyDescent="0.2">
      <c r="A35" s="1" t="s">
        <v>425</v>
      </c>
      <c r="B35" s="1" t="s">
        <v>464</v>
      </c>
      <c r="C35" s="1" t="s">
        <v>917</v>
      </c>
      <c r="D35" s="1" t="s">
        <v>1109</v>
      </c>
      <c r="E35" s="3">
        <v>70.277777777777771</v>
      </c>
      <c r="F35" s="3">
        <f t="shared" si="0"/>
        <v>267.6081111111111</v>
      </c>
      <c r="G35" s="3">
        <f>SUM(Table39[[#This Row],[RN Hours Contract (W/ Admin, DON)]], Table39[[#This Row],[LPN Contract Hours (w/ Admin)]], Table39[[#This Row],[CNA/NA/Med Aide Contract Hours]])</f>
        <v>0</v>
      </c>
      <c r="H35" s="4">
        <f>Table39[[#This Row],[Total Contract Hours]]/Table39[[#This Row],[Total Hours Nurse Staffing]]</f>
        <v>0</v>
      </c>
      <c r="I35" s="3">
        <f>SUM(Table39[[#This Row],[RN Hours]], Table39[[#This Row],[RN Admin Hours]], Table39[[#This Row],[RN DON Hours]])</f>
        <v>59.852777777777774</v>
      </c>
      <c r="J35" s="3">
        <f t="shared" si="1"/>
        <v>0</v>
      </c>
      <c r="K35" s="4">
        <f>Table39[[#This Row],[RN Hours Contract (W/ Admin, DON)]]/Table39[[#This Row],[RN Hours (w/ Admin, DON)]]</f>
        <v>0</v>
      </c>
      <c r="L35" s="3">
        <v>43.18611111111111</v>
      </c>
      <c r="M35" s="3">
        <v>0</v>
      </c>
      <c r="N35" s="4">
        <f>Table39[[#This Row],[RN Hours Contract]]/Table39[[#This Row],[RN Hours]]</f>
        <v>0</v>
      </c>
      <c r="O35" s="3">
        <v>12</v>
      </c>
      <c r="P35" s="3">
        <v>0</v>
      </c>
      <c r="Q35" s="4">
        <f>Table39[[#This Row],[RN Admin Hours Contract]]/Table39[[#This Row],[RN Admin Hours]]</f>
        <v>0</v>
      </c>
      <c r="R35" s="3">
        <v>4.666666666666667</v>
      </c>
      <c r="S35" s="3">
        <v>0</v>
      </c>
      <c r="T35" s="4">
        <f>Table39[[#This Row],[RN DON Hours Contract]]/Table39[[#This Row],[RN DON Hours]]</f>
        <v>0</v>
      </c>
      <c r="U35" s="3">
        <f>SUM(Table39[[#This Row],[LPN Hours]], Table39[[#This Row],[LPN Admin Hours]])</f>
        <v>48.322222222222223</v>
      </c>
      <c r="V35" s="3">
        <f>Table39[[#This Row],[LPN Hours Contract]]+Table39[[#This Row],[LPN Admin Hours Contract]]</f>
        <v>0</v>
      </c>
      <c r="W35" s="4">
        <f t="shared" si="2"/>
        <v>0</v>
      </c>
      <c r="X35" s="3">
        <v>48.322222222222223</v>
      </c>
      <c r="Y35" s="3">
        <v>0</v>
      </c>
      <c r="Z35" s="4">
        <f>Table39[[#This Row],[LPN Hours Contract]]/Table39[[#This Row],[LPN Hours]]</f>
        <v>0</v>
      </c>
      <c r="AA35" s="3">
        <v>0</v>
      </c>
      <c r="AB35" s="3">
        <v>0</v>
      </c>
      <c r="AC35" s="4">
        <v>0</v>
      </c>
      <c r="AD35" s="3">
        <f>SUM(Table39[[#This Row],[CNA Hours]], Table39[[#This Row],[NA in Training Hours]], Table39[[#This Row],[Med Aide/Tech Hours]])</f>
        <v>159.43311111111112</v>
      </c>
      <c r="AE35" s="3">
        <f>SUM(Table39[[#This Row],[CNA Hours Contract]], Table39[[#This Row],[NA in Training Hours Contract]], Table39[[#This Row],[Med Aide/Tech Hours Contract]])</f>
        <v>0</v>
      </c>
      <c r="AF35" s="4">
        <f>Table39[[#This Row],[CNA/NA/Med Aide Contract Hours]]/Table39[[#This Row],[Total CNA, NA in Training, Med Aide/Tech Hours]]</f>
        <v>0</v>
      </c>
      <c r="AG35" s="3">
        <v>136.05255555555556</v>
      </c>
      <c r="AH35" s="3">
        <v>0</v>
      </c>
      <c r="AI35" s="4">
        <f>Table39[[#This Row],[CNA Hours Contract]]/Table39[[#This Row],[CNA Hours]]</f>
        <v>0</v>
      </c>
      <c r="AJ35" s="3">
        <v>23.380555555555556</v>
      </c>
      <c r="AK35" s="3">
        <v>0</v>
      </c>
      <c r="AL35" s="4">
        <f>Table39[[#This Row],[NA in Training Hours Contract]]/Table39[[#This Row],[NA in Training Hours]]</f>
        <v>0</v>
      </c>
      <c r="AM35" s="3">
        <v>0</v>
      </c>
      <c r="AN35" s="3">
        <v>0</v>
      </c>
      <c r="AO35" s="4">
        <v>0</v>
      </c>
      <c r="AP35" s="1" t="s">
        <v>33</v>
      </c>
      <c r="AQ35" s="1">
        <v>5</v>
      </c>
    </row>
    <row r="36" spans="1:43" x14ac:dyDescent="0.2">
      <c r="A36" s="1" t="s">
        <v>425</v>
      </c>
      <c r="B36" s="1" t="s">
        <v>465</v>
      </c>
      <c r="C36" s="1" t="s">
        <v>918</v>
      </c>
      <c r="D36" s="1" t="s">
        <v>1079</v>
      </c>
      <c r="E36" s="3">
        <v>77.7</v>
      </c>
      <c r="F36" s="3">
        <f t="shared" si="0"/>
        <v>256.23366666666664</v>
      </c>
      <c r="G36" s="3">
        <f>SUM(Table39[[#This Row],[RN Hours Contract (W/ Admin, DON)]], Table39[[#This Row],[LPN Contract Hours (w/ Admin)]], Table39[[#This Row],[CNA/NA/Med Aide Contract Hours]])</f>
        <v>13.283777777777779</v>
      </c>
      <c r="H36" s="4">
        <f>Table39[[#This Row],[Total Contract Hours]]/Table39[[#This Row],[Total Hours Nurse Staffing]]</f>
        <v>5.1842437219846653E-2</v>
      </c>
      <c r="I36" s="3">
        <f>SUM(Table39[[#This Row],[RN Hours]], Table39[[#This Row],[RN Admin Hours]], Table39[[#This Row],[RN DON Hours]])</f>
        <v>30.940444444444445</v>
      </c>
      <c r="J36" s="3">
        <f t="shared" si="1"/>
        <v>12.804111111111112</v>
      </c>
      <c r="K36" s="4">
        <f>Table39[[#This Row],[RN Hours Contract (W/ Admin, DON)]]/Table39[[#This Row],[RN Hours (w/ Admin, DON)]]</f>
        <v>0.41383087221328435</v>
      </c>
      <c r="L36" s="3">
        <v>9.1513333333333335</v>
      </c>
      <c r="M36" s="3">
        <v>0</v>
      </c>
      <c r="N36" s="4">
        <f>Table39[[#This Row],[RN Hours Contract]]/Table39[[#This Row],[RN Hours]]</f>
        <v>0</v>
      </c>
      <c r="O36" s="3">
        <v>10.885333333333334</v>
      </c>
      <c r="P36" s="3">
        <v>5.2781111111111105</v>
      </c>
      <c r="Q36" s="4">
        <f>Table39[[#This Row],[RN Admin Hours Contract]]/Table39[[#This Row],[RN Admin Hours]]</f>
        <v>0.48488281887963408</v>
      </c>
      <c r="R36" s="3">
        <v>10.903777777777776</v>
      </c>
      <c r="S36" s="3">
        <v>7.5260000000000007</v>
      </c>
      <c r="T36" s="4">
        <f>Table39[[#This Row],[RN DON Hours Contract]]/Table39[[#This Row],[RN DON Hours]]</f>
        <v>0.69021949579146902</v>
      </c>
      <c r="U36" s="3">
        <f>SUM(Table39[[#This Row],[LPN Hours]], Table39[[#This Row],[LPN Admin Hours]])</f>
        <v>115.69522222222221</v>
      </c>
      <c r="V36" s="3">
        <f>Table39[[#This Row],[LPN Hours Contract]]+Table39[[#This Row],[LPN Admin Hours Contract]]</f>
        <v>0.22222222222222221</v>
      </c>
      <c r="W36" s="4">
        <f t="shared" si="2"/>
        <v>1.9207553946816204E-3</v>
      </c>
      <c r="X36" s="3">
        <v>115.69522222222221</v>
      </c>
      <c r="Y36" s="3">
        <v>0.22222222222222221</v>
      </c>
      <c r="Z36" s="4">
        <f>Table39[[#This Row],[LPN Hours Contract]]/Table39[[#This Row],[LPN Hours]]</f>
        <v>1.9207553946816204E-3</v>
      </c>
      <c r="AA36" s="3">
        <v>0</v>
      </c>
      <c r="AB36" s="3">
        <v>0</v>
      </c>
      <c r="AC36" s="4">
        <v>0</v>
      </c>
      <c r="AD36" s="3">
        <f>SUM(Table39[[#This Row],[CNA Hours]], Table39[[#This Row],[NA in Training Hours]], Table39[[#This Row],[Med Aide/Tech Hours]])</f>
        <v>109.598</v>
      </c>
      <c r="AE36" s="3">
        <f>SUM(Table39[[#This Row],[CNA Hours Contract]], Table39[[#This Row],[NA in Training Hours Contract]], Table39[[#This Row],[Med Aide/Tech Hours Contract]])</f>
        <v>0.25744444444444448</v>
      </c>
      <c r="AF36" s="4">
        <f>Table39[[#This Row],[CNA/NA/Med Aide Contract Hours]]/Table39[[#This Row],[Total CNA, NA in Training, Med Aide/Tech Hours]]</f>
        <v>2.3489885257435765E-3</v>
      </c>
      <c r="AG36" s="3">
        <v>93.902666666666661</v>
      </c>
      <c r="AH36" s="3">
        <v>0.25744444444444448</v>
      </c>
      <c r="AI36" s="4">
        <f>Table39[[#This Row],[CNA Hours Contract]]/Table39[[#This Row],[CNA Hours]]</f>
        <v>2.7416095152900644E-3</v>
      </c>
      <c r="AJ36" s="3">
        <v>15.695333333333336</v>
      </c>
      <c r="AK36" s="3">
        <v>0</v>
      </c>
      <c r="AL36" s="4">
        <f>Table39[[#This Row],[NA in Training Hours Contract]]/Table39[[#This Row],[NA in Training Hours]]</f>
        <v>0</v>
      </c>
      <c r="AM36" s="3">
        <v>0</v>
      </c>
      <c r="AN36" s="3">
        <v>0</v>
      </c>
      <c r="AO36" s="4">
        <v>0</v>
      </c>
      <c r="AP36" s="1" t="s">
        <v>34</v>
      </c>
      <c r="AQ36" s="1">
        <v>5</v>
      </c>
    </row>
    <row r="37" spans="1:43" x14ac:dyDescent="0.2">
      <c r="A37" s="1" t="s">
        <v>425</v>
      </c>
      <c r="B37" s="1" t="s">
        <v>466</v>
      </c>
      <c r="C37" s="1" t="s">
        <v>919</v>
      </c>
      <c r="D37" s="1" t="s">
        <v>1110</v>
      </c>
      <c r="E37" s="3">
        <v>151.52222222222221</v>
      </c>
      <c r="F37" s="3">
        <f t="shared" si="0"/>
        <v>816.81111111111113</v>
      </c>
      <c r="G37" s="3">
        <f>SUM(Table39[[#This Row],[RN Hours Contract (W/ Admin, DON)]], Table39[[#This Row],[LPN Contract Hours (w/ Admin)]], Table39[[#This Row],[CNA/NA/Med Aide Contract Hours]])</f>
        <v>0</v>
      </c>
      <c r="H37" s="4">
        <f>Table39[[#This Row],[Total Contract Hours]]/Table39[[#This Row],[Total Hours Nurse Staffing]]</f>
        <v>0</v>
      </c>
      <c r="I37" s="3">
        <f>SUM(Table39[[#This Row],[RN Hours]], Table39[[#This Row],[RN Admin Hours]], Table39[[#This Row],[RN DON Hours]])</f>
        <v>199.39722222222224</v>
      </c>
      <c r="J37" s="3">
        <f t="shared" si="1"/>
        <v>0</v>
      </c>
      <c r="K37" s="4">
        <f>Table39[[#This Row],[RN Hours Contract (W/ Admin, DON)]]/Table39[[#This Row],[RN Hours (w/ Admin, DON)]]</f>
        <v>0</v>
      </c>
      <c r="L37" s="3">
        <v>133.12222222222223</v>
      </c>
      <c r="M37" s="3">
        <v>0</v>
      </c>
      <c r="N37" s="4">
        <f>Table39[[#This Row],[RN Hours Contract]]/Table39[[#This Row],[RN Hours]]</f>
        <v>0</v>
      </c>
      <c r="O37" s="3">
        <v>63.325000000000003</v>
      </c>
      <c r="P37" s="3">
        <v>0</v>
      </c>
      <c r="Q37" s="4">
        <f>Table39[[#This Row],[RN Admin Hours Contract]]/Table39[[#This Row],[RN Admin Hours]]</f>
        <v>0</v>
      </c>
      <c r="R37" s="3">
        <v>2.95</v>
      </c>
      <c r="S37" s="3">
        <v>0</v>
      </c>
      <c r="T37" s="4">
        <f>Table39[[#This Row],[RN DON Hours Contract]]/Table39[[#This Row],[RN DON Hours]]</f>
        <v>0</v>
      </c>
      <c r="U37" s="3">
        <f>SUM(Table39[[#This Row],[LPN Hours]], Table39[[#This Row],[LPN Admin Hours]])</f>
        <v>102.62222222222222</v>
      </c>
      <c r="V37" s="3">
        <f>Table39[[#This Row],[LPN Hours Contract]]+Table39[[#This Row],[LPN Admin Hours Contract]]</f>
        <v>0</v>
      </c>
      <c r="W37" s="4">
        <f t="shared" si="2"/>
        <v>0</v>
      </c>
      <c r="X37" s="3">
        <v>97.177777777777777</v>
      </c>
      <c r="Y37" s="3">
        <v>0</v>
      </c>
      <c r="Z37" s="4">
        <f>Table39[[#This Row],[LPN Hours Contract]]/Table39[[#This Row],[LPN Hours]]</f>
        <v>0</v>
      </c>
      <c r="AA37" s="3">
        <v>5.4444444444444446</v>
      </c>
      <c r="AB37" s="3">
        <v>0</v>
      </c>
      <c r="AC37" s="4">
        <f>Table39[[#This Row],[LPN Admin Hours Contract]]/Table39[[#This Row],[LPN Admin Hours]]</f>
        <v>0</v>
      </c>
      <c r="AD37" s="3">
        <f>SUM(Table39[[#This Row],[CNA Hours]], Table39[[#This Row],[NA in Training Hours]], Table39[[#This Row],[Med Aide/Tech Hours]])</f>
        <v>514.79166666666663</v>
      </c>
      <c r="AE37" s="3">
        <f>SUM(Table39[[#This Row],[CNA Hours Contract]], Table39[[#This Row],[NA in Training Hours Contract]], Table39[[#This Row],[Med Aide/Tech Hours Contract]])</f>
        <v>0</v>
      </c>
      <c r="AF37" s="4">
        <f>Table39[[#This Row],[CNA/NA/Med Aide Contract Hours]]/Table39[[#This Row],[Total CNA, NA in Training, Med Aide/Tech Hours]]</f>
        <v>0</v>
      </c>
      <c r="AG37" s="3">
        <v>514.79166666666663</v>
      </c>
      <c r="AH37" s="3">
        <v>0</v>
      </c>
      <c r="AI37" s="4">
        <f>Table39[[#This Row],[CNA Hours Contract]]/Table39[[#This Row],[CNA Hours]]</f>
        <v>0</v>
      </c>
      <c r="AJ37" s="3">
        <v>0</v>
      </c>
      <c r="AK37" s="3">
        <v>0</v>
      </c>
      <c r="AL37" s="4">
        <v>0</v>
      </c>
      <c r="AM37" s="3">
        <v>0</v>
      </c>
      <c r="AN37" s="3">
        <v>0</v>
      </c>
      <c r="AO37" s="4">
        <v>0</v>
      </c>
      <c r="AP37" s="1" t="s">
        <v>35</v>
      </c>
      <c r="AQ37" s="1">
        <v>5</v>
      </c>
    </row>
    <row r="38" spans="1:43" x14ac:dyDescent="0.2">
      <c r="A38" s="1" t="s">
        <v>425</v>
      </c>
      <c r="B38" s="1" t="s">
        <v>467</v>
      </c>
      <c r="C38" s="1" t="s">
        <v>920</v>
      </c>
      <c r="D38" s="1" t="s">
        <v>1111</v>
      </c>
      <c r="E38" s="3">
        <v>79.599999999999994</v>
      </c>
      <c r="F38" s="3">
        <f t="shared" si="0"/>
        <v>467.04255555555562</v>
      </c>
      <c r="G38" s="3">
        <f>SUM(Table39[[#This Row],[RN Hours Contract (W/ Admin, DON)]], Table39[[#This Row],[LPN Contract Hours (w/ Admin)]], Table39[[#This Row],[CNA/NA/Med Aide Contract Hours]])</f>
        <v>0</v>
      </c>
      <c r="H38" s="4">
        <f>Table39[[#This Row],[Total Contract Hours]]/Table39[[#This Row],[Total Hours Nurse Staffing]]</f>
        <v>0</v>
      </c>
      <c r="I38" s="3">
        <f>SUM(Table39[[#This Row],[RN Hours]], Table39[[#This Row],[RN Admin Hours]], Table39[[#This Row],[RN DON Hours]])</f>
        <v>120.75277777777778</v>
      </c>
      <c r="J38" s="3">
        <f t="shared" si="1"/>
        <v>0</v>
      </c>
      <c r="K38" s="4">
        <f>Table39[[#This Row],[RN Hours Contract (W/ Admin, DON)]]/Table39[[#This Row],[RN Hours (w/ Admin, DON)]]</f>
        <v>0</v>
      </c>
      <c r="L38" s="3">
        <v>62.18333333333333</v>
      </c>
      <c r="M38" s="3">
        <v>0</v>
      </c>
      <c r="N38" s="4">
        <f>Table39[[#This Row],[RN Hours Contract]]/Table39[[#This Row],[RN Hours]]</f>
        <v>0</v>
      </c>
      <c r="O38" s="3">
        <v>52.922222222222224</v>
      </c>
      <c r="P38" s="3">
        <v>0</v>
      </c>
      <c r="Q38" s="4">
        <f>Table39[[#This Row],[RN Admin Hours Contract]]/Table39[[#This Row],[RN Admin Hours]]</f>
        <v>0</v>
      </c>
      <c r="R38" s="3">
        <v>5.6472222222222221</v>
      </c>
      <c r="S38" s="3">
        <v>0</v>
      </c>
      <c r="T38" s="4">
        <f>Table39[[#This Row],[RN DON Hours Contract]]/Table39[[#This Row],[RN DON Hours]]</f>
        <v>0</v>
      </c>
      <c r="U38" s="3">
        <f>SUM(Table39[[#This Row],[LPN Hours]], Table39[[#This Row],[LPN Admin Hours]])</f>
        <v>37.405555555555559</v>
      </c>
      <c r="V38" s="3">
        <f>Table39[[#This Row],[LPN Hours Contract]]+Table39[[#This Row],[LPN Admin Hours Contract]]</f>
        <v>0</v>
      </c>
      <c r="W38" s="4">
        <f t="shared" si="2"/>
        <v>0</v>
      </c>
      <c r="X38" s="3">
        <v>37.405555555555559</v>
      </c>
      <c r="Y38" s="3">
        <v>0</v>
      </c>
      <c r="Z38" s="4">
        <f>Table39[[#This Row],[LPN Hours Contract]]/Table39[[#This Row],[LPN Hours]]</f>
        <v>0</v>
      </c>
      <c r="AA38" s="3">
        <v>0</v>
      </c>
      <c r="AB38" s="3">
        <v>0</v>
      </c>
      <c r="AC38" s="4">
        <v>0</v>
      </c>
      <c r="AD38" s="3">
        <f>SUM(Table39[[#This Row],[CNA Hours]], Table39[[#This Row],[NA in Training Hours]], Table39[[#This Row],[Med Aide/Tech Hours]])</f>
        <v>308.88422222222226</v>
      </c>
      <c r="AE38" s="3">
        <f>SUM(Table39[[#This Row],[CNA Hours Contract]], Table39[[#This Row],[NA in Training Hours Contract]], Table39[[#This Row],[Med Aide/Tech Hours Contract]])</f>
        <v>0</v>
      </c>
      <c r="AF38" s="4">
        <f>Table39[[#This Row],[CNA/NA/Med Aide Contract Hours]]/Table39[[#This Row],[Total CNA, NA in Training, Med Aide/Tech Hours]]</f>
        <v>0</v>
      </c>
      <c r="AG38" s="3">
        <v>269.55644444444448</v>
      </c>
      <c r="AH38" s="3">
        <v>0</v>
      </c>
      <c r="AI38" s="4">
        <f>Table39[[#This Row],[CNA Hours Contract]]/Table39[[#This Row],[CNA Hours]]</f>
        <v>0</v>
      </c>
      <c r="AJ38" s="3">
        <v>39.327777777777776</v>
      </c>
      <c r="AK38" s="3">
        <v>0</v>
      </c>
      <c r="AL38" s="4">
        <f>Table39[[#This Row],[NA in Training Hours Contract]]/Table39[[#This Row],[NA in Training Hours]]</f>
        <v>0</v>
      </c>
      <c r="AM38" s="3">
        <v>0</v>
      </c>
      <c r="AN38" s="3">
        <v>0</v>
      </c>
      <c r="AO38" s="4">
        <v>0</v>
      </c>
      <c r="AP38" s="1" t="s">
        <v>36</v>
      </c>
      <c r="AQ38" s="1">
        <v>5</v>
      </c>
    </row>
    <row r="39" spans="1:43" x14ac:dyDescent="0.2">
      <c r="A39" s="1" t="s">
        <v>425</v>
      </c>
      <c r="B39" s="1" t="s">
        <v>468</v>
      </c>
      <c r="C39" s="1" t="s">
        <v>921</v>
      </c>
      <c r="D39" s="1" t="s">
        <v>1105</v>
      </c>
      <c r="E39" s="3">
        <v>51.2</v>
      </c>
      <c r="F39" s="3">
        <f t="shared" si="0"/>
        <v>202.72500000000002</v>
      </c>
      <c r="G39" s="3">
        <f>SUM(Table39[[#This Row],[RN Hours Contract (W/ Admin, DON)]], Table39[[#This Row],[LPN Contract Hours (w/ Admin)]], Table39[[#This Row],[CNA/NA/Med Aide Contract Hours]])</f>
        <v>0</v>
      </c>
      <c r="H39" s="4">
        <f>Table39[[#This Row],[Total Contract Hours]]/Table39[[#This Row],[Total Hours Nurse Staffing]]</f>
        <v>0</v>
      </c>
      <c r="I39" s="3">
        <f>SUM(Table39[[#This Row],[RN Hours]], Table39[[#This Row],[RN Admin Hours]], Table39[[#This Row],[RN DON Hours]])</f>
        <v>57.847222222222221</v>
      </c>
      <c r="J39" s="3">
        <f t="shared" si="1"/>
        <v>0</v>
      </c>
      <c r="K39" s="4">
        <f>Table39[[#This Row],[RN Hours Contract (W/ Admin, DON)]]/Table39[[#This Row],[RN Hours (w/ Admin, DON)]]</f>
        <v>0</v>
      </c>
      <c r="L39" s="3">
        <v>46.291666666666664</v>
      </c>
      <c r="M39" s="3">
        <v>0</v>
      </c>
      <c r="N39" s="4">
        <f>Table39[[#This Row],[RN Hours Contract]]/Table39[[#This Row],[RN Hours]]</f>
        <v>0</v>
      </c>
      <c r="O39" s="3">
        <v>5.9555555555555557</v>
      </c>
      <c r="P39" s="3">
        <v>0</v>
      </c>
      <c r="Q39" s="4">
        <f>Table39[[#This Row],[RN Admin Hours Contract]]/Table39[[#This Row],[RN Admin Hours]]</f>
        <v>0</v>
      </c>
      <c r="R39" s="3">
        <v>5.6</v>
      </c>
      <c r="S39" s="3">
        <v>0</v>
      </c>
      <c r="T39" s="4">
        <f>Table39[[#This Row],[RN DON Hours Contract]]/Table39[[#This Row],[RN DON Hours]]</f>
        <v>0</v>
      </c>
      <c r="U39" s="3">
        <f>SUM(Table39[[#This Row],[LPN Hours]], Table39[[#This Row],[LPN Admin Hours]])</f>
        <v>33.144444444444446</v>
      </c>
      <c r="V39" s="3">
        <f>Table39[[#This Row],[LPN Hours Contract]]+Table39[[#This Row],[LPN Admin Hours Contract]]</f>
        <v>0</v>
      </c>
      <c r="W39" s="4">
        <f t="shared" si="2"/>
        <v>0</v>
      </c>
      <c r="X39" s="3">
        <v>33.144444444444446</v>
      </c>
      <c r="Y39" s="3">
        <v>0</v>
      </c>
      <c r="Z39" s="4">
        <f>Table39[[#This Row],[LPN Hours Contract]]/Table39[[#This Row],[LPN Hours]]</f>
        <v>0</v>
      </c>
      <c r="AA39" s="3">
        <v>0</v>
      </c>
      <c r="AB39" s="3">
        <v>0</v>
      </c>
      <c r="AC39" s="4">
        <v>0</v>
      </c>
      <c r="AD39" s="3">
        <f>SUM(Table39[[#This Row],[CNA Hours]], Table39[[#This Row],[NA in Training Hours]], Table39[[#This Row],[Med Aide/Tech Hours]])</f>
        <v>111.73333333333333</v>
      </c>
      <c r="AE39" s="3">
        <f>SUM(Table39[[#This Row],[CNA Hours Contract]], Table39[[#This Row],[NA in Training Hours Contract]], Table39[[#This Row],[Med Aide/Tech Hours Contract]])</f>
        <v>0</v>
      </c>
      <c r="AF39" s="4">
        <f>Table39[[#This Row],[CNA/NA/Med Aide Contract Hours]]/Table39[[#This Row],[Total CNA, NA in Training, Med Aide/Tech Hours]]</f>
        <v>0</v>
      </c>
      <c r="AG39" s="3">
        <v>105.95</v>
      </c>
      <c r="AH39" s="3">
        <v>0</v>
      </c>
      <c r="AI39" s="4">
        <f>Table39[[#This Row],[CNA Hours Contract]]/Table39[[#This Row],[CNA Hours]]</f>
        <v>0</v>
      </c>
      <c r="AJ39" s="3">
        <v>5.7833333333333332</v>
      </c>
      <c r="AK39" s="3">
        <v>0</v>
      </c>
      <c r="AL39" s="4">
        <f>Table39[[#This Row],[NA in Training Hours Contract]]/Table39[[#This Row],[NA in Training Hours]]</f>
        <v>0</v>
      </c>
      <c r="AM39" s="3">
        <v>0</v>
      </c>
      <c r="AN39" s="3">
        <v>0</v>
      </c>
      <c r="AO39" s="4">
        <v>0</v>
      </c>
      <c r="AP39" s="1" t="s">
        <v>37</v>
      </c>
      <c r="AQ39" s="1">
        <v>5</v>
      </c>
    </row>
    <row r="40" spans="1:43" x14ac:dyDescent="0.2">
      <c r="A40" s="1" t="s">
        <v>425</v>
      </c>
      <c r="B40" s="1" t="s">
        <v>469</v>
      </c>
      <c r="C40" s="1" t="s">
        <v>922</v>
      </c>
      <c r="D40" s="1" t="s">
        <v>1112</v>
      </c>
      <c r="E40" s="3">
        <v>119.96666666666667</v>
      </c>
      <c r="F40" s="3">
        <f t="shared" si="0"/>
        <v>582.94444444444446</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162.00333333333336</v>
      </c>
      <c r="J40" s="3">
        <f t="shared" si="1"/>
        <v>0</v>
      </c>
      <c r="K40" s="4">
        <f>Table39[[#This Row],[RN Hours Contract (W/ Admin, DON)]]/Table39[[#This Row],[RN Hours (w/ Admin, DON)]]</f>
        <v>0</v>
      </c>
      <c r="L40" s="3">
        <v>103.31</v>
      </c>
      <c r="M40" s="3">
        <v>0</v>
      </c>
      <c r="N40" s="4">
        <f>Table39[[#This Row],[RN Hours Contract]]/Table39[[#This Row],[RN Hours]]</f>
        <v>0</v>
      </c>
      <c r="O40" s="3">
        <v>53.36</v>
      </c>
      <c r="P40" s="3">
        <v>0</v>
      </c>
      <c r="Q40" s="4">
        <f>Table39[[#This Row],[RN Admin Hours Contract]]/Table39[[#This Row],[RN Admin Hours]]</f>
        <v>0</v>
      </c>
      <c r="R40" s="3">
        <v>5.333333333333333</v>
      </c>
      <c r="S40" s="3">
        <v>0</v>
      </c>
      <c r="T40" s="4">
        <f>Table39[[#This Row],[RN DON Hours Contract]]/Table39[[#This Row],[RN DON Hours]]</f>
        <v>0</v>
      </c>
      <c r="U40" s="3">
        <f>SUM(Table39[[#This Row],[LPN Hours]], Table39[[#This Row],[LPN Admin Hours]])</f>
        <v>59.665555555555549</v>
      </c>
      <c r="V40" s="3">
        <f>Table39[[#This Row],[LPN Hours Contract]]+Table39[[#This Row],[LPN Admin Hours Contract]]</f>
        <v>0</v>
      </c>
      <c r="W40" s="4">
        <f t="shared" si="2"/>
        <v>0</v>
      </c>
      <c r="X40" s="3">
        <v>48.285555555555554</v>
      </c>
      <c r="Y40" s="3">
        <v>0</v>
      </c>
      <c r="Z40" s="4">
        <f>Table39[[#This Row],[LPN Hours Contract]]/Table39[[#This Row],[LPN Hours]]</f>
        <v>0</v>
      </c>
      <c r="AA40" s="3">
        <v>11.379999999999997</v>
      </c>
      <c r="AB40" s="3">
        <v>0</v>
      </c>
      <c r="AC40" s="4">
        <f>Table39[[#This Row],[LPN Admin Hours Contract]]/Table39[[#This Row],[LPN Admin Hours]]</f>
        <v>0</v>
      </c>
      <c r="AD40" s="3">
        <f>SUM(Table39[[#This Row],[CNA Hours]], Table39[[#This Row],[NA in Training Hours]], Table39[[#This Row],[Med Aide/Tech Hours]])</f>
        <v>361.27555555555557</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361.27555555555557</v>
      </c>
      <c r="AH40" s="3">
        <v>0</v>
      </c>
      <c r="AI40" s="4">
        <f>Table39[[#This Row],[CNA Hours Contract]]/Table39[[#This Row],[CNA Hours]]</f>
        <v>0</v>
      </c>
      <c r="AJ40" s="3">
        <v>0</v>
      </c>
      <c r="AK40" s="3">
        <v>0</v>
      </c>
      <c r="AL40" s="4">
        <v>0</v>
      </c>
      <c r="AM40" s="3">
        <v>0</v>
      </c>
      <c r="AN40" s="3">
        <v>0</v>
      </c>
      <c r="AO40" s="4">
        <v>0</v>
      </c>
      <c r="AP40" s="1" t="s">
        <v>38</v>
      </c>
      <c r="AQ40" s="1">
        <v>5</v>
      </c>
    </row>
    <row r="41" spans="1:43" x14ac:dyDescent="0.2">
      <c r="A41" s="1" t="s">
        <v>425</v>
      </c>
      <c r="B41" s="1" t="s">
        <v>470</v>
      </c>
      <c r="C41" s="1" t="s">
        <v>923</v>
      </c>
      <c r="D41" s="1" t="s">
        <v>1082</v>
      </c>
      <c r="E41" s="3">
        <v>68.63333333333334</v>
      </c>
      <c r="F41" s="3">
        <f t="shared" si="0"/>
        <v>289.59800000000001</v>
      </c>
      <c r="G41" s="3">
        <f>SUM(Table39[[#This Row],[RN Hours Contract (W/ Admin, DON)]], Table39[[#This Row],[LPN Contract Hours (w/ Admin)]], Table39[[#This Row],[CNA/NA/Med Aide Contract Hours]])</f>
        <v>0</v>
      </c>
      <c r="H41" s="4">
        <f>Table39[[#This Row],[Total Contract Hours]]/Table39[[#This Row],[Total Hours Nurse Staffing]]</f>
        <v>0</v>
      </c>
      <c r="I41" s="3">
        <f>SUM(Table39[[#This Row],[RN Hours]], Table39[[#This Row],[RN Admin Hours]], Table39[[#This Row],[RN DON Hours]])</f>
        <v>87.842444444444453</v>
      </c>
      <c r="J41" s="3">
        <f t="shared" si="1"/>
        <v>0</v>
      </c>
      <c r="K41" s="4">
        <f>Table39[[#This Row],[RN Hours Contract (W/ Admin, DON)]]/Table39[[#This Row],[RN Hours (w/ Admin, DON)]]</f>
        <v>0</v>
      </c>
      <c r="L41" s="3">
        <v>61.519555555555556</v>
      </c>
      <c r="M41" s="3">
        <v>0</v>
      </c>
      <c r="N41" s="4">
        <f>Table39[[#This Row],[RN Hours Contract]]/Table39[[#This Row],[RN Hours]]</f>
        <v>0</v>
      </c>
      <c r="O41" s="3">
        <v>21.434000000000008</v>
      </c>
      <c r="P41" s="3">
        <v>0</v>
      </c>
      <c r="Q41" s="4">
        <f>Table39[[#This Row],[RN Admin Hours Contract]]/Table39[[#This Row],[RN Admin Hours]]</f>
        <v>0</v>
      </c>
      <c r="R41" s="3">
        <v>4.8888888888888893</v>
      </c>
      <c r="S41" s="3">
        <v>0</v>
      </c>
      <c r="T41" s="4">
        <f>Table39[[#This Row],[RN DON Hours Contract]]/Table39[[#This Row],[RN DON Hours]]</f>
        <v>0</v>
      </c>
      <c r="U41" s="3">
        <f>SUM(Table39[[#This Row],[LPN Hours]], Table39[[#This Row],[LPN Admin Hours]])</f>
        <v>33.294222222222224</v>
      </c>
      <c r="V41" s="3">
        <f>Table39[[#This Row],[LPN Hours Contract]]+Table39[[#This Row],[LPN Admin Hours Contract]]</f>
        <v>0</v>
      </c>
      <c r="W41" s="4">
        <f t="shared" si="2"/>
        <v>0</v>
      </c>
      <c r="X41" s="3">
        <v>28.672000000000001</v>
      </c>
      <c r="Y41" s="3">
        <v>0</v>
      </c>
      <c r="Z41" s="4">
        <f>Table39[[#This Row],[LPN Hours Contract]]/Table39[[#This Row],[LPN Hours]]</f>
        <v>0</v>
      </c>
      <c r="AA41" s="3">
        <v>4.6222222222222218</v>
      </c>
      <c r="AB41" s="3">
        <v>0</v>
      </c>
      <c r="AC41" s="4">
        <f>Table39[[#This Row],[LPN Admin Hours Contract]]/Table39[[#This Row],[LPN Admin Hours]]</f>
        <v>0</v>
      </c>
      <c r="AD41" s="3">
        <f>SUM(Table39[[#This Row],[CNA Hours]], Table39[[#This Row],[NA in Training Hours]], Table39[[#This Row],[Med Aide/Tech Hours]])</f>
        <v>168.46133333333333</v>
      </c>
      <c r="AE41" s="3">
        <f>SUM(Table39[[#This Row],[CNA Hours Contract]], Table39[[#This Row],[NA in Training Hours Contract]], Table39[[#This Row],[Med Aide/Tech Hours Contract]])</f>
        <v>0</v>
      </c>
      <c r="AF41" s="4">
        <f>Table39[[#This Row],[CNA/NA/Med Aide Contract Hours]]/Table39[[#This Row],[Total CNA, NA in Training, Med Aide/Tech Hours]]</f>
        <v>0</v>
      </c>
      <c r="AG41" s="3">
        <v>168.46133333333333</v>
      </c>
      <c r="AH41" s="3">
        <v>0</v>
      </c>
      <c r="AI41" s="4">
        <f>Table39[[#This Row],[CNA Hours Contract]]/Table39[[#This Row],[CNA Hours]]</f>
        <v>0</v>
      </c>
      <c r="AJ41" s="3">
        <v>0</v>
      </c>
      <c r="AK41" s="3">
        <v>0</v>
      </c>
      <c r="AL41" s="4">
        <v>0</v>
      </c>
      <c r="AM41" s="3">
        <v>0</v>
      </c>
      <c r="AN41" s="3">
        <v>0</v>
      </c>
      <c r="AO41" s="4">
        <v>0</v>
      </c>
      <c r="AP41" s="1" t="s">
        <v>39</v>
      </c>
      <c r="AQ41" s="1">
        <v>5</v>
      </c>
    </row>
    <row r="42" spans="1:43" x14ac:dyDescent="0.2">
      <c r="A42" s="1" t="s">
        <v>425</v>
      </c>
      <c r="B42" s="1" t="s">
        <v>471</v>
      </c>
      <c r="C42" s="1" t="s">
        <v>924</v>
      </c>
      <c r="D42" s="1" t="s">
        <v>1113</v>
      </c>
      <c r="E42" s="3">
        <v>31.5</v>
      </c>
      <c r="F42" s="3">
        <f t="shared" si="0"/>
        <v>185.65</v>
      </c>
      <c r="G42" s="3">
        <f>SUM(Table39[[#This Row],[RN Hours Contract (W/ Admin, DON)]], Table39[[#This Row],[LPN Contract Hours (w/ Admin)]], Table39[[#This Row],[CNA/NA/Med Aide Contract Hours]])</f>
        <v>0</v>
      </c>
      <c r="H42" s="4">
        <f>Table39[[#This Row],[Total Contract Hours]]/Table39[[#This Row],[Total Hours Nurse Staffing]]</f>
        <v>0</v>
      </c>
      <c r="I42" s="3">
        <f>SUM(Table39[[#This Row],[RN Hours]], Table39[[#This Row],[RN Admin Hours]], Table39[[#This Row],[RN DON Hours]])</f>
        <v>61.99166666666666</v>
      </c>
      <c r="J42" s="3">
        <f t="shared" si="1"/>
        <v>0</v>
      </c>
      <c r="K42" s="4">
        <f>Table39[[#This Row],[RN Hours Contract (W/ Admin, DON)]]/Table39[[#This Row],[RN Hours (w/ Admin, DON)]]</f>
        <v>0</v>
      </c>
      <c r="L42" s="3">
        <v>51.336111111111109</v>
      </c>
      <c r="M42" s="3">
        <v>0</v>
      </c>
      <c r="N42" s="4">
        <f>Table39[[#This Row],[RN Hours Contract]]/Table39[[#This Row],[RN Hours]]</f>
        <v>0</v>
      </c>
      <c r="O42" s="3">
        <v>4.8888888888888893</v>
      </c>
      <c r="P42" s="3">
        <v>0</v>
      </c>
      <c r="Q42" s="4">
        <f>Table39[[#This Row],[RN Admin Hours Contract]]/Table39[[#This Row],[RN Admin Hours]]</f>
        <v>0</v>
      </c>
      <c r="R42" s="3">
        <v>5.7666666666666666</v>
      </c>
      <c r="S42" s="3">
        <v>0</v>
      </c>
      <c r="T42" s="4">
        <f>Table39[[#This Row],[RN DON Hours Contract]]/Table39[[#This Row],[RN DON Hours]]</f>
        <v>0</v>
      </c>
      <c r="U42" s="3">
        <f>SUM(Table39[[#This Row],[LPN Hours]], Table39[[#This Row],[LPN Admin Hours]])</f>
        <v>0.24444444444444444</v>
      </c>
      <c r="V42" s="3">
        <f>Table39[[#This Row],[LPN Hours Contract]]+Table39[[#This Row],[LPN Admin Hours Contract]]</f>
        <v>0</v>
      </c>
      <c r="W42" s="4">
        <f t="shared" si="2"/>
        <v>0</v>
      </c>
      <c r="X42" s="3">
        <v>0.24444444444444444</v>
      </c>
      <c r="Y42" s="3">
        <v>0</v>
      </c>
      <c r="Z42" s="4">
        <f>Table39[[#This Row],[LPN Hours Contract]]/Table39[[#This Row],[LPN Hours]]</f>
        <v>0</v>
      </c>
      <c r="AA42" s="3">
        <v>0</v>
      </c>
      <c r="AB42" s="3">
        <v>0</v>
      </c>
      <c r="AC42" s="4">
        <v>0</v>
      </c>
      <c r="AD42" s="3">
        <f>SUM(Table39[[#This Row],[CNA Hours]], Table39[[#This Row],[NA in Training Hours]], Table39[[#This Row],[Med Aide/Tech Hours]])</f>
        <v>123.41388888888889</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123.41388888888889</v>
      </c>
      <c r="AH42" s="3">
        <v>0</v>
      </c>
      <c r="AI42" s="4">
        <f>Table39[[#This Row],[CNA Hours Contract]]/Table39[[#This Row],[CNA Hours]]</f>
        <v>0</v>
      </c>
      <c r="AJ42" s="3">
        <v>0</v>
      </c>
      <c r="AK42" s="3">
        <v>0</v>
      </c>
      <c r="AL42" s="4">
        <v>0</v>
      </c>
      <c r="AM42" s="3">
        <v>0</v>
      </c>
      <c r="AN42" s="3">
        <v>0</v>
      </c>
      <c r="AO42" s="4">
        <v>0</v>
      </c>
      <c r="AP42" s="1" t="s">
        <v>40</v>
      </c>
      <c r="AQ42" s="1">
        <v>5</v>
      </c>
    </row>
    <row r="43" spans="1:43" x14ac:dyDescent="0.2">
      <c r="A43" s="1" t="s">
        <v>425</v>
      </c>
      <c r="B43" s="1" t="s">
        <v>472</v>
      </c>
      <c r="C43" s="1" t="s">
        <v>911</v>
      </c>
      <c r="D43" s="1" t="s">
        <v>1075</v>
      </c>
      <c r="E43" s="3">
        <v>153</v>
      </c>
      <c r="F43" s="3">
        <f t="shared" si="0"/>
        <v>717.11011111111122</v>
      </c>
      <c r="G43" s="3">
        <f>SUM(Table39[[#This Row],[RN Hours Contract (W/ Admin, DON)]], Table39[[#This Row],[LPN Contract Hours (w/ Admin)]], Table39[[#This Row],[CNA/NA/Med Aide Contract Hours]])</f>
        <v>35.545999999999999</v>
      </c>
      <c r="H43" s="4">
        <f>Table39[[#This Row],[Total Contract Hours]]/Table39[[#This Row],[Total Hours Nurse Staffing]]</f>
        <v>4.9568398840345446E-2</v>
      </c>
      <c r="I43" s="3">
        <f>SUM(Table39[[#This Row],[RN Hours]], Table39[[#This Row],[RN Admin Hours]], Table39[[#This Row],[RN DON Hours]])</f>
        <v>223.81777777777785</v>
      </c>
      <c r="J43" s="3">
        <f t="shared" si="1"/>
        <v>4.822222222222222</v>
      </c>
      <c r="K43" s="4">
        <f>Table39[[#This Row],[RN Hours Contract (W/ Admin, DON)]]/Table39[[#This Row],[RN Hours (w/ Admin, DON)]]</f>
        <v>2.1545304712166636E-2</v>
      </c>
      <c r="L43" s="3">
        <v>133.977</v>
      </c>
      <c r="M43" s="3">
        <v>4.822222222222222</v>
      </c>
      <c r="N43" s="4">
        <f>Table39[[#This Row],[RN Hours Contract]]/Table39[[#This Row],[RN Hours]]</f>
        <v>3.5992910889348334E-2</v>
      </c>
      <c r="O43" s="3">
        <v>84.596333333333405</v>
      </c>
      <c r="P43" s="3">
        <v>0</v>
      </c>
      <c r="Q43" s="4">
        <f>Table39[[#This Row],[RN Admin Hours Contract]]/Table39[[#This Row],[RN Admin Hours]]</f>
        <v>0</v>
      </c>
      <c r="R43" s="3">
        <v>5.2444444444444445</v>
      </c>
      <c r="S43" s="3">
        <v>0</v>
      </c>
      <c r="T43" s="4">
        <f>Table39[[#This Row],[RN DON Hours Contract]]/Table39[[#This Row],[RN DON Hours]]</f>
        <v>0</v>
      </c>
      <c r="U43" s="3">
        <f>SUM(Table39[[#This Row],[LPN Hours]], Table39[[#This Row],[LPN Admin Hours]])</f>
        <v>156.97466666666668</v>
      </c>
      <c r="V43" s="3">
        <f>Table39[[#This Row],[LPN Hours Contract]]+Table39[[#This Row],[LPN Admin Hours Contract]]</f>
        <v>11.683888888888889</v>
      </c>
      <c r="W43" s="4">
        <f t="shared" si="2"/>
        <v>7.443168465966199E-2</v>
      </c>
      <c r="X43" s="3">
        <v>118.37888888888889</v>
      </c>
      <c r="Y43" s="3">
        <v>11.683888888888889</v>
      </c>
      <c r="Z43" s="4">
        <f>Table39[[#This Row],[LPN Hours Contract]]/Table39[[#This Row],[LPN Hours]]</f>
        <v>9.8699092368196281E-2</v>
      </c>
      <c r="AA43" s="3">
        <v>38.595777777777776</v>
      </c>
      <c r="AB43" s="3">
        <v>0</v>
      </c>
      <c r="AC43" s="4">
        <f>Table39[[#This Row],[LPN Admin Hours Contract]]/Table39[[#This Row],[LPN Admin Hours]]</f>
        <v>0</v>
      </c>
      <c r="AD43" s="3">
        <f>SUM(Table39[[#This Row],[CNA Hours]], Table39[[#This Row],[NA in Training Hours]], Table39[[#This Row],[Med Aide/Tech Hours]])</f>
        <v>336.3176666666667</v>
      </c>
      <c r="AE43" s="3">
        <f>SUM(Table39[[#This Row],[CNA Hours Contract]], Table39[[#This Row],[NA in Training Hours Contract]], Table39[[#This Row],[Med Aide/Tech Hours Contract]])</f>
        <v>19.039888888888889</v>
      </c>
      <c r="AF43" s="4">
        <f>Table39[[#This Row],[CNA/NA/Med Aide Contract Hours]]/Table39[[#This Row],[Total CNA, NA in Training, Med Aide/Tech Hours]]</f>
        <v>5.6612812159403524E-2</v>
      </c>
      <c r="AG43" s="3">
        <v>287.41544444444446</v>
      </c>
      <c r="AH43" s="3">
        <v>19.039888888888889</v>
      </c>
      <c r="AI43" s="4">
        <f>Table39[[#This Row],[CNA Hours Contract]]/Table39[[#This Row],[CNA Hours]]</f>
        <v>6.624518360762334E-2</v>
      </c>
      <c r="AJ43" s="3">
        <v>48.902222222222228</v>
      </c>
      <c r="AK43" s="3">
        <v>0</v>
      </c>
      <c r="AL43" s="4">
        <f>Table39[[#This Row],[NA in Training Hours Contract]]/Table39[[#This Row],[NA in Training Hours]]</f>
        <v>0</v>
      </c>
      <c r="AM43" s="3">
        <v>0</v>
      </c>
      <c r="AN43" s="3">
        <v>0</v>
      </c>
      <c r="AO43" s="4">
        <v>0</v>
      </c>
      <c r="AP43" s="1" t="s">
        <v>41</v>
      </c>
      <c r="AQ43" s="1">
        <v>5</v>
      </c>
    </row>
    <row r="44" spans="1:43" x14ac:dyDescent="0.2">
      <c r="A44" s="1" t="s">
        <v>425</v>
      </c>
      <c r="B44" s="1" t="s">
        <v>473</v>
      </c>
      <c r="C44" s="1" t="s">
        <v>863</v>
      </c>
      <c r="D44" s="1" t="s">
        <v>1114</v>
      </c>
      <c r="E44" s="3">
        <v>70.288888888888891</v>
      </c>
      <c r="F44" s="3">
        <f t="shared" si="0"/>
        <v>298.81888888888886</v>
      </c>
      <c r="G44" s="3">
        <f>SUM(Table39[[#This Row],[RN Hours Contract (W/ Admin, DON)]], Table39[[#This Row],[LPN Contract Hours (w/ Admin)]], Table39[[#This Row],[CNA/NA/Med Aide Contract Hours]])</f>
        <v>13.695555555555547</v>
      </c>
      <c r="H44" s="4">
        <f>Table39[[#This Row],[Total Contract Hours]]/Table39[[#This Row],[Total Hours Nurse Staffing]]</f>
        <v>4.5832295295924301E-2</v>
      </c>
      <c r="I44" s="3">
        <f>SUM(Table39[[#This Row],[RN Hours]], Table39[[#This Row],[RN Admin Hours]], Table39[[#This Row],[RN DON Hours]])</f>
        <v>71.446666666666644</v>
      </c>
      <c r="J44" s="3">
        <f t="shared" si="1"/>
        <v>2.4533333333333336</v>
      </c>
      <c r="K44" s="4">
        <f>Table39[[#This Row],[RN Hours Contract (W/ Admin, DON)]]/Table39[[#This Row],[RN Hours (w/ Admin, DON)]]</f>
        <v>3.4337967714845589E-2</v>
      </c>
      <c r="L44" s="3">
        <v>40.278888888888886</v>
      </c>
      <c r="M44" s="3">
        <v>2.4533333333333336</v>
      </c>
      <c r="N44" s="4">
        <f>Table39[[#This Row],[RN Hours Contract]]/Table39[[#This Row],[RN Hours]]</f>
        <v>6.0908664588563081E-2</v>
      </c>
      <c r="O44" s="3">
        <v>26.307777777777765</v>
      </c>
      <c r="P44" s="3">
        <v>0</v>
      </c>
      <c r="Q44" s="4">
        <f>Table39[[#This Row],[RN Admin Hours Contract]]/Table39[[#This Row],[RN Admin Hours]]</f>
        <v>0</v>
      </c>
      <c r="R44" s="3">
        <v>4.8600000000000003</v>
      </c>
      <c r="S44" s="3">
        <v>0</v>
      </c>
      <c r="T44" s="4">
        <f>Table39[[#This Row],[RN DON Hours Contract]]/Table39[[#This Row],[RN DON Hours]]</f>
        <v>0</v>
      </c>
      <c r="U44" s="3">
        <f>SUM(Table39[[#This Row],[LPN Hours]], Table39[[#This Row],[LPN Admin Hours]])</f>
        <v>67.672222222222217</v>
      </c>
      <c r="V44" s="3">
        <f>Table39[[#This Row],[LPN Hours Contract]]+Table39[[#This Row],[LPN Admin Hours Contract]]</f>
        <v>0.12777777777777777</v>
      </c>
      <c r="W44" s="4">
        <f t="shared" si="2"/>
        <v>1.8881865199901486E-3</v>
      </c>
      <c r="X44" s="3">
        <v>62.392222222222223</v>
      </c>
      <c r="Y44" s="3">
        <v>0.12777777777777777</v>
      </c>
      <c r="Z44" s="4">
        <f>Table39[[#This Row],[LPN Hours Contract]]/Table39[[#This Row],[LPN Hours]]</f>
        <v>2.0479760653927658E-3</v>
      </c>
      <c r="AA44" s="3">
        <v>5.2799999999999985</v>
      </c>
      <c r="AB44" s="3">
        <v>0</v>
      </c>
      <c r="AC44" s="4">
        <f>Table39[[#This Row],[LPN Admin Hours Contract]]/Table39[[#This Row],[LPN Admin Hours]]</f>
        <v>0</v>
      </c>
      <c r="AD44" s="3">
        <f>SUM(Table39[[#This Row],[CNA Hours]], Table39[[#This Row],[NA in Training Hours]], Table39[[#This Row],[Med Aide/Tech Hours]])</f>
        <v>159.69999999999999</v>
      </c>
      <c r="AE44" s="3">
        <f>SUM(Table39[[#This Row],[CNA Hours Contract]], Table39[[#This Row],[NA in Training Hours Contract]], Table39[[#This Row],[Med Aide/Tech Hours Contract]])</f>
        <v>11.114444444444436</v>
      </c>
      <c r="AF44" s="4">
        <f>Table39[[#This Row],[CNA/NA/Med Aide Contract Hours]]/Table39[[#This Row],[Total CNA, NA in Training, Med Aide/Tech Hours]]</f>
        <v>6.9595769846239428E-2</v>
      </c>
      <c r="AG44" s="3">
        <v>159.69999999999999</v>
      </c>
      <c r="AH44" s="3">
        <v>11.114444444444436</v>
      </c>
      <c r="AI44" s="4">
        <f>Table39[[#This Row],[CNA Hours Contract]]/Table39[[#This Row],[CNA Hours]]</f>
        <v>6.9595769846239428E-2</v>
      </c>
      <c r="AJ44" s="3">
        <v>0</v>
      </c>
      <c r="AK44" s="3">
        <v>0</v>
      </c>
      <c r="AL44" s="4">
        <v>0</v>
      </c>
      <c r="AM44" s="3">
        <v>0</v>
      </c>
      <c r="AN44" s="3">
        <v>0</v>
      </c>
      <c r="AO44" s="4">
        <v>0</v>
      </c>
      <c r="AP44" s="1" t="s">
        <v>42</v>
      </c>
      <c r="AQ44" s="1">
        <v>5</v>
      </c>
    </row>
    <row r="45" spans="1:43" x14ac:dyDescent="0.2">
      <c r="A45" s="1" t="s">
        <v>425</v>
      </c>
      <c r="B45" s="1" t="s">
        <v>474</v>
      </c>
      <c r="C45" s="1" t="s">
        <v>925</v>
      </c>
      <c r="D45" s="1" t="s">
        <v>1115</v>
      </c>
      <c r="E45" s="3">
        <v>174.92222222222222</v>
      </c>
      <c r="F45" s="3">
        <f t="shared" si="0"/>
        <v>788.04211111111113</v>
      </c>
      <c r="G45" s="3">
        <f>SUM(Table39[[#This Row],[RN Hours Contract (W/ Admin, DON)]], Table39[[#This Row],[LPN Contract Hours (w/ Admin)]], Table39[[#This Row],[CNA/NA/Med Aide Contract Hours]])</f>
        <v>0</v>
      </c>
      <c r="H45" s="4">
        <f>Table39[[#This Row],[Total Contract Hours]]/Table39[[#This Row],[Total Hours Nurse Staffing]]</f>
        <v>0</v>
      </c>
      <c r="I45" s="3">
        <f>SUM(Table39[[#This Row],[RN Hours]], Table39[[#This Row],[RN Admin Hours]], Table39[[#This Row],[RN DON Hours]])</f>
        <v>228.3111111111111</v>
      </c>
      <c r="J45" s="3">
        <f t="shared" si="1"/>
        <v>0</v>
      </c>
      <c r="K45" s="4">
        <f>Table39[[#This Row],[RN Hours Contract (W/ Admin, DON)]]/Table39[[#This Row],[RN Hours (w/ Admin, DON)]]</f>
        <v>0</v>
      </c>
      <c r="L45" s="3">
        <v>164.88888888888889</v>
      </c>
      <c r="M45" s="3">
        <v>0</v>
      </c>
      <c r="N45" s="4">
        <f>Table39[[#This Row],[RN Hours Contract]]/Table39[[#This Row],[RN Hours]]</f>
        <v>0</v>
      </c>
      <c r="O45" s="3">
        <v>58.088888888888889</v>
      </c>
      <c r="P45" s="3">
        <v>0</v>
      </c>
      <c r="Q45" s="4">
        <f>Table39[[#This Row],[RN Admin Hours Contract]]/Table39[[#This Row],[RN Admin Hours]]</f>
        <v>0</v>
      </c>
      <c r="R45" s="3">
        <v>5.333333333333333</v>
      </c>
      <c r="S45" s="3">
        <v>0</v>
      </c>
      <c r="T45" s="4">
        <f>Table39[[#This Row],[RN DON Hours Contract]]/Table39[[#This Row],[RN DON Hours]]</f>
        <v>0</v>
      </c>
      <c r="U45" s="3">
        <f>SUM(Table39[[#This Row],[LPN Hours]], Table39[[#This Row],[LPN Admin Hours]])</f>
        <v>80.26133333333334</v>
      </c>
      <c r="V45" s="3">
        <f>Table39[[#This Row],[LPN Hours Contract]]+Table39[[#This Row],[LPN Admin Hours Contract]]</f>
        <v>0</v>
      </c>
      <c r="W45" s="4">
        <f t="shared" si="2"/>
        <v>0</v>
      </c>
      <c r="X45" s="3">
        <v>76.711333333333343</v>
      </c>
      <c r="Y45" s="3">
        <v>0</v>
      </c>
      <c r="Z45" s="4">
        <f>Table39[[#This Row],[LPN Hours Contract]]/Table39[[#This Row],[LPN Hours]]</f>
        <v>0</v>
      </c>
      <c r="AA45" s="3">
        <v>3.55</v>
      </c>
      <c r="AB45" s="3">
        <v>0</v>
      </c>
      <c r="AC45" s="4">
        <f>Table39[[#This Row],[LPN Admin Hours Contract]]/Table39[[#This Row],[LPN Admin Hours]]</f>
        <v>0</v>
      </c>
      <c r="AD45" s="3">
        <f>SUM(Table39[[#This Row],[CNA Hours]], Table39[[#This Row],[NA in Training Hours]], Table39[[#This Row],[Med Aide/Tech Hours]])</f>
        <v>479.46966666666663</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476.76966666666664</v>
      </c>
      <c r="AH45" s="3">
        <v>0</v>
      </c>
      <c r="AI45" s="4">
        <f>Table39[[#This Row],[CNA Hours Contract]]/Table39[[#This Row],[CNA Hours]]</f>
        <v>0</v>
      </c>
      <c r="AJ45" s="3">
        <v>2.7</v>
      </c>
      <c r="AK45" s="3">
        <v>0</v>
      </c>
      <c r="AL45" s="4">
        <f>Table39[[#This Row],[NA in Training Hours Contract]]/Table39[[#This Row],[NA in Training Hours]]</f>
        <v>0</v>
      </c>
      <c r="AM45" s="3">
        <v>0</v>
      </c>
      <c r="AN45" s="3">
        <v>0</v>
      </c>
      <c r="AO45" s="4">
        <v>0</v>
      </c>
      <c r="AP45" s="1" t="s">
        <v>43</v>
      </c>
      <c r="AQ45" s="1">
        <v>5</v>
      </c>
    </row>
    <row r="46" spans="1:43" x14ac:dyDescent="0.2">
      <c r="A46" s="1" t="s">
        <v>425</v>
      </c>
      <c r="B46" s="1" t="s">
        <v>475</v>
      </c>
      <c r="C46" s="1" t="s">
        <v>926</v>
      </c>
      <c r="D46" s="1" t="s">
        <v>1116</v>
      </c>
      <c r="E46" s="3">
        <v>134.04444444444445</v>
      </c>
      <c r="F46" s="3">
        <f t="shared" si="0"/>
        <v>779.55833333333339</v>
      </c>
      <c r="G46" s="3">
        <f>SUM(Table39[[#This Row],[RN Hours Contract (W/ Admin, DON)]], Table39[[#This Row],[LPN Contract Hours (w/ Admin)]], Table39[[#This Row],[CNA/NA/Med Aide Contract Hours]])</f>
        <v>0</v>
      </c>
      <c r="H46" s="4">
        <f>Table39[[#This Row],[Total Contract Hours]]/Table39[[#This Row],[Total Hours Nurse Staffing]]</f>
        <v>0</v>
      </c>
      <c r="I46" s="3">
        <f>SUM(Table39[[#This Row],[RN Hours]], Table39[[#This Row],[RN Admin Hours]], Table39[[#This Row],[RN DON Hours]])</f>
        <v>145.73333333333332</v>
      </c>
      <c r="J46" s="3">
        <f t="shared" si="1"/>
        <v>0</v>
      </c>
      <c r="K46" s="4">
        <f>Table39[[#This Row],[RN Hours Contract (W/ Admin, DON)]]/Table39[[#This Row],[RN Hours (w/ Admin, DON)]]</f>
        <v>0</v>
      </c>
      <c r="L46" s="3">
        <v>99.033333333333331</v>
      </c>
      <c r="M46" s="3">
        <v>0</v>
      </c>
      <c r="N46" s="4">
        <f>Table39[[#This Row],[RN Hours Contract]]/Table39[[#This Row],[RN Hours]]</f>
        <v>0</v>
      </c>
      <c r="O46" s="3">
        <v>41.455555555555556</v>
      </c>
      <c r="P46" s="3">
        <v>0</v>
      </c>
      <c r="Q46" s="4">
        <f>Table39[[#This Row],[RN Admin Hours Contract]]/Table39[[#This Row],[RN Admin Hours]]</f>
        <v>0</v>
      </c>
      <c r="R46" s="3">
        <v>5.2444444444444445</v>
      </c>
      <c r="S46" s="3">
        <v>0</v>
      </c>
      <c r="T46" s="4">
        <f>Table39[[#This Row],[RN DON Hours Contract]]/Table39[[#This Row],[RN DON Hours]]</f>
        <v>0</v>
      </c>
      <c r="U46" s="3">
        <f>SUM(Table39[[#This Row],[LPN Hours]], Table39[[#This Row],[LPN Admin Hours]])</f>
        <v>166.78888888888889</v>
      </c>
      <c r="V46" s="3">
        <f>Table39[[#This Row],[LPN Hours Contract]]+Table39[[#This Row],[LPN Admin Hours Contract]]</f>
        <v>0</v>
      </c>
      <c r="W46" s="4">
        <f t="shared" si="2"/>
        <v>0</v>
      </c>
      <c r="X46" s="3">
        <v>149.59444444444443</v>
      </c>
      <c r="Y46" s="3">
        <v>0</v>
      </c>
      <c r="Z46" s="4">
        <f>Table39[[#This Row],[LPN Hours Contract]]/Table39[[#This Row],[LPN Hours]]</f>
        <v>0</v>
      </c>
      <c r="AA46" s="3">
        <v>17.194444444444443</v>
      </c>
      <c r="AB46" s="3">
        <v>0</v>
      </c>
      <c r="AC46" s="4">
        <f>Table39[[#This Row],[LPN Admin Hours Contract]]/Table39[[#This Row],[LPN Admin Hours]]</f>
        <v>0</v>
      </c>
      <c r="AD46" s="3">
        <f>SUM(Table39[[#This Row],[CNA Hours]], Table39[[#This Row],[NA in Training Hours]], Table39[[#This Row],[Med Aide/Tech Hours]])</f>
        <v>467.0361111111111</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467.0361111111111</v>
      </c>
      <c r="AH46" s="3">
        <v>0</v>
      </c>
      <c r="AI46" s="4">
        <f>Table39[[#This Row],[CNA Hours Contract]]/Table39[[#This Row],[CNA Hours]]</f>
        <v>0</v>
      </c>
      <c r="AJ46" s="3">
        <v>0</v>
      </c>
      <c r="AK46" s="3">
        <v>0</v>
      </c>
      <c r="AL46" s="4">
        <v>0</v>
      </c>
      <c r="AM46" s="3">
        <v>0</v>
      </c>
      <c r="AN46" s="3">
        <v>0</v>
      </c>
      <c r="AO46" s="4">
        <v>0</v>
      </c>
      <c r="AP46" s="1" t="s">
        <v>44</v>
      </c>
      <c r="AQ46" s="1">
        <v>5</v>
      </c>
    </row>
    <row r="47" spans="1:43" x14ac:dyDescent="0.2">
      <c r="A47" s="1" t="s">
        <v>425</v>
      </c>
      <c r="B47" s="1" t="s">
        <v>476</v>
      </c>
      <c r="C47" s="1" t="s">
        <v>927</v>
      </c>
      <c r="D47" s="1" t="s">
        <v>1117</v>
      </c>
      <c r="E47" s="3">
        <v>66.611111111111114</v>
      </c>
      <c r="F47" s="3">
        <f t="shared" si="0"/>
        <v>306.03766666666667</v>
      </c>
      <c r="G47" s="3">
        <f>SUM(Table39[[#This Row],[RN Hours Contract (W/ Admin, DON)]], Table39[[#This Row],[LPN Contract Hours (w/ Admin)]], Table39[[#This Row],[CNA/NA/Med Aide Contract Hours]])</f>
        <v>30.150111111111109</v>
      </c>
      <c r="H47" s="4">
        <f>Table39[[#This Row],[Total Contract Hours]]/Table39[[#This Row],[Total Hours Nurse Staffing]]</f>
        <v>9.8517647972889311E-2</v>
      </c>
      <c r="I47" s="3">
        <f>SUM(Table39[[#This Row],[RN Hours]], Table39[[#This Row],[RN Admin Hours]], Table39[[#This Row],[RN DON Hours]])</f>
        <v>58.666111111111107</v>
      </c>
      <c r="J47" s="3">
        <f t="shared" si="1"/>
        <v>4.7472222222222218</v>
      </c>
      <c r="K47" s="4">
        <f>Table39[[#This Row],[RN Hours Contract (W/ Admin, DON)]]/Table39[[#This Row],[RN Hours (w/ Admin, DON)]]</f>
        <v>8.0919326887565216E-2</v>
      </c>
      <c r="L47" s="3">
        <v>42.843888888888884</v>
      </c>
      <c r="M47" s="3">
        <v>4.7472222222222218</v>
      </c>
      <c r="N47" s="4">
        <f>Table39[[#This Row],[RN Hours Contract]]/Table39[[#This Row],[RN Hours]]</f>
        <v>0.11080278530582606</v>
      </c>
      <c r="O47" s="3">
        <v>10.4</v>
      </c>
      <c r="P47" s="3">
        <v>0</v>
      </c>
      <c r="Q47" s="4">
        <f>Table39[[#This Row],[RN Admin Hours Contract]]/Table39[[#This Row],[RN Admin Hours]]</f>
        <v>0</v>
      </c>
      <c r="R47" s="3">
        <v>5.4222222222222225</v>
      </c>
      <c r="S47" s="3">
        <v>0</v>
      </c>
      <c r="T47" s="4">
        <f>Table39[[#This Row],[RN DON Hours Contract]]/Table39[[#This Row],[RN DON Hours]]</f>
        <v>0</v>
      </c>
      <c r="U47" s="3">
        <f>SUM(Table39[[#This Row],[LPN Hours]], Table39[[#This Row],[LPN Admin Hours]])</f>
        <v>59.363</v>
      </c>
      <c r="V47" s="3">
        <f>Table39[[#This Row],[LPN Hours Contract]]+Table39[[#This Row],[LPN Admin Hours Contract]]</f>
        <v>7.2277777777777779</v>
      </c>
      <c r="W47" s="4">
        <f t="shared" si="2"/>
        <v>0.1217556015999491</v>
      </c>
      <c r="X47" s="3">
        <v>55.169888888888892</v>
      </c>
      <c r="Y47" s="3">
        <v>7.2277777777777779</v>
      </c>
      <c r="Z47" s="4">
        <f>Table39[[#This Row],[LPN Hours Contract]]/Table39[[#This Row],[LPN Hours]]</f>
        <v>0.13100946772494657</v>
      </c>
      <c r="AA47" s="3">
        <v>4.1931111111111115</v>
      </c>
      <c r="AB47" s="3">
        <v>0</v>
      </c>
      <c r="AC47" s="4">
        <f>Table39[[#This Row],[LPN Admin Hours Contract]]/Table39[[#This Row],[LPN Admin Hours]]</f>
        <v>0</v>
      </c>
      <c r="AD47" s="3">
        <f>SUM(Table39[[#This Row],[CNA Hours]], Table39[[#This Row],[NA in Training Hours]], Table39[[#This Row],[Med Aide/Tech Hours]])</f>
        <v>188.00855555555555</v>
      </c>
      <c r="AE47" s="3">
        <f>SUM(Table39[[#This Row],[CNA Hours Contract]], Table39[[#This Row],[NA in Training Hours Contract]], Table39[[#This Row],[Med Aide/Tech Hours Contract]])</f>
        <v>18.175111111111111</v>
      </c>
      <c r="AF47" s="4">
        <f>Table39[[#This Row],[CNA/NA/Med Aide Contract Hours]]/Table39[[#This Row],[Total CNA, NA in Training, Med Aide/Tech Hours]]</f>
        <v>9.6671723568135498E-2</v>
      </c>
      <c r="AG47" s="3">
        <v>160.59566666666666</v>
      </c>
      <c r="AH47" s="3">
        <v>18.175111111111111</v>
      </c>
      <c r="AI47" s="4">
        <f>Table39[[#This Row],[CNA Hours Contract]]/Table39[[#This Row],[CNA Hours]]</f>
        <v>0.1131731103855715</v>
      </c>
      <c r="AJ47" s="3">
        <v>27.412888888888887</v>
      </c>
      <c r="AK47" s="3">
        <v>0</v>
      </c>
      <c r="AL47" s="4">
        <f>Table39[[#This Row],[NA in Training Hours Contract]]/Table39[[#This Row],[NA in Training Hours]]</f>
        <v>0</v>
      </c>
      <c r="AM47" s="3">
        <v>0</v>
      </c>
      <c r="AN47" s="3">
        <v>0</v>
      </c>
      <c r="AO47" s="4">
        <v>0</v>
      </c>
      <c r="AP47" s="1" t="s">
        <v>45</v>
      </c>
      <c r="AQ47" s="1">
        <v>5</v>
      </c>
    </row>
    <row r="48" spans="1:43" x14ac:dyDescent="0.2">
      <c r="A48" s="1" t="s">
        <v>425</v>
      </c>
      <c r="B48" s="1" t="s">
        <v>477</v>
      </c>
      <c r="C48" s="1" t="s">
        <v>928</v>
      </c>
      <c r="D48" s="1" t="s">
        <v>1079</v>
      </c>
      <c r="E48" s="3">
        <v>126.81111111111112</v>
      </c>
      <c r="F48" s="3">
        <f t="shared" si="0"/>
        <v>428.59844444444445</v>
      </c>
      <c r="G48" s="3">
        <f>SUM(Table39[[#This Row],[RN Hours Contract (W/ Admin, DON)]], Table39[[#This Row],[LPN Contract Hours (w/ Admin)]], Table39[[#This Row],[CNA/NA/Med Aide Contract Hours]])</f>
        <v>84.716111111111104</v>
      </c>
      <c r="H48" s="4">
        <f>Table39[[#This Row],[Total Contract Hours]]/Table39[[#This Row],[Total Hours Nurse Staffing]]</f>
        <v>0.19765846612187629</v>
      </c>
      <c r="I48" s="3">
        <f>SUM(Table39[[#This Row],[RN Hours]], Table39[[#This Row],[RN Admin Hours]], Table39[[#This Row],[RN DON Hours]])</f>
        <v>51.910222222222238</v>
      </c>
      <c r="J48" s="3">
        <f t="shared" si="1"/>
        <v>0</v>
      </c>
      <c r="K48" s="4">
        <f>Table39[[#This Row],[RN Hours Contract (W/ Admin, DON)]]/Table39[[#This Row],[RN Hours (w/ Admin, DON)]]</f>
        <v>0</v>
      </c>
      <c r="L48" s="3">
        <v>16.340555555555557</v>
      </c>
      <c r="M48" s="3">
        <v>0</v>
      </c>
      <c r="N48" s="4">
        <f>Table39[[#This Row],[RN Hours Contract]]/Table39[[#This Row],[RN Hours]]</f>
        <v>0</v>
      </c>
      <c r="O48" s="3">
        <v>30.147444444444453</v>
      </c>
      <c r="P48" s="3">
        <v>0</v>
      </c>
      <c r="Q48" s="4">
        <f>Table39[[#This Row],[RN Admin Hours Contract]]/Table39[[#This Row],[RN Admin Hours]]</f>
        <v>0</v>
      </c>
      <c r="R48" s="3">
        <v>5.4222222222222225</v>
      </c>
      <c r="S48" s="3">
        <v>0</v>
      </c>
      <c r="T48" s="4">
        <f>Table39[[#This Row],[RN DON Hours Contract]]/Table39[[#This Row],[RN DON Hours]]</f>
        <v>0</v>
      </c>
      <c r="U48" s="3">
        <f>SUM(Table39[[#This Row],[LPN Hours]], Table39[[#This Row],[LPN Admin Hours]])</f>
        <v>139.887</v>
      </c>
      <c r="V48" s="3">
        <f>Table39[[#This Row],[LPN Hours Contract]]+Table39[[#This Row],[LPN Admin Hours Contract]]</f>
        <v>12.377222222222223</v>
      </c>
      <c r="W48" s="4">
        <f t="shared" si="2"/>
        <v>8.8480146276796429E-2</v>
      </c>
      <c r="X48" s="3">
        <v>107.08077777777778</v>
      </c>
      <c r="Y48" s="3">
        <v>12.377222222222223</v>
      </c>
      <c r="Z48" s="4">
        <f>Table39[[#This Row],[LPN Hours Contract]]/Table39[[#This Row],[LPN Hours]]</f>
        <v>0.11558771311792655</v>
      </c>
      <c r="AA48" s="3">
        <v>32.80622222222221</v>
      </c>
      <c r="AB48" s="3">
        <v>0</v>
      </c>
      <c r="AC48" s="4">
        <f>Table39[[#This Row],[LPN Admin Hours Contract]]/Table39[[#This Row],[LPN Admin Hours]]</f>
        <v>0</v>
      </c>
      <c r="AD48" s="3">
        <f>SUM(Table39[[#This Row],[CNA Hours]], Table39[[#This Row],[NA in Training Hours]], Table39[[#This Row],[Med Aide/Tech Hours]])</f>
        <v>236.80122222222221</v>
      </c>
      <c r="AE48" s="3">
        <f>SUM(Table39[[#This Row],[CNA Hours Contract]], Table39[[#This Row],[NA in Training Hours Contract]], Table39[[#This Row],[Med Aide/Tech Hours Contract]])</f>
        <v>72.338888888888889</v>
      </c>
      <c r="AF48" s="4">
        <f>Table39[[#This Row],[CNA/NA/Med Aide Contract Hours]]/Table39[[#This Row],[Total CNA, NA in Training, Med Aide/Tech Hours]]</f>
        <v>0.3054835959461546</v>
      </c>
      <c r="AG48" s="3">
        <v>234.97333333333333</v>
      </c>
      <c r="AH48" s="3">
        <v>72.338888888888889</v>
      </c>
      <c r="AI48" s="4">
        <f>Table39[[#This Row],[CNA Hours Contract]]/Table39[[#This Row],[CNA Hours]]</f>
        <v>0.30785999356901023</v>
      </c>
      <c r="AJ48" s="3">
        <v>1.8278888888888889</v>
      </c>
      <c r="AK48" s="3">
        <v>0</v>
      </c>
      <c r="AL48" s="4">
        <f>Table39[[#This Row],[NA in Training Hours Contract]]/Table39[[#This Row],[NA in Training Hours]]</f>
        <v>0</v>
      </c>
      <c r="AM48" s="3">
        <v>0</v>
      </c>
      <c r="AN48" s="3">
        <v>0</v>
      </c>
      <c r="AO48" s="4">
        <v>0</v>
      </c>
      <c r="AP48" s="1" t="s">
        <v>46</v>
      </c>
      <c r="AQ48" s="1">
        <v>5</v>
      </c>
    </row>
    <row r="49" spans="1:43" x14ac:dyDescent="0.2">
      <c r="A49" s="1" t="s">
        <v>425</v>
      </c>
      <c r="B49" s="1" t="s">
        <v>478</v>
      </c>
      <c r="C49" s="1" t="s">
        <v>911</v>
      </c>
      <c r="D49" s="1" t="s">
        <v>1075</v>
      </c>
      <c r="E49" s="3">
        <v>142.33333333333334</v>
      </c>
      <c r="F49" s="3">
        <f t="shared" si="0"/>
        <v>477.178</v>
      </c>
      <c r="G49" s="3">
        <f>SUM(Table39[[#This Row],[RN Hours Contract (W/ Admin, DON)]], Table39[[#This Row],[LPN Contract Hours (w/ Admin)]], Table39[[#This Row],[CNA/NA/Med Aide Contract Hours]])</f>
        <v>1.0722222222222222</v>
      </c>
      <c r="H49" s="4">
        <f>Table39[[#This Row],[Total Contract Hours]]/Table39[[#This Row],[Total Hours Nurse Staffing]]</f>
        <v>2.2470068239152314E-3</v>
      </c>
      <c r="I49" s="3">
        <f>SUM(Table39[[#This Row],[RN Hours]], Table39[[#This Row],[RN Admin Hours]], Table39[[#This Row],[RN DON Hours]])</f>
        <v>91.478444444444449</v>
      </c>
      <c r="J49" s="3">
        <f t="shared" si="1"/>
        <v>1.0722222222222222</v>
      </c>
      <c r="K49" s="4">
        <f>Table39[[#This Row],[RN Hours Contract (W/ Admin, DON)]]/Table39[[#This Row],[RN Hours (w/ Admin, DON)]]</f>
        <v>1.1721036892722754E-2</v>
      </c>
      <c r="L49" s="3">
        <v>68.989555555555555</v>
      </c>
      <c r="M49" s="3">
        <v>0</v>
      </c>
      <c r="N49" s="4">
        <f>Table39[[#This Row],[RN Hours Contract]]/Table39[[#This Row],[RN Hours]]</f>
        <v>0</v>
      </c>
      <c r="O49" s="3">
        <v>17.738888888888887</v>
      </c>
      <c r="P49" s="3">
        <v>1.0722222222222222</v>
      </c>
      <c r="Q49" s="4">
        <f>Table39[[#This Row],[RN Admin Hours Contract]]/Table39[[#This Row],[RN Admin Hours]]</f>
        <v>6.0444722831193239E-2</v>
      </c>
      <c r="R49" s="3">
        <v>4.75</v>
      </c>
      <c r="S49" s="3">
        <v>0</v>
      </c>
      <c r="T49" s="4">
        <f>Table39[[#This Row],[RN DON Hours Contract]]/Table39[[#This Row],[RN DON Hours]]</f>
        <v>0</v>
      </c>
      <c r="U49" s="3">
        <f>SUM(Table39[[#This Row],[LPN Hours]], Table39[[#This Row],[LPN Admin Hours]])</f>
        <v>99.562666666666658</v>
      </c>
      <c r="V49" s="3">
        <f>Table39[[#This Row],[LPN Hours Contract]]+Table39[[#This Row],[LPN Admin Hours Contract]]</f>
        <v>0</v>
      </c>
      <c r="W49" s="4">
        <f t="shared" si="2"/>
        <v>0</v>
      </c>
      <c r="X49" s="3">
        <v>97.395999999999987</v>
      </c>
      <c r="Y49" s="3">
        <v>0</v>
      </c>
      <c r="Z49" s="4">
        <f>Table39[[#This Row],[LPN Hours Contract]]/Table39[[#This Row],[LPN Hours]]</f>
        <v>0</v>
      </c>
      <c r="AA49" s="3">
        <v>2.1666666666666665</v>
      </c>
      <c r="AB49" s="3">
        <v>0</v>
      </c>
      <c r="AC49" s="4">
        <f>Table39[[#This Row],[LPN Admin Hours Contract]]/Table39[[#This Row],[LPN Admin Hours]]</f>
        <v>0</v>
      </c>
      <c r="AD49" s="3">
        <f>SUM(Table39[[#This Row],[CNA Hours]], Table39[[#This Row],[NA in Training Hours]], Table39[[#This Row],[Med Aide/Tech Hours]])</f>
        <v>286.1368888888889</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279.68322222222224</v>
      </c>
      <c r="AH49" s="3">
        <v>0</v>
      </c>
      <c r="AI49" s="4">
        <f>Table39[[#This Row],[CNA Hours Contract]]/Table39[[#This Row],[CNA Hours]]</f>
        <v>0</v>
      </c>
      <c r="AJ49" s="3">
        <v>6.453666666666666</v>
      </c>
      <c r="AK49" s="3">
        <v>0</v>
      </c>
      <c r="AL49" s="4">
        <f>Table39[[#This Row],[NA in Training Hours Contract]]/Table39[[#This Row],[NA in Training Hours]]</f>
        <v>0</v>
      </c>
      <c r="AM49" s="3">
        <v>0</v>
      </c>
      <c r="AN49" s="3">
        <v>0</v>
      </c>
      <c r="AO49" s="4">
        <v>0</v>
      </c>
      <c r="AP49" s="1" t="s">
        <v>47</v>
      </c>
      <c r="AQ49" s="1">
        <v>5</v>
      </c>
    </row>
    <row r="50" spans="1:43" x14ac:dyDescent="0.2">
      <c r="A50" s="1" t="s">
        <v>425</v>
      </c>
      <c r="B50" s="1" t="s">
        <v>479</v>
      </c>
      <c r="C50" s="1" t="s">
        <v>929</v>
      </c>
      <c r="D50" s="1" t="s">
        <v>1079</v>
      </c>
      <c r="E50" s="3">
        <v>44.06666666666667</v>
      </c>
      <c r="F50" s="3">
        <f t="shared" si="0"/>
        <v>181.19277777777779</v>
      </c>
      <c r="G50" s="3">
        <f>SUM(Table39[[#This Row],[RN Hours Contract (W/ Admin, DON)]], Table39[[#This Row],[LPN Contract Hours (w/ Admin)]], Table39[[#This Row],[CNA/NA/Med Aide Contract Hours]])</f>
        <v>0.9976666666666667</v>
      </c>
      <c r="H50" s="4">
        <f>Table39[[#This Row],[Total Contract Hours]]/Table39[[#This Row],[Total Hours Nurse Staffing]]</f>
        <v>5.5061061423223269E-3</v>
      </c>
      <c r="I50" s="3">
        <f>SUM(Table39[[#This Row],[RN Hours]], Table39[[#This Row],[RN Admin Hours]], Table39[[#This Row],[RN DON Hours]])</f>
        <v>37.948999999999998</v>
      </c>
      <c r="J50" s="3">
        <f t="shared" si="1"/>
        <v>0.45</v>
      </c>
      <c r="K50" s="4">
        <f>Table39[[#This Row],[RN Hours Contract (W/ Admin, DON)]]/Table39[[#This Row],[RN Hours (w/ Admin, DON)]]</f>
        <v>1.1858019974175869E-2</v>
      </c>
      <c r="L50" s="3">
        <v>19.219777777777779</v>
      </c>
      <c r="M50" s="3">
        <v>0</v>
      </c>
      <c r="N50" s="4">
        <f>Table39[[#This Row],[RN Hours Contract]]/Table39[[#This Row],[RN Hours]]</f>
        <v>0</v>
      </c>
      <c r="O50" s="3">
        <v>13.784777777777776</v>
      </c>
      <c r="P50" s="3">
        <v>0.45</v>
      </c>
      <c r="Q50" s="4">
        <f>Table39[[#This Row],[RN Admin Hours Contract]]/Table39[[#This Row],[RN Admin Hours]]</f>
        <v>3.2644704706479774E-2</v>
      </c>
      <c r="R50" s="3">
        <v>4.9444444444444446</v>
      </c>
      <c r="S50" s="3">
        <v>0</v>
      </c>
      <c r="T50" s="4">
        <f>Table39[[#This Row],[RN DON Hours Contract]]/Table39[[#This Row],[RN DON Hours]]</f>
        <v>0</v>
      </c>
      <c r="U50" s="3">
        <f>SUM(Table39[[#This Row],[LPN Hours]], Table39[[#This Row],[LPN Admin Hours]])</f>
        <v>61.39233333333334</v>
      </c>
      <c r="V50" s="3">
        <f>Table39[[#This Row],[LPN Hours Contract]]+Table39[[#This Row],[LPN Admin Hours Contract]]</f>
        <v>0.1388888888888889</v>
      </c>
      <c r="W50" s="4">
        <f t="shared" si="2"/>
        <v>2.2623165035084002E-3</v>
      </c>
      <c r="X50" s="3">
        <v>61.39233333333334</v>
      </c>
      <c r="Y50" s="3">
        <v>0.1388888888888889</v>
      </c>
      <c r="Z50" s="4">
        <f>Table39[[#This Row],[LPN Hours Contract]]/Table39[[#This Row],[LPN Hours]]</f>
        <v>2.2623165035084002E-3</v>
      </c>
      <c r="AA50" s="3">
        <v>0</v>
      </c>
      <c r="AB50" s="3">
        <v>0</v>
      </c>
      <c r="AC50" s="4">
        <v>0</v>
      </c>
      <c r="AD50" s="3">
        <f>SUM(Table39[[#This Row],[CNA Hours]], Table39[[#This Row],[NA in Training Hours]], Table39[[#This Row],[Med Aide/Tech Hours]])</f>
        <v>81.851444444444439</v>
      </c>
      <c r="AE50" s="3">
        <f>SUM(Table39[[#This Row],[CNA Hours Contract]], Table39[[#This Row],[NA in Training Hours Contract]], Table39[[#This Row],[Med Aide/Tech Hours Contract]])</f>
        <v>0.4087777777777778</v>
      </c>
      <c r="AF50" s="4">
        <f>Table39[[#This Row],[CNA/NA/Med Aide Contract Hours]]/Table39[[#This Row],[Total CNA, NA in Training, Med Aide/Tech Hours]]</f>
        <v>4.9941425047816982E-3</v>
      </c>
      <c r="AG50" s="3">
        <v>76.214222222222219</v>
      </c>
      <c r="AH50" s="3">
        <v>0.4087777777777778</v>
      </c>
      <c r="AI50" s="4">
        <f>Table39[[#This Row],[CNA Hours Contract]]/Table39[[#This Row],[CNA Hours]]</f>
        <v>5.3635366977292081E-3</v>
      </c>
      <c r="AJ50" s="3">
        <v>5.6372222222222232</v>
      </c>
      <c r="AK50" s="3">
        <v>0</v>
      </c>
      <c r="AL50" s="4">
        <f>Table39[[#This Row],[NA in Training Hours Contract]]/Table39[[#This Row],[NA in Training Hours]]</f>
        <v>0</v>
      </c>
      <c r="AM50" s="3">
        <v>0</v>
      </c>
      <c r="AN50" s="3">
        <v>0</v>
      </c>
      <c r="AO50" s="4">
        <v>0</v>
      </c>
      <c r="AP50" s="1" t="s">
        <v>48</v>
      </c>
      <c r="AQ50" s="1">
        <v>5</v>
      </c>
    </row>
    <row r="51" spans="1:43" x14ac:dyDescent="0.2">
      <c r="A51" s="1" t="s">
        <v>425</v>
      </c>
      <c r="B51" s="1" t="s">
        <v>480</v>
      </c>
      <c r="C51" s="1" t="s">
        <v>917</v>
      </c>
      <c r="D51" s="1" t="s">
        <v>1109</v>
      </c>
      <c r="E51" s="3">
        <v>51.31111111111111</v>
      </c>
      <c r="F51" s="3">
        <f t="shared" si="0"/>
        <v>210.97500000000002</v>
      </c>
      <c r="G51" s="3">
        <f>SUM(Table39[[#This Row],[RN Hours Contract (W/ Admin, DON)]], Table39[[#This Row],[LPN Contract Hours (w/ Admin)]], Table39[[#This Row],[CNA/NA/Med Aide Contract Hours]])</f>
        <v>8.0027777777777782</v>
      </c>
      <c r="H51" s="4">
        <f>Table39[[#This Row],[Total Contract Hours]]/Table39[[#This Row],[Total Hours Nurse Staffing]]</f>
        <v>3.7932351121117563E-2</v>
      </c>
      <c r="I51" s="3">
        <f>SUM(Table39[[#This Row],[RN Hours]], Table39[[#This Row],[RN Admin Hours]], Table39[[#This Row],[RN DON Hours]])</f>
        <v>40.258333333333333</v>
      </c>
      <c r="J51" s="3">
        <f t="shared" si="1"/>
        <v>0.58888888888888891</v>
      </c>
      <c r="K51" s="4">
        <f>Table39[[#This Row],[RN Hours Contract (W/ Admin, DON)]]/Table39[[#This Row],[RN Hours (w/ Admin, DON)]]</f>
        <v>1.4627751328227421E-2</v>
      </c>
      <c r="L51" s="3">
        <v>25.752777777777776</v>
      </c>
      <c r="M51" s="3">
        <v>0.58888888888888891</v>
      </c>
      <c r="N51" s="4">
        <f>Table39[[#This Row],[RN Hours Contract]]/Table39[[#This Row],[RN Hours]]</f>
        <v>2.2867004638118867E-2</v>
      </c>
      <c r="O51" s="3">
        <v>9.35</v>
      </c>
      <c r="P51" s="3">
        <v>0</v>
      </c>
      <c r="Q51" s="4">
        <f>Table39[[#This Row],[RN Admin Hours Contract]]/Table39[[#This Row],[RN Admin Hours]]</f>
        <v>0</v>
      </c>
      <c r="R51" s="3">
        <v>5.1555555555555559</v>
      </c>
      <c r="S51" s="3">
        <v>0</v>
      </c>
      <c r="T51" s="4">
        <f>Table39[[#This Row],[RN DON Hours Contract]]/Table39[[#This Row],[RN DON Hours]]</f>
        <v>0</v>
      </c>
      <c r="U51" s="3">
        <f>SUM(Table39[[#This Row],[LPN Hours]], Table39[[#This Row],[LPN Admin Hours]])</f>
        <v>50.35</v>
      </c>
      <c r="V51" s="3">
        <f>Table39[[#This Row],[LPN Hours Contract]]+Table39[[#This Row],[LPN Admin Hours Contract]]</f>
        <v>7.3305555555555557</v>
      </c>
      <c r="W51" s="4">
        <f t="shared" si="2"/>
        <v>0.14559196733973298</v>
      </c>
      <c r="X51" s="3">
        <v>50.35</v>
      </c>
      <c r="Y51" s="3">
        <v>7.3305555555555557</v>
      </c>
      <c r="Z51" s="4">
        <f>Table39[[#This Row],[LPN Hours Contract]]/Table39[[#This Row],[LPN Hours]]</f>
        <v>0.14559196733973298</v>
      </c>
      <c r="AA51" s="3">
        <v>0</v>
      </c>
      <c r="AB51" s="3">
        <v>0</v>
      </c>
      <c r="AC51" s="4">
        <v>0</v>
      </c>
      <c r="AD51" s="3">
        <f>SUM(Table39[[#This Row],[CNA Hours]], Table39[[#This Row],[NA in Training Hours]], Table39[[#This Row],[Med Aide/Tech Hours]])</f>
        <v>120.36666666666667</v>
      </c>
      <c r="AE51" s="3">
        <f>SUM(Table39[[#This Row],[CNA Hours Contract]], Table39[[#This Row],[NA in Training Hours Contract]], Table39[[#This Row],[Med Aide/Tech Hours Contract]])</f>
        <v>8.3333333333333329E-2</v>
      </c>
      <c r="AF51" s="4">
        <f>Table39[[#This Row],[CNA/NA/Med Aide Contract Hours]]/Table39[[#This Row],[Total CNA, NA in Training, Med Aide/Tech Hours]]</f>
        <v>6.9232899473829952E-4</v>
      </c>
      <c r="AG51" s="3">
        <v>99.230555555555554</v>
      </c>
      <c r="AH51" s="3">
        <v>8.3333333333333329E-2</v>
      </c>
      <c r="AI51" s="4">
        <f>Table39[[#This Row],[CNA Hours Contract]]/Table39[[#This Row],[CNA Hours]]</f>
        <v>8.3979508999804044E-4</v>
      </c>
      <c r="AJ51" s="3">
        <v>21.136111111111113</v>
      </c>
      <c r="AK51" s="3">
        <v>0</v>
      </c>
      <c r="AL51" s="4">
        <f>Table39[[#This Row],[NA in Training Hours Contract]]/Table39[[#This Row],[NA in Training Hours]]</f>
        <v>0</v>
      </c>
      <c r="AM51" s="3">
        <v>0</v>
      </c>
      <c r="AN51" s="3">
        <v>0</v>
      </c>
      <c r="AO51" s="4">
        <v>0</v>
      </c>
      <c r="AP51" s="1" t="s">
        <v>49</v>
      </c>
      <c r="AQ51" s="1">
        <v>5</v>
      </c>
    </row>
    <row r="52" spans="1:43" x14ac:dyDescent="0.2">
      <c r="A52" s="1" t="s">
        <v>425</v>
      </c>
      <c r="B52" s="1" t="s">
        <v>481</v>
      </c>
      <c r="C52" s="1" t="s">
        <v>898</v>
      </c>
      <c r="D52" s="1" t="s">
        <v>1089</v>
      </c>
      <c r="E52" s="3">
        <v>44.288888888888891</v>
      </c>
      <c r="F52" s="3">
        <f t="shared" si="0"/>
        <v>182.22777777777779</v>
      </c>
      <c r="G52" s="3">
        <f>SUM(Table39[[#This Row],[RN Hours Contract (W/ Admin, DON)]], Table39[[#This Row],[LPN Contract Hours (w/ Admin)]], Table39[[#This Row],[CNA/NA/Med Aide Contract Hours]])</f>
        <v>3.0222222222222221</v>
      </c>
      <c r="H52" s="4">
        <f>Table39[[#This Row],[Total Contract Hours]]/Table39[[#This Row],[Total Hours Nurse Staffing]]</f>
        <v>1.658486021767629E-2</v>
      </c>
      <c r="I52" s="3">
        <f>SUM(Table39[[#This Row],[RN Hours]], Table39[[#This Row],[RN Admin Hours]], Table39[[#This Row],[RN DON Hours]])</f>
        <v>41.769444444444446</v>
      </c>
      <c r="J52" s="3">
        <f t="shared" si="1"/>
        <v>3.0222222222222221</v>
      </c>
      <c r="K52" s="4">
        <f>Table39[[#This Row],[RN Hours Contract (W/ Admin, DON)]]/Table39[[#This Row],[RN Hours (w/ Admin, DON)]]</f>
        <v>7.2354858016891663E-2</v>
      </c>
      <c r="L52" s="3">
        <v>36.608333333333334</v>
      </c>
      <c r="M52" s="3">
        <v>3.0222222222222221</v>
      </c>
      <c r="N52" s="4">
        <f>Table39[[#This Row],[RN Hours Contract]]/Table39[[#This Row],[RN Hours]]</f>
        <v>8.2555580848319293E-2</v>
      </c>
      <c r="O52" s="3">
        <v>0</v>
      </c>
      <c r="P52" s="3">
        <v>0</v>
      </c>
      <c r="Q52" s="4">
        <v>0</v>
      </c>
      <c r="R52" s="3">
        <v>5.1611111111111114</v>
      </c>
      <c r="S52" s="3">
        <v>0</v>
      </c>
      <c r="T52" s="4">
        <f>Table39[[#This Row],[RN DON Hours Contract]]/Table39[[#This Row],[RN DON Hours]]</f>
        <v>0</v>
      </c>
      <c r="U52" s="3">
        <f>SUM(Table39[[#This Row],[LPN Hours]], Table39[[#This Row],[LPN Admin Hours]])</f>
        <v>22.397222222222222</v>
      </c>
      <c r="V52" s="3">
        <f>Table39[[#This Row],[LPN Hours Contract]]+Table39[[#This Row],[LPN Admin Hours Contract]]</f>
        <v>0</v>
      </c>
      <c r="W52" s="4">
        <f t="shared" si="2"/>
        <v>0</v>
      </c>
      <c r="X52" s="3">
        <v>22.397222222222222</v>
      </c>
      <c r="Y52" s="3">
        <v>0</v>
      </c>
      <c r="Z52" s="4">
        <f>Table39[[#This Row],[LPN Hours Contract]]/Table39[[#This Row],[LPN Hours]]</f>
        <v>0</v>
      </c>
      <c r="AA52" s="3">
        <v>0</v>
      </c>
      <c r="AB52" s="3">
        <v>0</v>
      </c>
      <c r="AC52" s="4">
        <v>0</v>
      </c>
      <c r="AD52" s="3">
        <f>SUM(Table39[[#This Row],[CNA Hours]], Table39[[#This Row],[NA in Training Hours]], Table39[[#This Row],[Med Aide/Tech Hours]])</f>
        <v>118.06111111111112</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118.06111111111112</v>
      </c>
      <c r="AH52" s="3">
        <v>0</v>
      </c>
      <c r="AI52" s="4">
        <f>Table39[[#This Row],[CNA Hours Contract]]/Table39[[#This Row],[CNA Hours]]</f>
        <v>0</v>
      </c>
      <c r="AJ52" s="3">
        <v>0</v>
      </c>
      <c r="AK52" s="3">
        <v>0</v>
      </c>
      <c r="AL52" s="4">
        <v>0</v>
      </c>
      <c r="AM52" s="3">
        <v>0</v>
      </c>
      <c r="AN52" s="3">
        <v>0</v>
      </c>
      <c r="AO52" s="4">
        <v>0</v>
      </c>
      <c r="AP52" s="1" t="s">
        <v>50</v>
      </c>
      <c r="AQ52" s="1">
        <v>5</v>
      </c>
    </row>
    <row r="53" spans="1:43" x14ac:dyDescent="0.2">
      <c r="A53" s="1" t="s">
        <v>425</v>
      </c>
      <c r="B53" s="1" t="s">
        <v>426</v>
      </c>
      <c r="C53" s="1" t="s">
        <v>918</v>
      </c>
      <c r="D53" s="1" t="s">
        <v>1079</v>
      </c>
      <c r="E53" s="3">
        <v>49.755555555555553</v>
      </c>
      <c r="F53" s="3">
        <f t="shared" si="0"/>
        <v>204.32144444444444</v>
      </c>
      <c r="G53" s="3">
        <f>SUM(Table39[[#This Row],[RN Hours Contract (W/ Admin, DON)]], Table39[[#This Row],[LPN Contract Hours (w/ Admin)]], Table39[[#This Row],[CNA/NA/Med Aide Contract Hours]])</f>
        <v>0</v>
      </c>
      <c r="H53" s="4">
        <f>Table39[[#This Row],[Total Contract Hours]]/Table39[[#This Row],[Total Hours Nurse Staffing]]</f>
        <v>0</v>
      </c>
      <c r="I53" s="3">
        <f>SUM(Table39[[#This Row],[RN Hours]], Table39[[#This Row],[RN Admin Hours]], Table39[[#This Row],[RN DON Hours]])</f>
        <v>28.698888888888888</v>
      </c>
      <c r="J53" s="3">
        <f t="shared" si="1"/>
        <v>0</v>
      </c>
      <c r="K53" s="4">
        <f>Table39[[#This Row],[RN Hours Contract (W/ Admin, DON)]]/Table39[[#This Row],[RN Hours (w/ Admin, DON)]]</f>
        <v>0</v>
      </c>
      <c r="L53" s="3">
        <v>12.16</v>
      </c>
      <c r="M53" s="3">
        <v>0</v>
      </c>
      <c r="N53" s="4">
        <f>Table39[[#This Row],[RN Hours Contract]]/Table39[[#This Row],[RN Hours]]</f>
        <v>0</v>
      </c>
      <c r="O53" s="3">
        <v>12.45</v>
      </c>
      <c r="P53" s="3">
        <v>0</v>
      </c>
      <c r="Q53" s="4">
        <f>Table39[[#This Row],[RN Admin Hours Contract]]/Table39[[#This Row],[RN Admin Hours]]</f>
        <v>0</v>
      </c>
      <c r="R53" s="3">
        <v>4.0888888888888886</v>
      </c>
      <c r="S53" s="3">
        <v>0</v>
      </c>
      <c r="T53" s="4">
        <f>Table39[[#This Row],[RN DON Hours Contract]]/Table39[[#This Row],[RN DON Hours]]</f>
        <v>0</v>
      </c>
      <c r="U53" s="3">
        <f>SUM(Table39[[#This Row],[LPN Hours]], Table39[[#This Row],[LPN Admin Hours]])</f>
        <v>70.321555555555548</v>
      </c>
      <c r="V53" s="3">
        <f>Table39[[#This Row],[LPN Hours Contract]]+Table39[[#This Row],[LPN Admin Hours Contract]]</f>
        <v>0</v>
      </c>
      <c r="W53" s="4">
        <f t="shared" si="2"/>
        <v>0</v>
      </c>
      <c r="X53" s="3">
        <v>70.321555555555548</v>
      </c>
      <c r="Y53" s="3">
        <v>0</v>
      </c>
      <c r="Z53" s="4">
        <f>Table39[[#This Row],[LPN Hours Contract]]/Table39[[#This Row],[LPN Hours]]</f>
        <v>0</v>
      </c>
      <c r="AA53" s="3">
        <v>0</v>
      </c>
      <c r="AB53" s="3">
        <v>0</v>
      </c>
      <c r="AC53" s="4">
        <v>0</v>
      </c>
      <c r="AD53" s="3">
        <f>SUM(Table39[[#This Row],[CNA Hours]], Table39[[#This Row],[NA in Training Hours]], Table39[[#This Row],[Med Aide/Tech Hours]])</f>
        <v>105.301</v>
      </c>
      <c r="AE53" s="3">
        <f>SUM(Table39[[#This Row],[CNA Hours Contract]], Table39[[#This Row],[NA in Training Hours Contract]], Table39[[#This Row],[Med Aide/Tech Hours Contract]])</f>
        <v>0</v>
      </c>
      <c r="AF53" s="4">
        <f>Table39[[#This Row],[CNA/NA/Med Aide Contract Hours]]/Table39[[#This Row],[Total CNA, NA in Training, Med Aide/Tech Hours]]</f>
        <v>0</v>
      </c>
      <c r="AG53" s="3">
        <v>105.301</v>
      </c>
      <c r="AH53" s="3">
        <v>0</v>
      </c>
      <c r="AI53" s="4">
        <f>Table39[[#This Row],[CNA Hours Contract]]/Table39[[#This Row],[CNA Hours]]</f>
        <v>0</v>
      </c>
      <c r="AJ53" s="3">
        <v>0</v>
      </c>
      <c r="AK53" s="3">
        <v>0</v>
      </c>
      <c r="AL53" s="4">
        <v>0</v>
      </c>
      <c r="AM53" s="3">
        <v>0</v>
      </c>
      <c r="AN53" s="3">
        <v>0</v>
      </c>
      <c r="AO53" s="4">
        <v>0</v>
      </c>
      <c r="AP53" s="1" t="s">
        <v>51</v>
      </c>
      <c r="AQ53" s="1">
        <v>5</v>
      </c>
    </row>
    <row r="54" spans="1:43" x14ac:dyDescent="0.2">
      <c r="A54" s="1" t="s">
        <v>425</v>
      </c>
      <c r="B54" s="1" t="s">
        <v>482</v>
      </c>
      <c r="C54" s="1" t="s">
        <v>883</v>
      </c>
      <c r="D54" s="1" t="s">
        <v>1112</v>
      </c>
      <c r="E54" s="3">
        <v>90.75555555555556</v>
      </c>
      <c r="F54" s="3">
        <f t="shared" si="0"/>
        <v>336.14444444444445</v>
      </c>
      <c r="G54" s="3">
        <f>SUM(Table39[[#This Row],[RN Hours Contract (W/ Admin, DON)]], Table39[[#This Row],[LPN Contract Hours (w/ Admin)]], Table39[[#This Row],[CNA/NA/Med Aide Contract Hours]])</f>
        <v>9.3333333333333339</v>
      </c>
      <c r="H54" s="4">
        <f>Table39[[#This Row],[Total Contract Hours]]/Table39[[#This Row],[Total Hours Nurse Staffing]]</f>
        <v>2.7765841404158265E-2</v>
      </c>
      <c r="I54" s="3">
        <f>SUM(Table39[[#This Row],[RN Hours]], Table39[[#This Row],[RN Admin Hours]], Table39[[#This Row],[RN DON Hours]])</f>
        <v>84.75</v>
      </c>
      <c r="J54" s="3">
        <f t="shared" si="1"/>
        <v>2.1333333333333333</v>
      </c>
      <c r="K54" s="4">
        <f>Table39[[#This Row],[RN Hours Contract (W/ Admin, DON)]]/Table39[[#This Row],[RN Hours (w/ Admin, DON)]]</f>
        <v>2.5172074729596854E-2</v>
      </c>
      <c r="L54" s="3">
        <v>66.072222222222223</v>
      </c>
      <c r="M54" s="3">
        <v>2.1333333333333333</v>
      </c>
      <c r="N54" s="4">
        <f>Table39[[#This Row],[RN Hours Contract]]/Table39[[#This Row],[RN Hours]]</f>
        <v>3.228790044564029E-2</v>
      </c>
      <c r="O54" s="3">
        <v>13.611111111111111</v>
      </c>
      <c r="P54" s="3">
        <v>0</v>
      </c>
      <c r="Q54" s="4">
        <f>Table39[[#This Row],[RN Admin Hours Contract]]/Table39[[#This Row],[RN Admin Hours]]</f>
        <v>0</v>
      </c>
      <c r="R54" s="3">
        <v>5.0666666666666664</v>
      </c>
      <c r="S54" s="3">
        <v>0</v>
      </c>
      <c r="T54" s="4">
        <f>Table39[[#This Row],[RN DON Hours Contract]]/Table39[[#This Row],[RN DON Hours]]</f>
        <v>0</v>
      </c>
      <c r="U54" s="3">
        <f>SUM(Table39[[#This Row],[LPN Hours]], Table39[[#This Row],[LPN Admin Hours]])</f>
        <v>53.663888888888891</v>
      </c>
      <c r="V54" s="3">
        <f>Table39[[#This Row],[LPN Hours Contract]]+Table39[[#This Row],[LPN Admin Hours Contract]]</f>
        <v>7.2</v>
      </c>
      <c r="W54" s="4">
        <f t="shared" si="2"/>
        <v>0.13416843521921423</v>
      </c>
      <c r="X54" s="3">
        <v>53.663888888888891</v>
      </c>
      <c r="Y54" s="3">
        <v>7.2</v>
      </c>
      <c r="Z54" s="4">
        <f>Table39[[#This Row],[LPN Hours Contract]]/Table39[[#This Row],[LPN Hours]]</f>
        <v>0.13416843521921423</v>
      </c>
      <c r="AA54" s="3">
        <v>0</v>
      </c>
      <c r="AB54" s="3">
        <v>0</v>
      </c>
      <c r="AC54" s="4">
        <v>0</v>
      </c>
      <c r="AD54" s="3">
        <f>SUM(Table39[[#This Row],[CNA Hours]], Table39[[#This Row],[NA in Training Hours]], Table39[[#This Row],[Med Aide/Tech Hours]])</f>
        <v>197.73055555555555</v>
      </c>
      <c r="AE54" s="3">
        <f>SUM(Table39[[#This Row],[CNA Hours Contract]], Table39[[#This Row],[NA in Training Hours Contract]], Table39[[#This Row],[Med Aide/Tech Hours Contract]])</f>
        <v>0</v>
      </c>
      <c r="AF54" s="4">
        <f>Table39[[#This Row],[CNA/NA/Med Aide Contract Hours]]/Table39[[#This Row],[Total CNA, NA in Training, Med Aide/Tech Hours]]</f>
        <v>0</v>
      </c>
      <c r="AG54" s="3">
        <v>164.51666666666668</v>
      </c>
      <c r="AH54" s="3">
        <v>0</v>
      </c>
      <c r="AI54" s="4">
        <f>Table39[[#This Row],[CNA Hours Contract]]/Table39[[#This Row],[CNA Hours]]</f>
        <v>0</v>
      </c>
      <c r="AJ54" s="3">
        <v>33.213888888888889</v>
      </c>
      <c r="AK54" s="3">
        <v>0</v>
      </c>
      <c r="AL54" s="4">
        <f>Table39[[#This Row],[NA in Training Hours Contract]]/Table39[[#This Row],[NA in Training Hours]]</f>
        <v>0</v>
      </c>
      <c r="AM54" s="3">
        <v>0</v>
      </c>
      <c r="AN54" s="3">
        <v>0</v>
      </c>
      <c r="AO54" s="4">
        <v>0</v>
      </c>
      <c r="AP54" s="1" t="s">
        <v>52</v>
      </c>
      <c r="AQ54" s="1">
        <v>5</v>
      </c>
    </row>
    <row r="55" spans="1:43" x14ac:dyDescent="0.2">
      <c r="A55" s="1" t="s">
        <v>425</v>
      </c>
      <c r="B55" s="1" t="s">
        <v>483</v>
      </c>
      <c r="C55" s="1" t="s">
        <v>930</v>
      </c>
      <c r="D55" s="1" t="s">
        <v>1118</v>
      </c>
      <c r="E55" s="3">
        <v>84.4</v>
      </c>
      <c r="F55" s="3">
        <f t="shared" si="0"/>
        <v>287.03188888888894</v>
      </c>
      <c r="G55" s="3">
        <f>SUM(Table39[[#This Row],[RN Hours Contract (W/ Admin, DON)]], Table39[[#This Row],[LPN Contract Hours (w/ Admin)]], Table39[[#This Row],[CNA/NA/Med Aide Contract Hours]])</f>
        <v>46.234666666666662</v>
      </c>
      <c r="H55" s="4">
        <f>Table39[[#This Row],[Total Contract Hours]]/Table39[[#This Row],[Total Hours Nurse Staffing]]</f>
        <v>0.16107850192409898</v>
      </c>
      <c r="I55" s="3">
        <f>SUM(Table39[[#This Row],[RN Hours]], Table39[[#This Row],[RN Admin Hours]], Table39[[#This Row],[RN DON Hours]])</f>
        <v>70.534111111111116</v>
      </c>
      <c r="J55" s="3">
        <f t="shared" si="1"/>
        <v>10.503888888888891</v>
      </c>
      <c r="K55" s="4">
        <f>Table39[[#This Row],[RN Hours Contract (W/ Admin, DON)]]/Table39[[#This Row],[RN Hours (w/ Admin, DON)]]</f>
        <v>0.14891927782774925</v>
      </c>
      <c r="L55" s="3">
        <v>41.350888888888889</v>
      </c>
      <c r="M55" s="3">
        <v>0</v>
      </c>
      <c r="N55" s="4">
        <f>Table39[[#This Row],[RN Hours Contract]]/Table39[[#This Row],[RN Hours]]</f>
        <v>0</v>
      </c>
      <c r="O55" s="3">
        <v>24.294333333333334</v>
      </c>
      <c r="P55" s="3">
        <v>10.503888888888891</v>
      </c>
      <c r="Q55" s="4">
        <f>Table39[[#This Row],[RN Admin Hours Contract]]/Table39[[#This Row],[RN Admin Hours]]</f>
        <v>0.43235962661617489</v>
      </c>
      <c r="R55" s="3">
        <v>4.8888888888888893</v>
      </c>
      <c r="S55" s="3">
        <v>0</v>
      </c>
      <c r="T55" s="4">
        <f>Table39[[#This Row],[RN DON Hours Contract]]/Table39[[#This Row],[RN DON Hours]]</f>
        <v>0</v>
      </c>
      <c r="U55" s="3">
        <f>SUM(Table39[[#This Row],[LPN Hours]], Table39[[#This Row],[LPN Admin Hours]])</f>
        <v>73.592777777777783</v>
      </c>
      <c r="V55" s="3">
        <f>Table39[[#This Row],[LPN Hours Contract]]+Table39[[#This Row],[LPN Admin Hours Contract]]</f>
        <v>3.8775555555555545</v>
      </c>
      <c r="W55" s="4">
        <f t="shared" si="2"/>
        <v>5.2689349045422613E-2</v>
      </c>
      <c r="X55" s="3">
        <v>73.592777777777783</v>
      </c>
      <c r="Y55" s="3">
        <v>3.8775555555555545</v>
      </c>
      <c r="Z55" s="4">
        <f>Table39[[#This Row],[LPN Hours Contract]]/Table39[[#This Row],[LPN Hours]]</f>
        <v>5.2689349045422613E-2</v>
      </c>
      <c r="AA55" s="3">
        <v>0</v>
      </c>
      <c r="AB55" s="3">
        <v>0</v>
      </c>
      <c r="AC55" s="4">
        <v>0</v>
      </c>
      <c r="AD55" s="3">
        <f>SUM(Table39[[#This Row],[CNA Hours]], Table39[[#This Row],[NA in Training Hours]], Table39[[#This Row],[Med Aide/Tech Hours]])</f>
        <v>142.905</v>
      </c>
      <c r="AE55" s="3">
        <f>SUM(Table39[[#This Row],[CNA Hours Contract]], Table39[[#This Row],[NA in Training Hours Contract]], Table39[[#This Row],[Med Aide/Tech Hours Contract]])</f>
        <v>31.853222222222218</v>
      </c>
      <c r="AF55" s="4">
        <f>Table39[[#This Row],[CNA/NA/Med Aide Contract Hours]]/Table39[[#This Row],[Total CNA, NA in Training, Med Aide/Tech Hours]]</f>
        <v>0.22289788476415953</v>
      </c>
      <c r="AG55" s="3">
        <v>142.905</v>
      </c>
      <c r="AH55" s="3">
        <v>31.853222222222218</v>
      </c>
      <c r="AI55" s="4">
        <f>Table39[[#This Row],[CNA Hours Contract]]/Table39[[#This Row],[CNA Hours]]</f>
        <v>0.22289788476415953</v>
      </c>
      <c r="AJ55" s="3">
        <v>0</v>
      </c>
      <c r="AK55" s="3">
        <v>0</v>
      </c>
      <c r="AL55" s="4">
        <v>0</v>
      </c>
      <c r="AM55" s="3">
        <v>0</v>
      </c>
      <c r="AN55" s="3">
        <v>0</v>
      </c>
      <c r="AO55" s="4">
        <v>0</v>
      </c>
      <c r="AP55" s="1" t="s">
        <v>53</v>
      </c>
      <c r="AQ55" s="1">
        <v>5</v>
      </c>
    </row>
    <row r="56" spans="1:43" x14ac:dyDescent="0.2">
      <c r="A56" s="1" t="s">
        <v>425</v>
      </c>
      <c r="B56" s="1" t="s">
        <v>484</v>
      </c>
      <c r="C56" s="1" t="s">
        <v>917</v>
      </c>
      <c r="D56" s="1" t="s">
        <v>1109</v>
      </c>
      <c r="E56" s="3">
        <v>61.56666666666667</v>
      </c>
      <c r="F56" s="3">
        <f t="shared" si="0"/>
        <v>252.63611111111109</v>
      </c>
      <c r="G56" s="3">
        <f>SUM(Table39[[#This Row],[RN Hours Contract (W/ Admin, DON)]], Table39[[#This Row],[LPN Contract Hours (w/ Admin)]], Table39[[#This Row],[CNA/NA/Med Aide Contract Hours]])</f>
        <v>0</v>
      </c>
      <c r="H56" s="4">
        <f>Table39[[#This Row],[Total Contract Hours]]/Table39[[#This Row],[Total Hours Nurse Staffing]]</f>
        <v>0</v>
      </c>
      <c r="I56" s="3">
        <f>SUM(Table39[[#This Row],[RN Hours]], Table39[[#This Row],[RN Admin Hours]], Table39[[#This Row],[RN DON Hours]])</f>
        <v>32.385222222222225</v>
      </c>
      <c r="J56" s="3">
        <f t="shared" si="1"/>
        <v>0</v>
      </c>
      <c r="K56" s="4">
        <f>Table39[[#This Row],[RN Hours Contract (W/ Admin, DON)]]/Table39[[#This Row],[RN Hours (w/ Admin, DON)]]</f>
        <v>0</v>
      </c>
      <c r="L56" s="3">
        <v>27.585222222222225</v>
      </c>
      <c r="M56" s="3">
        <v>0</v>
      </c>
      <c r="N56" s="4">
        <f>Table39[[#This Row],[RN Hours Contract]]/Table39[[#This Row],[RN Hours]]</f>
        <v>0</v>
      </c>
      <c r="O56" s="3">
        <v>0</v>
      </c>
      <c r="P56" s="3">
        <v>0</v>
      </c>
      <c r="Q56" s="4">
        <v>0</v>
      </c>
      <c r="R56" s="3">
        <v>4.8</v>
      </c>
      <c r="S56" s="3">
        <v>0</v>
      </c>
      <c r="T56" s="4">
        <f>Table39[[#This Row],[RN DON Hours Contract]]/Table39[[#This Row],[RN DON Hours]]</f>
        <v>0</v>
      </c>
      <c r="U56" s="3">
        <f>SUM(Table39[[#This Row],[LPN Hours]], Table39[[#This Row],[LPN Admin Hours]])</f>
        <v>77.767555555555546</v>
      </c>
      <c r="V56" s="3">
        <f>Table39[[#This Row],[LPN Hours Contract]]+Table39[[#This Row],[LPN Admin Hours Contract]]</f>
        <v>0</v>
      </c>
      <c r="W56" s="4">
        <f t="shared" si="2"/>
        <v>0</v>
      </c>
      <c r="X56" s="3">
        <v>72.434222222222218</v>
      </c>
      <c r="Y56" s="3">
        <v>0</v>
      </c>
      <c r="Z56" s="4">
        <f>Table39[[#This Row],[LPN Hours Contract]]/Table39[[#This Row],[LPN Hours]]</f>
        <v>0</v>
      </c>
      <c r="AA56" s="3">
        <v>5.333333333333333</v>
      </c>
      <c r="AB56" s="3">
        <v>0</v>
      </c>
      <c r="AC56" s="4">
        <f>Table39[[#This Row],[LPN Admin Hours Contract]]/Table39[[#This Row],[LPN Admin Hours]]</f>
        <v>0</v>
      </c>
      <c r="AD56" s="3">
        <f>SUM(Table39[[#This Row],[CNA Hours]], Table39[[#This Row],[NA in Training Hours]], Table39[[#This Row],[Med Aide/Tech Hours]])</f>
        <v>142.48333333333332</v>
      </c>
      <c r="AE56" s="3">
        <f>SUM(Table39[[#This Row],[CNA Hours Contract]], Table39[[#This Row],[NA in Training Hours Contract]], Table39[[#This Row],[Med Aide/Tech Hours Contract]])</f>
        <v>0</v>
      </c>
      <c r="AF56" s="4">
        <f>Table39[[#This Row],[CNA/NA/Med Aide Contract Hours]]/Table39[[#This Row],[Total CNA, NA in Training, Med Aide/Tech Hours]]</f>
        <v>0</v>
      </c>
      <c r="AG56" s="3">
        <v>142.48333333333332</v>
      </c>
      <c r="AH56" s="3">
        <v>0</v>
      </c>
      <c r="AI56" s="4">
        <f>Table39[[#This Row],[CNA Hours Contract]]/Table39[[#This Row],[CNA Hours]]</f>
        <v>0</v>
      </c>
      <c r="AJ56" s="3">
        <v>0</v>
      </c>
      <c r="AK56" s="3">
        <v>0</v>
      </c>
      <c r="AL56" s="4">
        <v>0</v>
      </c>
      <c r="AM56" s="3">
        <v>0</v>
      </c>
      <c r="AN56" s="3">
        <v>0</v>
      </c>
      <c r="AO56" s="4">
        <v>0</v>
      </c>
      <c r="AP56" s="1" t="s">
        <v>54</v>
      </c>
      <c r="AQ56" s="1">
        <v>5</v>
      </c>
    </row>
    <row r="57" spans="1:43" x14ac:dyDescent="0.2">
      <c r="A57" s="1" t="s">
        <v>425</v>
      </c>
      <c r="B57" s="1" t="s">
        <v>485</v>
      </c>
      <c r="C57" s="1" t="s">
        <v>853</v>
      </c>
      <c r="D57" s="1" t="s">
        <v>1108</v>
      </c>
      <c r="E57" s="3">
        <v>25.933333333333334</v>
      </c>
      <c r="F57" s="3">
        <f t="shared" si="0"/>
        <v>155.99666666666667</v>
      </c>
      <c r="G57" s="3">
        <f>SUM(Table39[[#This Row],[RN Hours Contract (W/ Admin, DON)]], Table39[[#This Row],[LPN Contract Hours (w/ Admin)]], Table39[[#This Row],[CNA/NA/Med Aide Contract Hours]])</f>
        <v>0</v>
      </c>
      <c r="H57" s="4">
        <f>Table39[[#This Row],[Total Contract Hours]]/Table39[[#This Row],[Total Hours Nurse Staffing]]</f>
        <v>0</v>
      </c>
      <c r="I57" s="3">
        <f>SUM(Table39[[#This Row],[RN Hours]], Table39[[#This Row],[RN Admin Hours]], Table39[[#This Row],[RN DON Hours]])</f>
        <v>43.382222222222225</v>
      </c>
      <c r="J57" s="3">
        <f t="shared" si="1"/>
        <v>0</v>
      </c>
      <c r="K57" s="4">
        <f>Table39[[#This Row],[RN Hours Contract (W/ Admin, DON)]]/Table39[[#This Row],[RN Hours (w/ Admin, DON)]]</f>
        <v>0</v>
      </c>
      <c r="L57" s="3">
        <v>28.918888888888887</v>
      </c>
      <c r="M57" s="3">
        <v>0</v>
      </c>
      <c r="N57" s="4">
        <f>Table39[[#This Row],[RN Hours Contract]]/Table39[[#This Row],[RN Hours]]</f>
        <v>0</v>
      </c>
      <c r="O57" s="3">
        <v>9.2188888888888894</v>
      </c>
      <c r="P57" s="3">
        <v>0</v>
      </c>
      <c r="Q57" s="4">
        <f>Table39[[#This Row],[RN Admin Hours Contract]]/Table39[[#This Row],[RN Admin Hours]]</f>
        <v>0</v>
      </c>
      <c r="R57" s="3">
        <v>5.2444444444444445</v>
      </c>
      <c r="S57" s="3">
        <v>0</v>
      </c>
      <c r="T57" s="4">
        <f>Table39[[#This Row],[RN DON Hours Contract]]/Table39[[#This Row],[RN DON Hours]]</f>
        <v>0</v>
      </c>
      <c r="U57" s="3">
        <f>SUM(Table39[[#This Row],[LPN Hours]], Table39[[#This Row],[LPN Admin Hours]])</f>
        <v>14.692222222222222</v>
      </c>
      <c r="V57" s="3">
        <f>Table39[[#This Row],[LPN Hours Contract]]+Table39[[#This Row],[LPN Admin Hours Contract]]</f>
        <v>0</v>
      </c>
      <c r="W57" s="4">
        <f t="shared" si="2"/>
        <v>0</v>
      </c>
      <c r="X57" s="3">
        <v>14.692222222222222</v>
      </c>
      <c r="Y57" s="3">
        <v>0</v>
      </c>
      <c r="Z57" s="4">
        <f>Table39[[#This Row],[LPN Hours Contract]]/Table39[[#This Row],[LPN Hours]]</f>
        <v>0</v>
      </c>
      <c r="AA57" s="3">
        <v>0</v>
      </c>
      <c r="AB57" s="3">
        <v>0</v>
      </c>
      <c r="AC57" s="4">
        <v>0</v>
      </c>
      <c r="AD57" s="3">
        <f>SUM(Table39[[#This Row],[CNA Hours]], Table39[[#This Row],[NA in Training Hours]], Table39[[#This Row],[Med Aide/Tech Hours]])</f>
        <v>97.922222222222231</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97.335555555555558</v>
      </c>
      <c r="AH57" s="3">
        <v>0</v>
      </c>
      <c r="AI57" s="4">
        <f>Table39[[#This Row],[CNA Hours Contract]]/Table39[[#This Row],[CNA Hours]]</f>
        <v>0</v>
      </c>
      <c r="AJ57" s="3">
        <v>0.58666666666666667</v>
      </c>
      <c r="AK57" s="3">
        <v>0</v>
      </c>
      <c r="AL57" s="4">
        <f>Table39[[#This Row],[NA in Training Hours Contract]]/Table39[[#This Row],[NA in Training Hours]]</f>
        <v>0</v>
      </c>
      <c r="AM57" s="3">
        <v>0</v>
      </c>
      <c r="AN57" s="3">
        <v>0</v>
      </c>
      <c r="AO57" s="4">
        <v>0</v>
      </c>
      <c r="AP57" s="1" t="s">
        <v>55</v>
      </c>
      <c r="AQ57" s="1">
        <v>5</v>
      </c>
    </row>
    <row r="58" spans="1:43" x14ac:dyDescent="0.2">
      <c r="A58" s="1" t="s">
        <v>425</v>
      </c>
      <c r="B58" s="1" t="s">
        <v>486</v>
      </c>
      <c r="C58" s="1" t="s">
        <v>931</v>
      </c>
      <c r="D58" s="1" t="s">
        <v>1119</v>
      </c>
      <c r="E58" s="3">
        <v>35.388888888888886</v>
      </c>
      <c r="F58" s="3">
        <f t="shared" si="0"/>
        <v>111.49611111111111</v>
      </c>
      <c r="G58" s="3">
        <f>SUM(Table39[[#This Row],[RN Hours Contract (W/ Admin, DON)]], Table39[[#This Row],[LPN Contract Hours (w/ Admin)]], Table39[[#This Row],[CNA/NA/Med Aide Contract Hours]])</f>
        <v>0</v>
      </c>
      <c r="H58" s="4">
        <f>Table39[[#This Row],[Total Contract Hours]]/Table39[[#This Row],[Total Hours Nurse Staffing]]</f>
        <v>0</v>
      </c>
      <c r="I58" s="3">
        <f>SUM(Table39[[#This Row],[RN Hours]], Table39[[#This Row],[RN Admin Hours]], Table39[[#This Row],[RN DON Hours]])</f>
        <v>35.172555555555547</v>
      </c>
      <c r="J58" s="3">
        <f t="shared" ref="J58:J121" si="3">SUM(M58,P58,S58)</f>
        <v>0</v>
      </c>
      <c r="K58" s="4">
        <f>Table39[[#This Row],[RN Hours Contract (W/ Admin, DON)]]/Table39[[#This Row],[RN Hours (w/ Admin, DON)]]</f>
        <v>0</v>
      </c>
      <c r="L58" s="3">
        <v>17.692888888888888</v>
      </c>
      <c r="M58" s="3">
        <v>0</v>
      </c>
      <c r="N58" s="4">
        <f>Table39[[#This Row],[RN Hours Contract]]/Table39[[#This Row],[RN Hours]]</f>
        <v>0</v>
      </c>
      <c r="O58" s="3">
        <v>12.679666666666662</v>
      </c>
      <c r="P58" s="3">
        <v>0</v>
      </c>
      <c r="Q58" s="4">
        <f>Table39[[#This Row],[RN Admin Hours Contract]]/Table39[[#This Row],[RN Admin Hours]]</f>
        <v>0</v>
      </c>
      <c r="R58" s="3">
        <v>4.8</v>
      </c>
      <c r="S58" s="3">
        <v>0</v>
      </c>
      <c r="T58" s="4">
        <f>Table39[[#This Row],[RN DON Hours Contract]]/Table39[[#This Row],[RN DON Hours]]</f>
        <v>0</v>
      </c>
      <c r="U58" s="3">
        <f>SUM(Table39[[#This Row],[LPN Hours]], Table39[[#This Row],[LPN Admin Hours]])</f>
        <v>10.748222222222223</v>
      </c>
      <c r="V58" s="3">
        <f>Table39[[#This Row],[LPN Hours Contract]]+Table39[[#This Row],[LPN Admin Hours Contract]]</f>
        <v>0</v>
      </c>
      <c r="W58" s="4">
        <f t="shared" ref="W58:W121" si="4">V58/U58</f>
        <v>0</v>
      </c>
      <c r="X58" s="3">
        <v>10.748222222222223</v>
      </c>
      <c r="Y58" s="3">
        <v>0</v>
      </c>
      <c r="Z58" s="4">
        <f>Table39[[#This Row],[LPN Hours Contract]]/Table39[[#This Row],[LPN Hours]]</f>
        <v>0</v>
      </c>
      <c r="AA58" s="3">
        <v>0</v>
      </c>
      <c r="AB58" s="3">
        <v>0</v>
      </c>
      <c r="AC58" s="4">
        <v>0</v>
      </c>
      <c r="AD58" s="3">
        <f>SUM(Table39[[#This Row],[CNA Hours]], Table39[[#This Row],[NA in Training Hours]], Table39[[#This Row],[Med Aide/Tech Hours]])</f>
        <v>65.575333333333333</v>
      </c>
      <c r="AE58" s="3">
        <f>SUM(Table39[[#This Row],[CNA Hours Contract]], Table39[[#This Row],[NA in Training Hours Contract]], Table39[[#This Row],[Med Aide/Tech Hours Contract]])</f>
        <v>0</v>
      </c>
      <c r="AF58" s="4">
        <f>Table39[[#This Row],[CNA/NA/Med Aide Contract Hours]]/Table39[[#This Row],[Total CNA, NA in Training, Med Aide/Tech Hours]]</f>
        <v>0</v>
      </c>
      <c r="AG58" s="3">
        <v>65.575333333333333</v>
      </c>
      <c r="AH58" s="3">
        <v>0</v>
      </c>
      <c r="AI58" s="4">
        <f>Table39[[#This Row],[CNA Hours Contract]]/Table39[[#This Row],[CNA Hours]]</f>
        <v>0</v>
      </c>
      <c r="AJ58" s="3">
        <v>0</v>
      </c>
      <c r="AK58" s="3">
        <v>0</v>
      </c>
      <c r="AL58" s="4">
        <v>0</v>
      </c>
      <c r="AM58" s="3">
        <v>0</v>
      </c>
      <c r="AN58" s="3">
        <v>0</v>
      </c>
      <c r="AO58" s="4">
        <v>0</v>
      </c>
      <c r="AP58" s="1" t="s">
        <v>56</v>
      </c>
      <c r="AQ58" s="1">
        <v>5</v>
      </c>
    </row>
    <row r="59" spans="1:43" x14ac:dyDescent="0.2">
      <c r="A59" s="1" t="s">
        <v>425</v>
      </c>
      <c r="B59" s="1" t="s">
        <v>487</v>
      </c>
      <c r="C59" s="1" t="s">
        <v>932</v>
      </c>
      <c r="D59" s="1" t="s">
        <v>1120</v>
      </c>
      <c r="E59" s="3">
        <v>50.62222222222222</v>
      </c>
      <c r="F59" s="3">
        <f t="shared" si="0"/>
        <v>164.53755555555557</v>
      </c>
      <c r="G59" s="3">
        <f>SUM(Table39[[#This Row],[RN Hours Contract (W/ Admin, DON)]], Table39[[#This Row],[LPN Contract Hours (w/ Admin)]], Table39[[#This Row],[CNA/NA/Med Aide Contract Hours]])</f>
        <v>0.35555555555555557</v>
      </c>
      <c r="H59" s="4">
        <f>Table39[[#This Row],[Total Contract Hours]]/Table39[[#This Row],[Total Hours Nurse Staffing]]</f>
        <v>2.1609386036825092E-3</v>
      </c>
      <c r="I59" s="3">
        <f>SUM(Table39[[#This Row],[RN Hours]], Table39[[#This Row],[RN Admin Hours]], Table39[[#This Row],[RN DON Hours]])</f>
        <v>21.816222222222226</v>
      </c>
      <c r="J59" s="3">
        <f t="shared" si="3"/>
        <v>0</v>
      </c>
      <c r="K59" s="4">
        <f>Table39[[#This Row],[RN Hours Contract (W/ Admin, DON)]]/Table39[[#This Row],[RN Hours (w/ Admin, DON)]]</f>
        <v>0</v>
      </c>
      <c r="L59" s="3">
        <v>14.638000000000002</v>
      </c>
      <c r="M59" s="3">
        <v>0</v>
      </c>
      <c r="N59" s="4">
        <f>Table39[[#This Row],[RN Hours Contract]]/Table39[[#This Row],[RN Hours]]</f>
        <v>0</v>
      </c>
      <c r="O59" s="3">
        <v>2.4671111111111124</v>
      </c>
      <c r="P59" s="3">
        <v>0</v>
      </c>
      <c r="Q59" s="4">
        <f>Table39[[#This Row],[RN Admin Hours Contract]]/Table39[[#This Row],[RN Admin Hours]]</f>
        <v>0</v>
      </c>
      <c r="R59" s="3">
        <v>4.7111111111111112</v>
      </c>
      <c r="S59" s="3">
        <v>0</v>
      </c>
      <c r="T59" s="4">
        <f>Table39[[#This Row],[RN DON Hours Contract]]/Table39[[#This Row],[RN DON Hours]]</f>
        <v>0</v>
      </c>
      <c r="U59" s="3">
        <f>SUM(Table39[[#This Row],[LPN Hours]], Table39[[#This Row],[LPN Admin Hours]])</f>
        <v>42.655333333333331</v>
      </c>
      <c r="V59" s="3">
        <f>Table39[[#This Row],[LPN Hours Contract]]+Table39[[#This Row],[LPN Admin Hours Contract]]</f>
        <v>0</v>
      </c>
      <c r="W59" s="4">
        <f t="shared" si="4"/>
        <v>0</v>
      </c>
      <c r="X59" s="3">
        <v>38.895333333333333</v>
      </c>
      <c r="Y59" s="3">
        <v>0</v>
      </c>
      <c r="Z59" s="4">
        <f>Table39[[#This Row],[LPN Hours Contract]]/Table39[[#This Row],[LPN Hours]]</f>
        <v>0</v>
      </c>
      <c r="AA59" s="3">
        <v>3.7599999999999989</v>
      </c>
      <c r="AB59" s="3">
        <v>0</v>
      </c>
      <c r="AC59" s="4">
        <f>Table39[[#This Row],[LPN Admin Hours Contract]]/Table39[[#This Row],[LPN Admin Hours]]</f>
        <v>0</v>
      </c>
      <c r="AD59" s="3">
        <f>SUM(Table39[[#This Row],[CNA Hours]], Table39[[#This Row],[NA in Training Hours]], Table39[[#This Row],[Med Aide/Tech Hours]])</f>
        <v>100.066</v>
      </c>
      <c r="AE59" s="3">
        <f>SUM(Table39[[#This Row],[CNA Hours Contract]], Table39[[#This Row],[NA in Training Hours Contract]], Table39[[#This Row],[Med Aide/Tech Hours Contract]])</f>
        <v>0.35555555555555557</v>
      </c>
      <c r="AF59" s="4">
        <f>Table39[[#This Row],[CNA/NA/Med Aide Contract Hours]]/Table39[[#This Row],[Total CNA, NA in Training, Med Aide/Tech Hours]]</f>
        <v>3.5532104366673553E-3</v>
      </c>
      <c r="AG59" s="3">
        <v>100.066</v>
      </c>
      <c r="AH59" s="3">
        <v>0.35555555555555557</v>
      </c>
      <c r="AI59" s="4">
        <f>Table39[[#This Row],[CNA Hours Contract]]/Table39[[#This Row],[CNA Hours]]</f>
        <v>3.5532104366673553E-3</v>
      </c>
      <c r="AJ59" s="3">
        <v>0</v>
      </c>
      <c r="AK59" s="3">
        <v>0</v>
      </c>
      <c r="AL59" s="4">
        <v>0</v>
      </c>
      <c r="AM59" s="3">
        <v>0</v>
      </c>
      <c r="AN59" s="3">
        <v>0</v>
      </c>
      <c r="AO59" s="4">
        <v>0</v>
      </c>
      <c r="AP59" s="1" t="s">
        <v>57</v>
      </c>
      <c r="AQ59" s="1">
        <v>5</v>
      </c>
    </row>
    <row r="60" spans="1:43" x14ac:dyDescent="0.2">
      <c r="A60" s="1" t="s">
        <v>425</v>
      </c>
      <c r="B60" s="1" t="s">
        <v>488</v>
      </c>
      <c r="C60" s="1" t="s">
        <v>917</v>
      </c>
      <c r="D60" s="1" t="s">
        <v>1109</v>
      </c>
      <c r="E60" s="3">
        <v>155.72222222222223</v>
      </c>
      <c r="F60" s="3">
        <f t="shared" si="0"/>
        <v>705.76255555555554</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130.88477777777777</v>
      </c>
      <c r="J60" s="3">
        <f t="shared" si="3"/>
        <v>0</v>
      </c>
      <c r="K60" s="4">
        <f>Table39[[#This Row],[RN Hours Contract (W/ Admin, DON)]]/Table39[[#This Row],[RN Hours (w/ Admin, DON)]]</f>
        <v>0</v>
      </c>
      <c r="L60" s="3">
        <v>93.863333333333344</v>
      </c>
      <c r="M60" s="3">
        <v>0</v>
      </c>
      <c r="N60" s="4">
        <f>Table39[[#This Row],[RN Hours Contract]]/Table39[[#This Row],[RN Hours]]</f>
        <v>0</v>
      </c>
      <c r="O60" s="3">
        <v>37.021444444444434</v>
      </c>
      <c r="P60" s="3">
        <v>0</v>
      </c>
      <c r="Q60" s="4">
        <f>Table39[[#This Row],[RN Admin Hours Contract]]/Table39[[#This Row],[RN Admin Hours]]</f>
        <v>0</v>
      </c>
      <c r="R60" s="3">
        <v>0</v>
      </c>
      <c r="S60" s="3">
        <v>0</v>
      </c>
      <c r="T60" s="4">
        <v>0</v>
      </c>
      <c r="U60" s="3">
        <f>SUM(Table39[[#This Row],[LPN Hours]], Table39[[#This Row],[LPN Admin Hours]])</f>
        <v>128.47222222222223</v>
      </c>
      <c r="V60" s="3">
        <f>Table39[[#This Row],[LPN Hours Contract]]+Table39[[#This Row],[LPN Admin Hours Contract]]</f>
        <v>0</v>
      </c>
      <c r="W60" s="4">
        <f t="shared" si="4"/>
        <v>0</v>
      </c>
      <c r="X60" s="3">
        <v>128.47222222222223</v>
      </c>
      <c r="Y60" s="3">
        <v>0</v>
      </c>
      <c r="Z60" s="4">
        <f>Table39[[#This Row],[LPN Hours Contract]]/Table39[[#This Row],[LPN Hours]]</f>
        <v>0</v>
      </c>
      <c r="AA60" s="3">
        <v>0</v>
      </c>
      <c r="AB60" s="3">
        <v>0</v>
      </c>
      <c r="AC60" s="4">
        <v>0</v>
      </c>
      <c r="AD60" s="3">
        <f>SUM(Table39[[#This Row],[CNA Hours]], Table39[[#This Row],[NA in Training Hours]], Table39[[#This Row],[Med Aide/Tech Hours]])</f>
        <v>446.40555555555551</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421.40222222222218</v>
      </c>
      <c r="AH60" s="3">
        <v>0</v>
      </c>
      <c r="AI60" s="4">
        <f>Table39[[#This Row],[CNA Hours Contract]]/Table39[[#This Row],[CNA Hours]]</f>
        <v>0</v>
      </c>
      <c r="AJ60" s="3">
        <v>0</v>
      </c>
      <c r="AK60" s="3">
        <v>0</v>
      </c>
      <c r="AL60" s="4">
        <v>0</v>
      </c>
      <c r="AM60" s="3">
        <v>25.00333333333333</v>
      </c>
      <c r="AN60" s="3">
        <v>0</v>
      </c>
      <c r="AO60" s="4">
        <f>Table39[[#This Row],[Med Aide/Tech Hours Contract]]/Table39[[#This Row],[Med Aide/Tech Hours]]</f>
        <v>0</v>
      </c>
      <c r="AP60" s="1" t="s">
        <v>58</v>
      </c>
      <c r="AQ60" s="1">
        <v>5</v>
      </c>
    </row>
    <row r="61" spans="1:43" x14ac:dyDescent="0.2">
      <c r="A61" s="1" t="s">
        <v>425</v>
      </c>
      <c r="B61" s="1" t="s">
        <v>489</v>
      </c>
      <c r="C61" s="1" t="s">
        <v>933</v>
      </c>
      <c r="D61" s="1" t="s">
        <v>1121</v>
      </c>
      <c r="E61" s="3">
        <v>182.43333333333334</v>
      </c>
      <c r="F61" s="3">
        <f t="shared" si="0"/>
        <v>998.52844444444452</v>
      </c>
      <c r="G61" s="3">
        <f>SUM(Table39[[#This Row],[RN Hours Contract (W/ Admin, DON)]], Table39[[#This Row],[LPN Contract Hours (w/ Admin)]], Table39[[#This Row],[CNA/NA/Med Aide Contract Hours]])</f>
        <v>0</v>
      </c>
      <c r="H61" s="4">
        <f>Table39[[#This Row],[Total Contract Hours]]/Table39[[#This Row],[Total Hours Nurse Staffing]]</f>
        <v>0</v>
      </c>
      <c r="I61" s="3">
        <f>SUM(Table39[[#This Row],[RN Hours]], Table39[[#This Row],[RN Admin Hours]], Table39[[#This Row],[RN DON Hours]])</f>
        <v>107.92911111111111</v>
      </c>
      <c r="J61" s="3">
        <f t="shared" si="3"/>
        <v>0</v>
      </c>
      <c r="K61" s="4">
        <f>Table39[[#This Row],[RN Hours Contract (W/ Admin, DON)]]/Table39[[#This Row],[RN Hours (w/ Admin, DON)]]</f>
        <v>0</v>
      </c>
      <c r="L61" s="3">
        <v>52.373555555555555</v>
      </c>
      <c r="M61" s="3">
        <v>0</v>
      </c>
      <c r="N61" s="4">
        <f>Table39[[#This Row],[RN Hours Contract]]/Table39[[#This Row],[RN Hours]]</f>
        <v>0</v>
      </c>
      <c r="O61" s="3">
        <v>53.422222222222224</v>
      </c>
      <c r="P61" s="3">
        <v>0</v>
      </c>
      <c r="Q61" s="4">
        <f>Table39[[#This Row],[RN Admin Hours Contract]]/Table39[[#This Row],[RN Admin Hours]]</f>
        <v>0</v>
      </c>
      <c r="R61" s="3">
        <v>2.1333333333333333</v>
      </c>
      <c r="S61" s="3">
        <v>0</v>
      </c>
      <c r="T61" s="4">
        <f>Table39[[#This Row],[RN DON Hours Contract]]/Table39[[#This Row],[RN DON Hours]]</f>
        <v>0</v>
      </c>
      <c r="U61" s="3">
        <f>SUM(Table39[[#This Row],[LPN Hours]], Table39[[#This Row],[LPN Admin Hours]])</f>
        <v>243.87466666666668</v>
      </c>
      <c r="V61" s="3">
        <f>Table39[[#This Row],[LPN Hours Contract]]+Table39[[#This Row],[LPN Admin Hours Contract]]</f>
        <v>0</v>
      </c>
      <c r="W61" s="4">
        <f t="shared" si="4"/>
        <v>0</v>
      </c>
      <c r="X61" s="3">
        <v>223.22188888888891</v>
      </c>
      <c r="Y61" s="3">
        <v>0</v>
      </c>
      <c r="Z61" s="4">
        <f>Table39[[#This Row],[LPN Hours Contract]]/Table39[[#This Row],[LPN Hours]]</f>
        <v>0</v>
      </c>
      <c r="AA61" s="3">
        <v>20.652777777777779</v>
      </c>
      <c r="AB61" s="3">
        <v>0</v>
      </c>
      <c r="AC61" s="4">
        <f>Table39[[#This Row],[LPN Admin Hours Contract]]/Table39[[#This Row],[LPN Admin Hours]]</f>
        <v>0</v>
      </c>
      <c r="AD61" s="3">
        <f>SUM(Table39[[#This Row],[CNA Hours]], Table39[[#This Row],[NA in Training Hours]], Table39[[#This Row],[Med Aide/Tech Hours]])</f>
        <v>646.72466666666674</v>
      </c>
      <c r="AE61" s="3">
        <f>SUM(Table39[[#This Row],[CNA Hours Contract]], Table39[[#This Row],[NA in Training Hours Contract]], Table39[[#This Row],[Med Aide/Tech Hours Contract]])</f>
        <v>0</v>
      </c>
      <c r="AF61" s="4">
        <f>Table39[[#This Row],[CNA/NA/Med Aide Contract Hours]]/Table39[[#This Row],[Total CNA, NA in Training, Med Aide/Tech Hours]]</f>
        <v>0</v>
      </c>
      <c r="AG61" s="3">
        <v>646.72466666666674</v>
      </c>
      <c r="AH61" s="3">
        <v>0</v>
      </c>
      <c r="AI61" s="4">
        <f>Table39[[#This Row],[CNA Hours Contract]]/Table39[[#This Row],[CNA Hours]]</f>
        <v>0</v>
      </c>
      <c r="AJ61" s="3">
        <v>0</v>
      </c>
      <c r="AK61" s="3">
        <v>0</v>
      </c>
      <c r="AL61" s="4">
        <v>0</v>
      </c>
      <c r="AM61" s="3">
        <v>0</v>
      </c>
      <c r="AN61" s="3">
        <v>0</v>
      </c>
      <c r="AO61" s="4">
        <v>0</v>
      </c>
      <c r="AP61" s="1" t="s">
        <v>59</v>
      </c>
      <c r="AQ61" s="1">
        <v>5</v>
      </c>
    </row>
    <row r="62" spans="1:43" x14ac:dyDescent="0.2">
      <c r="A62" s="1" t="s">
        <v>425</v>
      </c>
      <c r="B62" s="1" t="s">
        <v>490</v>
      </c>
      <c r="C62" s="1" t="s">
        <v>934</v>
      </c>
      <c r="D62" s="1" t="s">
        <v>1113</v>
      </c>
      <c r="E62" s="3">
        <v>63.477777777777774</v>
      </c>
      <c r="F62" s="3">
        <f t="shared" si="0"/>
        <v>396.62777777777774</v>
      </c>
      <c r="G62" s="3">
        <f>SUM(Table39[[#This Row],[RN Hours Contract (W/ Admin, DON)]], Table39[[#This Row],[LPN Contract Hours (w/ Admin)]], Table39[[#This Row],[CNA/NA/Med Aide Contract Hours]])</f>
        <v>3.6688888888888909</v>
      </c>
      <c r="H62" s="4">
        <f>Table39[[#This Row],[Total Contract Hours]]/Table39[[#This Row],[Total Hours Nurse Staffing]]</f>
        <v>9.2502066028882449E-3</v>
      </c>
      <c r="I62" s="3">
        <f>SUM(Table39[[#This Row],[RN Hours]], Table39[[#This Row],[RN Admin Hours]], Table39[[#This Row],[RN DON Hours]])</f>
        <v>42.443333333333328</v>
      </c>
      <c r="J62" s="3">
        <f t="shared" si="3"/>
        <v>0</v>
      </c>
      <c r="K62" s="4">
        <f>Table39[[#This Row],[RN Hours Contract (W/ Admin, DON)]]/Table39[[#This Row],[RN Hours (w/ Admin, DON)]]</f>
        <v>0</v>
      </c>
      <c r="L62" s="3">
        <v>20.685555555555556</v>
      </c>
      <c r="M62" s="3">
        <v>0</v>
      </c>
      <c r="N62" s="4">
        <f>Table39[[#This Row],[RN Hours Contract]]/Table39[[#This Row],[RN Hours]]</f>
        <v>0</v>
      </c>
      <c r="O62" s="3">
        <v>16.335555555555548</v>
      </c>
      <c r="P62" s="3">
        <v>0</v>
      </c>
      <c r="Q62" s="4">
        <f>Table39[[#This Row],[RN Admin Hours Contract]]/Table39[[#This Row],[RN Admin Hours]]</f>
        <v>0</v>
      </c>
      <c r="R62" s="3">
        <v>5.4222222222222225</v>
      </c>
      <c r="S62" s="3">
        <v>0</v>
      </c>
      <c r="T62" s="4">
        <f>Table39[[#This Row],[RN DON Hours Contract]]/Table39[[#This Row],[RN DON Hours]]</f>
        <v>0</v>
      </c>
      <c r="U62" s="3">
        <f>SUM(Table39[[#This Row],[LPN Hours]], Table39[[#This Row],[LPN Admin Hours]])</f>
        <v>102.48777777777778</v>
      </c>
      <c r="V62" s="3">
        <f>Table39[[#This Row],[LPN Hours Contract]]+Table39[[#This Row],[LPN Admin Hours Contract]]</f>
        <v>0</v>
      </c>
      <c r="W62" s="4">
        <f t="shared" si="4"/>
        <v>0</v>
      </c>
      <c r="X62" s="3">
        <v>87.344444444444449</v>
      </c>
      <c r="Y62" s="3">
        <v>0</v>
      </c>
      <c r="Z62" s="4">
        <f>Table39[[#This Row],[LPN Hours Contract]]/Table39[[#This Row],[LPN Hours]]</f>
        <v>0</v>
      </c>
      <c r="AA62" s="3">
        <v>15.143333333333329</v>
      </c>
      <c r="AB62" s="3">
        <v>0</v>
      </c>
      <c r="AC62" s="4">
        <f>Table39[[#This Row],[LPN Admin Hours Contract]]/Table39[[#This Row],[LPN Admin Hours]]</f>
        <v>0</v>
      </c>
      <c r="AD62" s="3">
        <f>SUM(Table39[[#This Row],[CNA Hours]], Table39[[#This Row],[NA in Training Hours]], Table39[[#This Row],[Med Aide/Tech Hours]])</f>
        <v>251.69666666666666</v>
      </c>
      <c r="AE62" s="3">
        <f>SUM(Table39[[#This Row],[CNA Hours Contract]], Table39[[#This Row],[NA in Training Hours Contract]], Table39[[#This Row],[Med Aide/Tech Hours Contract]])</f>
        <v>3.6688888888888909</v>
      </c>
      <c r="AF62" s="4">
        <f>Table39[[#This Row],[CNA/NA/Med Aide Contract Hours]]/Table39[[#This Row],[Total CNA, NA in Training, Med Aide/Tech Hours]]</f>
        <v>1.4576628834531874E-2</v>
      </c>
      <c r="AG62" s="3">
        <v>250.24333333333334</v>
      </c>
      <c r="AH62" s="3">
        <v>3.6688888888888909</v>
      </c>
      <c r="AI62" s="4">
        <f>Table39[[#This Row],[CNA Hours Contract]]/Table39[[#This Row],[CNA Hours]]</f>
        <v>1.4661285237923984E-2</v>
      </c>
      <c r="AJ62" s="3">
        <v>1.4533333333333331</v>
      </c>
      <c r="AK62" s="3">
        <v>0</v>
      </c>
      <c r="AL62" s="4">
        <f>Table39[[#This Row],[NA in Training Hours Contract]]/Table39[[#This Row],[NA in Training Hours]]</f>
        <v>0</v>
      </c>
      <c r="AM62" s="3">
        <v>0</v>
      </c>
      <c r="AN62" s="3">
        <v>0</v>
      </c>
      <c r="AO62" s="4">
        <v>0</v>
      </c>
      <c r="AP62" s="1" t="s">
        <v>60</v>
      </c>
      <c r="AQ62" s="1">
        <v>5</v>
      </c>
    </row>
    <row r="63" spans="1:43" x14ac:dyDescent="0.2">
      <c r="A63" s="1" t="s">
        <v>425</v>
      </c>
      <c r="B63" s="1" t="s">
        <v>491</v>
      </c>
      <c r="C63" s="1" t="s">
        <v>935</v>
      </c>
      <c r="D63" s="1" t="s">
        <v>1122</v>
      </c>
      <c r="E63" s="3">
        <v>22.511111111111113</v>
      </c>
      <c r="F63" s="3">
        <f t="shared" si="0"/>
        <v>104.68611111111112</v>
      </c>
      <c r="G63" s="3">
        <f>SUM(Table39[[#This Row],[RN Hours Contract (W/ Admin, DON)]], Table39[[#This Row],[LPN Contract Hours (w/ Admin)]], Table39[[#This Row],[CNA/NA/Med Aide Contract Hours]])</f>
        <v>0</v>
      </c>
      <c r="H63" s="4">
        <f>Table39[[#This Row],[Total Contract Hours]]/Table39[[#This Row],[Total Hours Nurse Staffing]]</f>
        <v>0</v>
      </c>
      <c r="I63" s="3">
        <f>SUM(Table39[[#This Row],[RN Hours]], Table39[[#This Row],[RN Admin Hours]], Table39[[#This Row],[RN DON Hours]])</f>
        <v>28.616666666666667</v>
      </c>
      <c r="J63" s="3">
        <f t="shared" si="3"/>
        <v>0</v>
      </c>
      <c r="K63" s="4">
        <f>Table39[[#This Row],[RN Hours Contract (W/ Admin, DON)]]/Table39[[#This Row],[RN Hours (w/ Admin, DON)]]</f>
        <v>0</v>
      </c>
      <c r="L63" s="3">
        <v>19.727777777777778</v>
      </c>
      <c r="M63" s="3">
        <v>0</v>
      </c>
      <c r="N63" s="4">
        <f>Table39[[#This Row],[RN Hours Contract]]/Table39[[#This Row],[RN Hours]]</f>
        <v>0</v>
      </c>
      <c r="O63" s="3">
        <v>3.7333333333333334</v>
      </c>
      <c r="P63" s="3">
        <v>0</v>
      </c>
      <c r="Q63" s="4">
        <f>Table39[[#This Row],[RN Admin Hours Contract]]/Table39[[#This Row],[RN Admin Hours]]</f>
        <v>0</v>
      </c>
      <c r="R63" s="3">
        <v>5.1555555555555559</v>
      </c>
      <c r="S63" s="3">
        <v>0</v>
      </c>
      <c r="T63" s="4">
        <f>Table39[[#This Row],[RN DON Hours Contract]]/Table39[[#This Row],[RN DON Hours]]</f>
        <v>0</v>
      </c>
      <c r="U63" s="3">
        <f>SUM(Table39[[#This Row],[LPN Hours]], Table39[[#This Row],[LPN Admin Hours]])</f>
        <v>9.15</v>
      </c>
      <c r="V63" s="3">
        <f>Table39[[#This Row],[LPN Hours Contract]]+Table39[[#This Row],[LPN Admin Hours Contract]]</f>
        <v>0</v>
      </c>
      <c r="W63" s="4">
        <f t="shared" si="4"/>
        <v>0</v>
      </c>
      <c r="X63" s="3">
        <v>9.15</v>
      </c>
      <c r="Y63" s="3">
        <v>0</v>
      </c>
      <c r="Z63" s="4">
        <f>Table39[[#This Row],[LPN Hours Contract]]/Table39[[#This Row],[LPN Hours]]</f>
        <v>0</v>
      </c>
      <c r="AA63" s="3">
        <v>0</v>
      </c>
      <c r="AB63" s="3">
        <v>0</v>
      </c>
      <c r="AC63" s="4">
        <v>0</v>
      </c>
      <c r="AD63" s="3">
        <f>SUM(Table39[[#This Row],[CNA Hours]], Table39[[#This Row],[NA in Training Hours]], Table39[[#This Row],[Med Aide/Tech Hours]])</f>
        <v>66.919444444444451</v>
      </c>
      <c r="AE63" s="3">
        <f>SUM(Table39[[#This Row],[CNA Hours Contract]], Table39[[#This Row],[NA in Training Hours Contract]], Table39[[#This Row],[Med Aide/Tech Hours Contract]])</f>
        <v>0</v>
      </c>
      <c r="AF63" s="4">
        <f>Table39[[#This Row],[CNA/NA/Med Aide Contract Hours]]/Table39[[#This Row],[Total CNA, NA in Training, Med Aide/Tech Hours]]</f>
        <v>0</v>
      </c>
      <c r="AG63" s="3">
        <v>66.919444444444451</v>
      </c>
      <c r="AH63" s="3">
        <v>0</v>
      </c>
      <c r="AI63" s="4">
        <f>Table39[[#This Row],[CNA Hours Contract]]/Table39[[#This Row],[CNA Hours]]</f>
        <v>0</v>
      </c>
      <c r="AJ63" s="3">
        <v>0</v>
      </c>
      <c r="AK63" s="3">
        <v>0</v>
      </c>
      <c r="AL63" s="4">
        <v>0</v>
      </c>
      <c r="AM63" s="3">
        <v>0</v>
      </c>
      <c r="AN63" s="3">
        <v>0</v>
      </c>
      <c r="AO63" s="4">
        <v>0</v>
      </c>
      <c r="AP63" s="1" t="s">
        <v>61</v>
      </c>
      <c r="AQ63" s="1">
        <v>5</v>
      </c>
    </row>
    <row r="64" spans="1:43" x14ac:dyDescent="0.2">
      <c r="A64" s="1" t="s">
        <v>425</v>
      </c>
      <c r="B64" s="1" t="s">
        <v>492</v>
      </c>
      <c r="C64" s="1" t="s">
        <v>936</v>
      </c>
      <c r="D64" s="1" t="s">
        <v>1078</v>
      </c>
      <c r="E64" s="3">
        <v>81.466666666666669</v>
      </c>
      <c r="F64" s="3">
        <f t="shared" si="0"/>
        <v>203.2522222222222</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13.066666666666666</v>
      </c>
      <c r="J64" s="3">
        <f t="shared" si="3"/>
        <v>0</v>
      </c>
      <c r="K64" s="4">
        <f>Table39[[#This Row],[RN Hours Contract (W/ Admin, DON)]]/Table39[[#This Row],[RN Hours (w/ Admin, DON)]]</f>
        <v>0</v>
      </c>
      <c r="L64" s="3">
        <v>0</v>
      </c>
      <c r="M64" s="3">
        <v>0</v>
      </c>
      <c r="N64" s="4">
        <v>0</v>
      </c>
      <c r="O64" s="3">
        <v>13.066666666666666</v>
      </c>
      <c r="P64" s="3">
        <v>0</v>
      </c>
      <c r="Q64" s="4">
        <f>Table39[[#This Row],[RN Admin Hours Contract]]/Table39[[#This Row],[RN Admin Hours]]</f>
        <v>0</v>
      </c>
      <c r="R64" s="3">
        <v>0</v>
      </c>
      <c r="S64" s="3">
        <v>0</v>
      </c>
      <c r="T64" s="4">
        <v>0</v>
      </c>
      <c r="U64" s="3">
        <f>SUM(Table39[[#This Row],[LPN Hours]], Table39[[#This Row],[LPN Admin Hours]])</f>
        <v>38.347777777777779</v>
      </c>
      <c r="V64" s="3">
        <f>Table39[[#This Row],[LPN Hours Contract]]+Table39[[#This Row],[LPN Admin Hours Contract]]</f>
        <v>0</v>
      </c>
      <c r="W64" s="4">
        <f t="shared" si="4"/>
        <v>0</v>
      </c>
      <c r="X64" s="3">
        <v>38.347777777777779</v>
      </c>
      <c r="Y64" s="3">
        <v>0</v>
      </c>
      <c r="Z64" s="4">
        <f>Table39[[#This Row],[LPN Hours Contract]]/Table39[[#This Row],[LPN Hours]]</f>
        <v>0</v>
      </c>
      <c r="AA64" s="3">
        <v>0</v>
      </c>
      <c r="AB64" s="3">
        <v>0</v>
      </c>
      <c r="AC64" s="4">
        <v>0</v>
      </c>
      <c r="AD64" s="3">
        <f>SUM(Table39[[#This Row],[CNA Hours]], Table39[[#This Row],[NA in Training Hours]], Table39[[#This Row],[Med Aide/Tech Hours]])</f>
        <v>151.83777777777777</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151.83777777777777</v>
      </c>
      <c r="AH64" s="3">
        <v>0</v>
      </c>
      <c r="AI64" s="4">
        <f>Table39[[#This Row],[CNA Hours Contract]]/Table39[[#This Row],[CNA Hours]]</f>
        <v>0</v>
      </c>
      <c r="AJ64" s="3">
        <v>0</v>
      </c>
      <c r="AK64" s="3">
        <v>0</v>
      </c>
      <c r="AL64" s="4">
        <v>0</v>
      </c>
      <c r="AM64" s="3">
        <v>0</v>
      </c>
      <c r="AN64" s="3">
        <v>0</v>
      </c>
      <c r="AO64" s="4">
        <v>0</v>
      </c>
      <c r="AP64" s="1" t="s">
        <v>62</v>
      </c>
      <c r="AQ64" s="1">
        <v>5</v>
      </c>
    </row>
    <row r="65" spans="1:43" x14ac:dyDescent="0.2">
      <c r="A65" s="1" t="s">
        <v>425</v>
      </c>
      <c r="B65" s="1" t="s">
        <v>493</v>
      </c>
      <c r="C65" s="1" t="s">
        <v>937</v>
      </c>
      <c r="D65" s="1" t="s">
        <v>1118</v>
      </c>
      <c r="E65" s="3">
        <v>70.055555555555557</v>
      </c>
      <c r="F65" s="3">
        <f t="shared" si="0"/>
        <v>237.91944444444442</v>
      </c>
      <c r="G65" s="3">
        <f>SUM(Table39[[#This Row],[RN Hours Contract (W/ Admin, DON)]], Table39[[#This Row],[LPN Contract Hours (w/ Admin)]], Table39[[#This Row],[CNA/NA/Med Aide Contract Hours]])</f>
        <v>0</v>
      </c>
      <c r="H65" s="4">
        <f>Table39[[#This Row],[Total Contract Hours]]/Table39[[#This Row],[Total Hours Nurse Staffing]]</f>
        <v>0</v>
      </c>
      <c r="I65" s="3">
        <f>SUM(Table39[[#This Row],[RN Hours]], Table39[[#This Row],[RN Admin Hours]], Table39[[#This Row],[RN DON Hours]])</f>
        <v>71.047222222222217</v>
      </c>
      <c r="J65" s="3">
        <f t="shared" si="3"/>
        <v>0</v>
      </c>
      <c r="K65" s="4">
        <f>Table39[[#This Row],[RN Hours Contract (W/ Admin, DON)]]/Table39[[#This Row],[RN Hours (w/ Admin, DON)]]</f>
        <v>0</v>
      </c>
      <c r="L65" s="3">
        <v>58.130555555555553</v>
      </c>
      <c r="M65" s="3">
        <v>0</v>
      </c>
      <c r="N65" s="4">
        <f>Table39[[#This Row],[RN Hours Contract]]/Table39[[#This Row],[RN Hours]]</f>
        <v>0</v>
      </c>
      <c r="O65" s="3">
        <v>7.85</v>
      </c>
      <c r="P65" s="3">
        <v>0</v>
      </c>
      <c r="Q65" s="4">
        <f>Table39[[#This Row],[RN Admin Hours Contract]]/Table39[[#This Row],[RN Admin Hours]]</f>
        <v>0</v>
      </c>
      <c r="R65" s="3">
        <v>5.0666666666666664</v>
      </c>
      <c r="S65" s="3">
        <v>0</v>
      </c>
      <c r="T65" s="4">
        <f>Table39[[#This Row],[RN DON Hours Contract]]/Table39[[#This Row],[RN DON Hours]]</f>
        <v>0</v>
      </c>
      <c r="U65" s="3">
        <f>SUM(Table39[[#This Row],[LPN Hours]], Table39[[#This Row],[LPN Admin Hours]])</f>
        <v>37.863888888888887</v>
      </c>
      <c r="V65" s="3">
        <f>Table39[[#This Row],[LPN Hours Contract]]+Table39[[#This Row],[LPN Admin Hours Contract]]</f>
        <v>0</v>
      </c>
      <c r="W65" s="4">
        <f t="shared" si="4"/>
        <v>0</v>
      </c>
      <c r="X65" s="3">
        <v>37.863888888888887</v>
      </c>
      <c r="Y65" s="3">
        <v>0</v>
      </c>
      <c r="Z65" s="4">
        <f>Table39[[#This Row],[LPN Hours Contract]]/Table39[[#This Row],[LPN Hours]]</f>
        <v>0</v>
      </c>
      <c r="AA65" s="3">
        <v>0</v>
      </c>
      <c r="AB65" s="3">
        <v>0</v>
      </c>
      <c r="AC65" s="4">
        <v>0</v>
      </c>
      <c r="AD65" s="3">
        <f>SUM(Table39[[#This Row],[CNA Hours]], Table39[[#This Row],[NA in Training Hours]], Table39[[#This Row],[Med Aide/Tech Hours]])</f>
        <v>129.00833333333333</v>
      </c>
      <c r="AE65" s="3">
        <f>SUM(Table39[[#This Row],[CNA Hours Contract]], Table39[[#This Row],[NA in Training Hours Contract]], Table39[[#This Row],[Med Aide/Tech Hours Contract]])</f>
        <v>0</v>
      </c>
      <c r="AF65" s="4">
        <f>Table39[[#This Row],[CNA/NA/Med Aide Contract Hours]]/Table39[[#This Row],[Total CNA, NA in Training, Med Aide/Tech Hours]]</f>
        <v>0</v>
      </c>
      <c r="AG65" s="3">
        <v>129.00833333333333</v>
      </c>
      <c r="AH65" s="3">
        <v>0</v>
      </c>
      <c r="AI65" s="4">
        <f>Table39[[#This Row],[CNA Hours Contract]]/Table39[[#This Row],[CNA Hours]]</f>
        <v>0</v>
      </c>
      <c r="AJ65" s="3">
        <v>0</v>
      </c>
      <c r="AK65" s="3">
        <v>0</v>
      </c>
      <c r="AL65" s="4">
        <v>0</v>
      </c>
      <c r="AM65" s="3">
        <v>0</v>
      </c>
      <c r="AN65" s="3">
        <v>0</v>
      </c>
      <c r="AO65" s="4">
        <v>0</v>
      </c>
      <c r="AP65" s="1" t="s">
        <v>63</v>
      </c>
      <c r="AQ65" s="1">
        <v>5</v>
      </c>
    </row>
    <row r="66" spans="1:43" x14ac:dyDescent="0.2">
      <c r="A66" s="1" t="s">
        <v>425</v>
      </c>
      <c r="B66" s="1" t="s">
        <v>494</v>
      </c>
      <c r="C66" s="1" t="s">
        <v>859</v>
      </c>
      <c r="D66" s="1" t="s">
        <v>1068</v>
      </c>
      <c r="E66" s="3">
        <v>56.333333333333336</v>
      </c>
      <c r="F66" s="3">
        <f t="shared" ref="F66:F129" si="5">SUM(I66,U66,AD66)</f>
        <v>198.02244444444443</v>
      </c>
      <c r="G66" s="3">
        <f>SUM(Table39[[#This Row],[RN Hours Contract (W/ Admin, DON)]], Table39[[#This Row],[LPN Contract Hours (w/ Admin)]], Table39[[#This Row],[CNA/NA/Med Aide Contract Hours]])</f>
        <v>9.7222222222222224E-2</v>
      </c>
      <c r="H66" s="4">
        <f>Table39[[#This Row],[Total Contract Hours]]/Table39[[#This Row],[Total Hours Nurse Staffing]]</f>
        <v>4.9096567055810741E-4</v>
      </c>
      <c r="I66" s="3">
        <f>SUM(Table39[[#This Row],[RN Hours]], Table39[[#This Row],[RN Admin Hours]], Table39[[#This Row],[RN DON Hours]])</f>
        <v>38.152555555555558</v>
      </c>
      <c r="J66" s="3">
        <f t="shared" si="3"/>
        <v>9.7222222222222224E-2</v>
      </c>
      <c r="K66" s="4">
        <f>Table39[[#This Row],[RN Hours Contract (W/ Admin, DON)]]/Table39[[#This Row],[RN Hours (w/ Admin, DON)]]</f>
        <v>2.5482492799375604E-3</v>
      </c>
      <c r="L66" s="3">
        <v>19.134888888888892</v>
      </c>
      <c r="M66" s="3">
        <v>9.7222222222222224E-2</v>
      </c>
      <c r="N66" s="4">
        <f>Table39[[#This Row],[RN Hours Contract]]/Table39[[#This Row],[RN Hours]]</f>
        <v>5.0808877327046574E-3</v>
      </c>
      <c r="O66" s="3">
        <v>13.595444444444446</v>
      </c>
      <c r="P66" s="3">
        <v>0</v>
      </c>
      <c r="Q66" s="4">
        <f>Table39[[#This Row],[RN Admin Hours Contract]]/Table39[[#This Row],[RN Admin Hours]]</f>
        <v>0</v>
      </c>
      <c r="R66" s="3">
        <v>5.4222222222222225</v>
      </c>
      <c r="S66" s="3">
        <v>0</v>
      </c>
      <c r="T66" s="4">
        <f>Table39[[#This Row],[RN DON Hours Contract]]/Table39[[#This Row],[RN DON Hours]]</f>
        <v>0</v>
      </c>
      <c r="U66" s="3">
        <f>SUM(Table39[[#This Row],[LPN Hours]], Table39[[#This Row],[LPN Admin Hours]])</f>
        <v>40.102555555555554</v>
      </c>
      <c r="V66" s="3">
        <f>Table39[[#This Row],[LPN Hours Contract]]+Table39[[#This Row],[LPN Admin Hours Contract]]</f>
        <v>0</v>
      </c>
      <c r="W66" s="4">
        <f t="shared" si="4"/>
        <v>0</v>
      </c>
      <c r="X66" s="3">
        <v>40.102555555555554</v>
      </c>
      <c r="Y66" s="3">
        <v>0</v>
      </c>
      <c r="Z66" s="4">
        <f>Table39[[#This Row],[LPN Hours Contract]]/Table39[[#This Row],[LPN Hours]]</f>
        <v>0</v>
      </c>
      <c r="AA66" s="3">
        <v>0</v>
      </c>
      <c r="AB66" s="3">
        <v>0</v>
      </c>
      <c r="AC66" s="4">
        <v>0</v>
      </c>
      <c r="AD66" s="3">
        <f>SUM(Table39[[#This Row],[CNA Hours]], Table39[[#This Row],[NA in Training Hours]], Table39[[#This Row],[Med Aide/Tech Hours]])</f>
        <v>119.76733333333333</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62.286999999999999</v>
      </c>
      <c r="AH66" s="3">
        <v>0</v>
      </c>
      <c r="AI66" s="4">
        <f>Table39[[#This Row],[CNA Hours Contract]]/Table39[[#This Row],[CNA Hours]]</f>
        <v>0</v>
      </c>
      <c r="AJ66" s="3">
        <v>57.480333333333327</v>
      </c>
      <c r="AK66" s="3">
        <v>0</v>
      </c>
      <c r="AL66" s="4">
        <f>Table39[[#This Row],[NA in Training Hours Contract]]/Table39[[#This Row],[NA in Training Hours]]</f>
        <v>0</v>
      </c>
      <c r="AM66" s="3">
        <v>0</v>
      </c>
      <c r="AN66" s="3">
        <v>0</v>
      </c>
      <c r="AO66" s="4">
        <v>0</v>
      </c>
      <c r="AP66" s="1" t="s">
        <v>64</v>
      </c>
      <c r="AQ66" s="1">
        <v>5</v>
      </c>
    </row>
    <row r="67" spans="1:43" x14ac:dyDescent="0.2">
      <c r="A67" s="1" t="s">
        <v>425</v>
      </c>
      <c r="B67" s="1" t="s">
        <v>495</v>
      </c>
      <c r="C67" s="1" t="s">
        <v>938</v>
      </c>
      <c r="D67" s="1" t="s">
        <v>1109</v>
      </c>
      <c r="E67" s="3">
        <v>51.93333333333333</v>
      </c>
      <c r="F67" s="3">
        <f t="shared" si="5"/>
        <v>210.97944444444448</v>
      </c>
      <c r="G67" s="3">
        <f>SUM(Table39[[#This Row],[RN Hours Contract (W/ Admin, DON)]], Table39[[#This Row],[LPN Contract Hours (w/ Admin)]], Table39[[#This Row],[CNA/NA/Med Aide Contract Hours]])</f>
        <v>0</v>
      </c>
      <c r="H67" s="4">
        <f>Table39[[#This Row],[Total Contract Hours]]/Table39[[#This Row],[Total Hours Nurse Staffing]]</f>
        <v>0</v>
      </c>
      <c r="I67" s="3">
        <f>SUM(Table39[[#This Row],[RN Hours]], Table39[[#This Row],[RN Admin Hours]], Table39[[#This Row],[RN DON Hours]])</f>
        <v>34.907111111111114</v>
      </c>
      <c r="J67" s="3">
        <f t="shared" si="3"/>
        <v>0</v>
      </c>
      <c r="K67" s="4">
        <f>Table39[[#This Row],[RN Hours Contract (W/ Admin, DON)]]/Table39[[#This Row],[RN Hours (w/ Admin, DON)]]</f>
        <v>0</v>
      </c>
      <c r="L67" s="3">
        <v>14.836555555555556</v>
      </c>
      <c r="M67" s="3">
        <v>0</v>
      </c>
      <c r="N67" s="4">
        <f>Table39[[#This Row],[RN Hours Contract]]/Table39[[#This Row],[RN Hours]]</f>
        <v>0</v>
      </c>
      <c r="O67" s="3">
        <v>15.048222222222222</v>
      </c>
      <c r="P67" s="3">
        <v>0</v>
      </c>
      <c r="Q67" s="4">
        <f>Table39[[#This Row],[RN Admin Hours Contract]]/Table39[[#This Row],[RN Admin Hours]]</f>
        <v>0</v>
      </c>
      <c r="R67" s="3">
        <v>5.0223333333333331</v>
      </c>
      <c r="S67" s="3">
        <v>0</v>
      </c>
      <c r="T67" s="4">
        <f>Table39[[#This Row],[RN DON Hours Contract]]/Table39[[#This Row],[RN DON Hours]]</f>
        <v>0</v>
      </c>
      <c r="U67" s="3">
        <f>SUM(Table39[[#This Row],[LPN Hours]], Table39[[#This Row],[LPN Admin Hours]])</f>
        <v>57.331222222222223</v>
      </c>
      <c r="V67" s="3">
        <f>Table39[[#This Row],[LPN Hours Contract]]+Table39[[#This Row],[LPN Admin Hours Contract]]</f>
        <v>0</v>
      </c>
      <c r="W67" s="4">
        <f t="shared" si="4"/>
        <v>0</v>
      </c>
      <c r="X67" s="3">
        <v>57.331222222222223</v>
      </c>
      <c r="Y67" s="3">
        <v>0</v>
      </c>
      <c r="Z67" s="4">
        <f>Table39[[#This Row],[LPN Hours Contract]]/Table39[[#This Row],[LPN Hours]]</f>
        <v>0</v>
      </c>
      <c r="AA67" s="3">
        <v>0</v>
      </c>
      <c r="AB67" s="3">
        <v>0</v>
      </c>
      <c r="AC67" s="4">
        <v>0</v>
      </c>
      <c r="AD67" s="3">
        <f>SUM(Table39[[#This Row],[CNA Hours]], Table39[[#This Row],[NA in Training Hours]], Table39[[#This Row],[Med Aide/Tech Hours]])</f>
        <v>118.74111111111112</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118.74111111111112</v>
      </c>
      <c r="AH67" s="3">
        <v>0</v>
      </c>
      <c r="AI67" s="4">
        <f>Table39[[#This Row],[CNA Hours Contract]]/Table39[[#This Row],[CNA Hours]]</f>
        <v>0</v>
      </c>
      <c r="AJ67" s="3">
        <v>0</v>
      </c>
      <c r="AK67" s="3">
        <v>0</v>
      </c>
      <c r="AL67" s="4">
        <v>0</v>
      </c>
      <c r="AM67" s="3">
        <v>0</v>
      </c>
      <c r="AN67" s="3">
        <v>0</v>
      </c>
      <c r="AO67" s="4">
        <v>0</v>
      </c>
      <c r="AP67" s="1" t="s">
        <v>65</v>
      </c>
      <c r="AQ67" s="1">
        <v>5</v>
      </c>
    </row>
    <row r="68" spans="1:43" x14ac:dyDescent="0.2">
      <c r="A68" s="1" t="s">
        <v>425</v>
      </c>
      <c r="B68" s="1" t="s">
        <v>496</v>
      </c>
      <c r="C68" s="1" t="s">
        <v>863</v>
      </c>
      <c r="D68" s="1" t="s">
        <v>1114</v>
      </c>
      <c r="E68" s="3">
        <v>71.12222222222222</v>
      </c>
      <c r="F68" s="3">
        <f t="shared" si="5"/>
        <v>252.17011111111111</v>
      </c>
      <c r="G68" s="3">
        <f>SUM(Table39[[#This Row],[RN Hours Contract (W/ Admin, DON)]], Table39[[#This Row],[LPN Contract Hours (w/ Admin)]], Table39[[#This Row],[CNA/NA/Med Aide Contract Hours]])</f>
        <v>0</v>
      </c>
      <c r="H68" s="4">
        <f>Table39[[#This Row],[Total Contract Hours]]/Table39[[#This Row],[Total Hours Nurse Staffing]]</f>
        <v>0</v>
      </c>
      <c r="I68" s="3">
        <f>SUM(Table39[[#This Row],[RN Hours]], Table39[[#This Row],[RN Admin Hours]], Table39[[#This Row],[RN DON Hours]])</f>
        <v>37.270777777777774</v>
      </c>
      <c r="J68" s="3">
        <f t="shared" si="3"/>
        <v>0</v>
      </c>
      <c r="K68" s="4">
        <f>Table39[[#This Row],[RN Hours Contract (W/ Admin, DON)]]/Table39[[#This Row],[RN Hours (w/ Admin, DON)]]</f>
        <v>0</v>
      </c>
      <c r="L68" s="3">
        <v>20.692999999999998</v>
      </c>
      <c r="M68" s="3">
        <v>0</v>
      </c>
      <c r="N68" s="4">
        <f>Table39[[#This Row],[RN Hours Contract]]/Table39[[#This Row],[RN Hours]]</f>
        <v>0</v>
      </c>
      <c r="O68" s="3">
        <v>10.488888888888889</v>
      </c>
      <c r="P68" s="3">
        <v>0</v>
      </c>
      <c r="Q68" s="4">
        <f>Table39[[#This Row],[RN Admin Hours Contract]]/Table39[[#This Row],[RN Admin Hours]]</f>
        <v>0</v>
      </c>
      <c r="R68" s="3">
        <v>6.0888888888888886</v>
      </c>
      <c r="S68" s="3">
        <v>0</v>
      </c>
      <c r="T68" s="4">
        <f>Table39[[#This Row],[RN DON Hours Contract]]/Table39[[#This Row],[RN DON Hours]]</f>
        <v>0</v>
      </c>
      <c r="U68" s="3">
        <f>SUM(Table39[[#This Row],[LPN Hours]], Table39[[#This Row],[LPN Admin Hours]])</f>
        <v>39.144666666666666</v>
      </c>
      <c r="V68" s="3">
        <f>Table39[[#This Row],[LPN Hours Contract]]+Table39[[#This Row],[LPN Admin Hours Contract]]</f>
        <v>0</v>
      </c>
      <c r="W68" s="4">
        <f t="shared" si="4"/>
        <v>0</v>
      </c>
      <c r="X68" s="3">
        <v>39.144666666666666</v>
      </c>
      <c r="Y68" s="3">
        <v>0</v>
      </c>
      <c r="Z68" s="4">
        <f>Table39[[#This Row],[LPN Hours Contract]]/Table39[[#This Row],[LPN Hours]]</f>
        <v>0</v>
      </c>
      <c r="AA68" s="3">
        <v>0</v>
      </c>
      <c r="AB68" s="3">
        <v>0</v>
      </c>
      <c r="AC68" s="4">
        <v>0</v>
      </c>
      <c r="AD68" s="3">
        <f>SUM(Table39[[#This Row],[CNA Hours]], Table39[[#This Row],[NA in Training Hours]], Table39[[#This Row],[Med Aide/Tech Hours]])</f>
        <v>175.75466666666668</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150.11022222222223</v>
      </c>
      <c r="AH68" s="3">
        <v>0</v>
      </c>
      <c r="AI68" s="4">
        <f>Table39[[#This Row],[CNA Hours Contract]]/Table39[[#This Row],[CNA Hours]]</f>
        <v>0</v>
      </c>
      <c r="AJ68" s="3">
        <v>25.644444444444435</v>
      </c>
      <c r="AK68" s="3">
        <v>0</v>
      </c>
      <c r="AL68" s="4">
        <f>Table39[[#This Row],[NA in Training Hours Contract]]/Table39[[#This Row],[NA in Training Hours]]</f>
        <v>0</v>
      </c>
      <c r="AM68" s="3">
        <v>0</v>
      </c>
      <c r="AN68" s="3">
        <v>0</v>
      </c>
      <c r="AO68" s="4">
        <v>0</v>
      </c>
      <c r="AP68" s="1" t="s">
        <v>66</v>
      </c>
      <c r="AQ68" s="1">
        <v>5</v>
      </c>
    </row>
    <row r="69" spans="1:43" x14ac:dyDescent="0.2">
      <c r="A69" s="1" t="s">
        <v>425</v>
      </c>
      <c r="B69" s="1" t="s">
        <v>497</v>
      </c>
      <c r="C69" s="1" t="s">
        <v>928</v>
      </c>
      <c r="D69" s="1" t="s">
        <v>1079</v>
      </c>
      <c r="E69" s="3">
        <v>123.51111111111111</v>
      </c>
      <c r="F69" s="3">
        <f t="shared" si="5"/>
        <v>467.32011111111109</v>
      </c>
      <c r="G69" s="3">
        <f>SUM(Table39[[#This Row],[RN Hours Contract (W/ Admin, DON)]], Table39[[#This Row],[LPN Contract Hours (w/ Admin)]], Table39[[#This Row],[CNA/NA/Med Aide Contract Hours]])</f>
        <v>108.68577777777779</v>
      </c>
      <c r="H69" s="4">
        <f>Table39[[#This Row],[Total Contract Hours]]/Table39[[#This Row],[Total Hours Nurse Staffing]]</f>
        <v>0.23257243844987532</v>
      </c>
      <c r="I69" s="3">
        <f>SUM(Table39[[#This Row],[RN Hours]], Table39[[#This Row],[RN Admin Hours]], Table39[[#This Row],[RN DON Hours]])</f>
        <v>31.397777777777776</v>
      </c>
      <c r="J69" s="3">
        <f t="shared" si="3"/>
        <v>5.8777777777777782</v>
      </c>
      <c r="K69" s="4">
        <f>Table39[[#This Row],[RN Hours Contract (W/ Admin, DON)]]/Table39[[#This Row],[RN Hours (w/ Admin, DON)]]</f>
        <v>0.18720362375256566</v>
      </c>
      <c r="L69" s="3">
        <v>18.152111111111111</v>
      </c>
      <c r="M69" s="3">
        <v>5.8777777777777782</v>
      </c>
      <c r="N69" s="4">
        <f>Table39[[#This Row],[RN Hours Contract]]/Table39[[#This Row],[RN Hours]]</f>
        <v>0.32380684217936084</v>
      </c>
      <c r="O69" s="3">
        <v>7.8234444444444442</v>
      </c>
      <c r="P69" s="3">
        <v>0</v>
      </c>
      <c r="Q69" s="4">
        <f>Table39[[#This Row],[RN Admin Hours Contract]]/Table39[[#This Row],[RN Admin Hours]]</f>
        <v>0</v>
      </c>
      <c r="R69" s="3">
        <v>5.4222222222222225</v>
      </c>
      <c r="S69" s="3">
        <v>0</v>
      </c>
      <c r="T69" s="4">
        <f>Table39[[#This Row],[RN DON Hours Contract]]/Table39[[#This Row],[RN DON Hours]]</f>
        <v>0</v>
      </c>
      <c r="U69" s="3">
        <f>SUM(Table39[[#This Row],[LPN Hours]], Table39[[#This Row],[LPN Admin Hours]])</f>
        <v>195.72933333333333</v>
      </c>
      <c r="V69" s="3">
        <f>Table39[[#This Row],[LPN Hours Contract]]+Table39[[#This Row],[LPN Admin Hours Contract]]</f>
        <v>37.821444444444445</v>
      </c>
      <c r="W69" s="4">
        <f t="shared" si="4"/>
        <v>0.19323339941097797</v>
      </c>
      <c r="X69" s="3">
        <v>195.72933333333333</v>
      </c>
      <c r="Y69" s="3">
        <v>37.821444444444445</v>
      </c>
      <c r="Z69" s="4">
        <f>Table39[[#This Row],[LPN Hours Contract]]/Table39[[#This Row],[LPN Hours]]</f>
        <v>0.19323339941097797</v>
      </c>
      <c r="AA69" s="3">
        <v>0</v>
      </c>
      <c r="AB69" s="3">
        <v>0</v>
      </c>
      <c r="AC69" s="4">
        <v>0</v>
      </c>
      <c r="AD69" s="3">
        <f>SUM(Table39[[#This Row],[CNA Hours]], Table39[[#This Row],[NA in Training Hours]], Table39[[#This Row],[Med Aide/Tech Hours]])</f>
        <v>240.19299999999998</v>
      </c>
      <c r="AE69" s="3">
        <f>SUM(Table39[[#This Row],[CNA Hours Contract]], Table39[[#This Row],[NA in Training Hours Contract]], Table39[[#This Row],[Med Aide/Tech Hours Contract]])</f>
        <v>64.986555555555555</v>
      </c>
      <c r="AF69" s="4">
        <f>Table39[[#This Row],[CNA/NA/Med Aide Contract Hours]]/Table39[[#This Row],[Total CNA, NA in Training, Med Aide/Tech Hours]]</f>
        <v>0.27055973969081348</v>
      </c>
      <c r="AG69" s="3">
        <v>227.83088888888886</v>
      </c>
      <c r="AH69" s="3">
        <v>64.986555555555555</v>
      </c>
      <c r="AI69" s="4">
        <f>Table39[[#This Row],[CNA Hours Contract]]/Table39[[#This Row],[CNA Hours]]</f>
        <v>0.28524031957426516</v>
      </c>
      <c r="AJ69" s="3">
        <v>12.362111111111108</v>
      </c>
      <c r="AK69" s="3">
        <v>0</v>
      </c>
      <c r="AL69" s="4">
        <f>Table39[[#This Row],[NA in Training Hours Contract]]/Table39[[#This Row],[NA in Training Hours]]</f>
        <v>0</v>
      </c>
      <c r="AM69" s="3">
        <v>0</v>
      </c>
      <c r="AN69" s="3">
        <v>0</v>
      </c>
      <c r="AO69" s="4">
        <v>0</v>
      </c>
      <c r="AP69" s="1" t="s">
        <v>67</v>
      </c>
      <c r="AQ69" s="1">
        <v>5</v>
      </c>
    </row>
    <row r="70" spans="1:43" x14ac:dyDescent="0.2">
      <c r="A70" s="1" t="s">
        <v>425</v>
      </c>
      <c r="B70" s="1" t="s">
        <v>498</v>
      </c>
      <c r="C70" s="1" t="s">
        <v>939</v>
      </c>
      <c r="D70" s="1" t="s">
        <v>1074</v>
      </c>
      <c r="E70" s="3">
        <v>41.133333333333333</v>
      </c>
      <c r="F70" s="3">
        <f t="shared" si="5"/>
        <v>148.44766666666666</v>
      </c>
      <c r="G70" s="3">
        <f>SUM(Table39[[#This Row],[RN Hours Contract (W/ Admin, DON)]], Table39[[#This Row],[LPN Contract Hours (w/ Admin)]], Table39[[#This Row],[CNA/NA/Med Aide Contract Hours]])</f>
        <v>0</v>
      </c>
      <c r="H70" s="4">
        <f>Table39[[#This Row],[Total Contract Hours]]/Table39[[#This Row],[Total Hours Nurse Staffing]]</f>
        <v>0</v>
      </c>
      <c r="I70" s="3">
        <f>SUM(Table39[[#This Row],[RN Hours]], Table39[[#This Row],[RN Admin Hours]], Table39[[#This Row],[RN DON Hours]])</f>
        <v>50.220666666666659</v>
      </c>
      <c r="J70" s="3">
        <f t="shared" si="3"/>
        <v>0</v>
      </c>
      <c r="K70" s="4">
        <f>Table39[[#This Row],[RN Hours Contract (W/ Admin, DON)]]/Table39[[#This Row],[RN Hours (w/ Admin, DON)]]</f>
        <v>0</v>
      </c>
      <c r="L70" s="3">
        <v>41.968888888888884</v>
      </c>
      <c r="M70" s="3">
        <v>0</v>
      </c>
      <c r="N70" s="4">
        <f>Table39[[#This Row],[RN Hours Contract]]/Table39[[#This Row],[RN Hours]]</f>
        <v>0</v>
      </c>
      <c r="O70" s="3">
        <v>2.8184444444444443</v>
      </c>
      <c r="P70" s="3">
        <v>0</v>
      </c>
      <c r="Q70" s="4">
        <f>Table39[[#This Row],[RN Admin Hours Contract]]/Table39[[#This Row],[RN Admin Hours]]</f>
        <v>0</v>
      </c>
      <c r="R70" s="3">
        <v>5.4333333333333336</v>
      </c>
      <c r="S70" s="3">
        <v>0</v>
      </c>
      <c r="T70" s="4">
        <f>Table39[[#This Row],[RN DON Hours Contract]]/Table39[[#This Row],[RN DON Hours]]</f>
        <v>0</v>
      </c>
      <c r="U70" s="3">
        <f>SUM(Table39[[#This Row],[LPN Hours]], Table39[[#This Row],[LPN Admin Hours]])</f>
        <v>7.931222222222222</v>
      </c>
      <c r="V70" s="3">
        <f>Table39[[#This Row],[LPN Hours Contract]]+Table39[[#This Row],[LPN Admin Hours Contract]]</f>
        <v>0</v>
      </c>
      <c r="W70" s="4">
        <f t="shared" si="4"/>
        <v>0</v>
      </c>
      <c r="X70" s="3">
        <v>7.931222222222222</v>
      </c>
      <c r="Y70" s="3">
        <v>0</v>
      </c>
      <c r="Z70" s="4">
        <f>Table39[[#This Row],[LPN Hours Contract]]/Table39[[#This Row],[LPN Hours]]</f>
        <v>0</v>
      </c>
      <c r="AA70" s="3">
        <v>0</v>
      </c>
      <c r="AB70" s="3">
        <v>0</v>
      </c>
      <c r="AC70" s="4">
        <v>0</v>
      </c>
      <c r="AD70" s="3">
        <f>SUM(Table39[[#This Row],[CNA Hours]], Table39[[#This Row],[NA in Training Hours]], Table39[[#This Row],[Med Aide/Tech Hours]])</f>
        <v>90.295777777777772</v>
      </c>
      <c r="AE70" s="3">
        <f>SUM(Table39[[#This Row],[CNA Hours Contract]], Table39[[#This Row],[NA in Training Hours Contract]], Table39[[#This Row],[Med Aide/Tech Hours Contract]])</f>
        <v>0</v>
      </c>
      <c r="AF70" s="4">
        <f>Table39[[#This Row],[CNA/NA/Med Aide Contract Hours]]/Table39[[#This Row],[Total CNA, NA in Training, Med Aide/Tech Hours]]</f>
        <v>0</v>
      </c>
      <c r="AG70" s="3">
        <v>80.410444444444437</v>
      </c>
      <c r="AH70" s="3">
        <v>0</v>
      </c>
      <c r="AI70" s="4">
        <f>Table39[[#This Row],[CNA Hours Contract]]/Table39[[#This Row],[CNA Hours]]</f>
        <v>0</v>
      </c>
      <c r="AJ70" s="3">
        <v>9.8853333333333353</v>
      </c>
      <c r="AK70" s="3">
        <v>0</v>
      </c>
      <c r="AL70" s="4">
        <f>Table39[[#This Row],[NA in Training Hours Contract]]/Table39[[#This Row],[NA in Training Hours]]</f>
        <v>0</v>
      </c>
      <c r="AM70" s="3">
        <v>0</v>
      </c>
      <c r="AN70" s="3">
        <v>0</v>
      </c>
      <c r="AO70" s="4">
        <v>0</v>
      </c>
      <c r="AP70" s="1" t="s">
        <v>68</v>
      </c>
      <c r="AQ70" s="1">
        <v>5</v>
      </c>
    </row>
    <row r="71" spans="1:43" x14ac:dyDescent="0.2">
      <c r="A71" s="1" t="s">
        <v>425</v>
      </c>
      <c r="B71" s="1" t="s">
        <v>499</v>
      </c>
      <c r="C71" s="1" t="s">
        <v>877</v>
      </c>
      <c r="D71" s="1" t="s">
        <v>1123</v>
      </c>
      <c r="E71" s="3">
        <v>58.31111111111111</v>
      </c>
      <c r="F71" s="3">
        <f t="shared" si="5"/>
        <v>183.49200000000002</v>
      </c>
      <c r="G71" s="3">
        <f>SUM(Table39[[#This Row],[RN Hours Contract (W/ Admin, DON)]], Table39[[#This Row],[LPN Contract Hours (w/ Admin)]], Table39[[#This Row],[CNA/NA/Med Aide Contract Hours]])</f>
        <v>39.25277777777778</v>
      </c>
      <c r="H71" s="4">
        <f>Table39[[#This Row],[Total Contract Hours]]/Table39[[#This Row],[Total Hours Nurse Staffing]]</f>
        <v>0.21392092177194524</v>
      </c>
      <c r="I71" s="3">
        <f>SUM(Table39[[#This Row],[RN Hours]], Table39[[#This Row],[RN Admin Hours]], Table39[[#This Row],[RN DON Hours]])</f>
        <v>23.62222222222222</v>
      </c>
      <c r="J71" s="3">
        <f t="shared" si="3"/>
        <v>1.6611111111111112</v>
      </c>
      <c r="K71" s="4">
        <f>Table39[[#This Row],[RN Hours Contract (W/ Admin, DON)]]/Table39[[#This Row],[RN Hours (w/ Admin, DON)]]</f>
        <v>7.0319849482596439E-2</v>
      </c>
      <c r="L71" s="3">
        <v>7.5583333333333336</v>
      </c>
      <c r="M71" s="3">
        <v>1.6611111111111112</v>
      </c>
      <c r="N71" s="4">
        <f>Table39[[#This Row],[RN Hours Contract]]/Table39[[#This Row],[RN Hours]]</f>
        <v>0.21977214259463432</v>
      </c>
      <c r="O71" s="3">
        <v>10.813888888888888</v>
      </c>
      <c r="P71" s="3">
        <v>0</v>
      </c>
      <c r="Q71" s="4">
        <f>Table39[[#This Row],[RN Admin Hours Contract]]/Table39[[#This Row],[RN Admin Hours]]</f>
        <v>0</v>
      </c>
      <c r="R71" s="3">
        <v>5.25</v>
      </c>
      <c r="S71" s="3">
        <v>0</v>
      </c>
      <c r="T71" s="4">
        <f>Table39[[#This Row],[RN DON Hours Contract]]/Table39[[#This Row],[RN DON Hours]]</f>
        <v>0</v>
      </c>
      <c r="U71" s="3">
        <f>SUM(Table39[[#This Row],[LPN Hours]], Table39[[#This Row],[LPN Admin Hours]])</f>
        <v>51.238888888888887</v>
      </c>
      <c r="V71" s="3">
        <f>Table39[[#This Row],[LPN Hours Contract]]+Table39[[#This Row],[LPN Admin Hours Contract]]</f>
        <v>17.074999999999999</v>
      </c>
      <c r="W71" s="4">
        <f t="shared" si="4"/>
        <v>0.33324297950775233</v>
      </c>
      <c r="X71" s="3">
        <v>51.238888888888887</v>
      </c>
      <c r="Y71" s="3">
        <v>17.074999999999999</v>
      </c>
      <c r="Z71" s="4">
        <f>Table39[[#This Row],[LPN Hours Contract]]/Table39[[#This Row],[LPN Hours]]</f>
        <v>0.33324297950775233</v>
      </c>
      <c r="AA71" s="3">
        <v>0</v>
      </c>
      <c r="AB71" s="3">
        <v>0</v>
      </c>
      <c r="AC71" s="4">
        <v>0</v>
      </c>
      <c r="AD71" s="3">
        <f>SUM(Table39[[#This Row],[CNA Hours]], Table39[[#This Row],[NA in Training Hours]], Table39[[#This Row],[Med Aide/Tech Hours]])</f>
        <v>108.63088888888889</v>
      </c>
      <c r="AE71" s="3">
        <f>SUM(Table39[[#This Row],[CNA Hours Contract]], Table39[[#This Row],[NA in Training Hours Contract]], Table39[[#This Row],[Med Aide/Tech Hours Contract]])</f>
        <v>20.516666666666666</v>
      </c>
      <c r="AF71" s="4">
        <f>Table39[[#This Row],[CNA/NA/Med Aide Contract Hours]]/Table39[[#This Row],[Total CNA, NA in Training, Med Aide/Tech Hours]]</f>
        <v>0.1888658638120117</v>
      </c>
      <c r="AG71" s="3">
        <v>108.63088888888889</v>
      </c>
      <c r="AH71" s="3">
        <v>20.516666666666666</v>
      </c>
      <c r="AI71" s="4">
        <f>Table39[[#This Row],[CNA Hours Contract]]/Table39[[#This Row],[CNA Hours]]</f>
        <v>0.1888658638120117</v>
      </c>
      <c r="AJ71" s="3">
        <v>0</v>
      </c>
      <c r="AK71" s="3">
        <v>0</v>
      </c>
      <c r="AL71" s="4">
        <v>0</v>
      </c>
      <c r="AM71" s="3">
        <v>0</v>
      </c>
      <c r="AN71" s="3">
        <v>0</v>
      </c>
      <c r="AO71" s="4">
        <v>0</v>
      </c>
      <c r="AP71" s="1" t="s">
        <v>69</v>
      </c>
      <c r="AQ71" s="1">
        <v>5</v>
      </c>
    </row>
    <row r="72" spans="1:43" x14ac:dyDescent="0.2">
      <c r="A72" s="1" t="s">
        <v>425</v>
      </c>
      <c r="B72" s="1" t="s">
        <v>500</v>
      </c>
      <c r="C72" s="1" t="s">
        <v>940</v>
      </c>
      <c r="D72" s="1" t="s">
        <v>1118</v>
      </c>
      <c r="E72" s="3">
        <v>69.922222222222217</v>
      </c>
      <c r="F72" s="3">
        <f t="shared" si="5"/>
        <v>278.21555555555557</v>
      </c>
      <c r="G72" s="3">
        <f>SUM(Table39[[#This Row],[RN Hours Contract (W/ Admin, DON)]], Table39[[#This Row],[LPN Contract Hours (w/ Admin)]], Table39[[#This Row],[CNA/NA/Med Aide Contract Hours]])</f>
        <v>0</v>
      </c>
      <c r="H72" s="4">
        <f>Table39[[#This Row],[Total Contract Hours]]/Table39[[#This Row],[Total Hours Nurse Staffing]]</f>
        <v>0</v>
      </c>
      <c r="I72" s="3">
        <f>SUM(Table39[[#This Row],[RN Hours]], Table39[[#This Row],[RN Admin Hours]], Table39[[#This Row],[RN DON Hours]])</f>
        <v>89.186999999999998</v>
      </c>
      <c r="J72" s="3">
        <f t="shared" si="3"/>
        <v>0</v>
      </c>
      <c r="K72" s="4">
        <f>Table39[[#This Row],[RN Hours Contract (W/ Admin, DON)]]/Table39[[#This Row],[RN Hours (w/ Admin, DON)]]</f>
        <v>0</v>
      </c>
      <c r="L72" s="3">
        <v>65.76455555555556</v>
      </c>
      <c r="M72" s="3">
        <v>0</v>
      </c>
      <c r="N72" s="4">
        <f>Table39[[#This Row],[RN Hours Contract]]/Table39[[#This Row],[RN Hours]]</f>
        <v>0</v>
      </c>
      <c r="O72" s="3">
        <v>18.533555555555552</v>
      </c>
      <c r="P72" s="3">
        <v>0</v>
      </c>
      <c r="Q72" s="4">
        <f>Table39[[#This Row],[RN Admin Hours Contract]]/Table39[[#This Row],[RN Admin Hours]]</f>
        <v>0</v>
      </c>
      <c r="R72" s="3">
        <v>4.8888888888888893</v>
      </c>
      <c r="S72" s="3">
        <v>0</v>
      </c>
      <c r="T72" s="4">
        <f>Table39[[#This Row],[RN DON Hours Contract]]/Table39[[#This Row],[RN DON Hours]]</f>
        <v>0</v>
      </c>
      <c r="U72" s="3">
        <f>SUM(Table39[[#This Row],[LPN Hours]], Table39[[#This Row],[LPN Admin Hours]])</f>
        <v>45.660222222222224</v>
      </c>
      <c r="V72" s="3">
        <f>Table39[[#This Row],[LPN Hours Contract]]+Table39[[#This Row],[LPN Admin Hours Contract]]</f>
        <v>0</v>
      </c>
      <c r="W72" s="4">
        <f t="shared" si="4"/>
        <v>0</v>
      </c>
      <c r="X72" s="3">
        <v>45.660222222222224</v>
      </c>
      <c r="Y72" s="3">
        <v>0</v>
      </c>
      <c r="Z72" s="4">
        <f>Table39[[#This Row],[LPN Hours Contract]]/Table39[[#This Row],[LPN Hours]]</f>
        <v>0</v>
      </c>
      <c r="AA72" s="3">
        <v>0</v>
      </c>
      <c r="AB72" s="3">
        <v>0</v>
      </c>
      <c r="AC72" s="4">
        <v>0</v>
      </c>
      <c r="AD72" s="3">
        <f>SUM(Table39[[#This Row],[CNA Hours]], Table39[[#This Row],[NA in Training Hours]], Table39[[#This Row],[Med Aide/Tech Hours]])</f>
        <v>143.36833333333334</v>
      </c>
      <c r="AE72" s="3">
        <f>SUM(Table39[[#This Row],[CNA Hours Contract]], Table39[[#This Row],[NA in Training Hours Contract]], Table39[[#This Row],[Med Aide/Tech Hours Contract]])</f>
        <v>0</v>
      </c>
      <c r="AF72" s="4">
        <f>Table39[[#This Row],[CNA/NA/Med Aide Contract Hours]]/Table39[[#This Row],[Total CNA, NA in Training, Med Aide/Tech Hours]]</f>
        <v>0</v>
      </c>
      <c r="AG72" s="3">
        <v>143.36833333333334</v>
      </c>
      <c r="AH72" s="3">
        <v>0</v>
      </c>
      <c r="AI72" s="4">
        <f>Table39[[#This Row],[CNA Hours Contract]]/Table39[[#This Row],[CNA Hours]]</f>
        <v>0</v>
      </c>
      <c r="AJ72" s="3">
        <v>0</v>
      </c>
      <c r="AK72" s="3">
        <v>0</v>
      </c>
      <c r="AL72" s="4">
        <v>0</v>
      </c>
      <c r="AM72" s="3">
        <v>0</v>
      </c>
      <c r="AN72" s="3">
        <v>0</v>
      </c>
      <c r="AO72" s="4">
        <v>0</v>
      </c>
      <c r="AP72" s="1" t="s">
        <v>70</v>
      </c>
      <c r="AQ72" s="1">
        <v>5</v>
      </c>
    </row>
    <row r="73" spans="1:43" x14ac:dyDescent="0.2">
      <c r="A73" s="1" t="s">
        <v>425</v>
      </c>
      <c r="B73" s="1" t="s">
        <v>501</v>
      </c>
      <c r="C73" s="1" t="s">
        <v>941</v>
      </c>
      <c r="D73" s="1" t="s">
        <v>1105</v>
      </c>
      <c r="E73" s="3">
        <v>74.511111111111106</v>
      </c>
      <c r="F73" s="3">
        <f t="shared" si="5"/>
        <v>282.83611111111111</v>
      </c>
      <c r="G73" s="3">
        <f>SUM(Table39[[#This Row],[RN Hours Contract (W/ Admin, DON)]], Table39[[#This Row],[LPN Contract Hours (w/ Admin)]], Table39[[#This Row],[CNA/NA/Med Aide Contract Hours]])</f>
        <v>0</v>
      </c>
      <c r="H73" s="4">
        <f>Table39[[#This Row],[Total Contract Hours]]/Table39[[#This Row],[Total Hours Nurse Staffing]]</f>
        <v>0</v>
      </c>
      <c r="I73" s="3">
        <f>SUM(Table39[[#This Row],[RN Hours]], Table39[[#This Row],[RN Admin Hours]], Table39[[#This Row],[RN DON Hours]])</f>
        <v>37.208333333333336</v>
      </c>
      <c r="J73" s="3">
        <f t="shared" si="3"/>
        <v>0</v>
      </c>
      <c r="K73" s="4">
        <f>Table39[[#This Row],[RN Hours Contract (W/ Admin, DON)]]/Table39[[#This Row],[RN Hours (w/ Admin, DON)]]</f>
        <v>0</v>
      </c>
      <c r="L73" s="3">
        <v>13.177777777777777</v>
      </c>
      <c r="M73" s="3">
        <v>0</v>
      </c>
      <c r="N73" s="4">
        <f>Table39[[#This Row],[RN Hours Contract]]/Table39[[#This Row],[RN Hours]]</f>
        <v>0</v>
      </c>
      <c r="O73" s="3">
        <v>18.875</v>
      </c>
      <c r="P73" s="3">
        <v>0</v>
      </c>
      <c r="Q73" s="4">
        <f>Table39[[#This Row],[RN Admin Hours Contract]]/Table39[[#This Row],[RN Admin Hours]]</f>
        <v>0</v>
      </c>
      <c r="R73" s="3">
        <v>5.1555555555555559</v>
      </c>
      <c r="S73" s="3">
        <v>0</v>
      </c>
      <c r="T73" s="4">
        <f>Table39[[#This Row],[RN DON Hours Contract]]/Table39[[#This Row],[RN DON Hours]]</f>
        <v>0</v>
      </c>
      <c r="U73" s="3">
        <f>SUM(Table39[[#This Row],[LPN Hours]], Table39[[#This Row],[LPN Admin Hours]])</f>
        <v>86.294444444444437</v>
      </c>
      <c r="V73" s="3">
        <f>Table39[[#This Row],[LPN Hours Contract]]+Table39[[#This Row],[LPN Admin Hours Contract]]</f>
        <v>0</v>
      </c>
      <c r="W73" s="4">
        <f t="shared" si="4"/>
        <v>0</v>
      </c>
      <c r="X73" s="3">
        <v>78.138888888888886</v>
      </c>
      <c r="Y73" s="3">
        <v>0</v>
      </c>
      <c r="Z73" s="4">
        <f>Table39[[#This Row],[LPN Hours Contract]]/Table39[[#This Row],[LPN Hours]]</f>
        <v>0</v>
      </c>
      <c r="AA73" s="3">
        <v>8.155555555555555</v>
      </c>
      <c r="AB73" s="3">
        <v>0</v>
      </c>
      <c r="AC73" s="4">
        <f>Table39[[#This Row],[LPN Admin Hours Contract]]/Table39[[#This Row],[LPN Admin Hours]]</f>
        <v>0</v>
      </c>
      <c r="AD73" s="3">
        <f>SUM(Table39[[#This Row],[CNA Hours]], Table39[[#This Row],[NA in Training Hours]], Table39[[#This Row],[Med Aide/Tech Hours]])</f>
        <v>159.33333333333334</v>
      </c>
      <c r="AE73" s="3">
        <f>SUM(Table39[[#This Row],[CNA Hours Contract]], Table39[[#This Row],[NA in Training Hours Contract]], Table39[[#This Row],[Med Aide/Tech Hours Contract]])</f>
        <v>0</v>
      </c>
      <c r="AF73" s="4">
        <f>Table39[[#This Row],[CNA/NA/Med Aide Contract Hours]]/Table39[[#This Row],[Total CNA, NA in Training, Med Aide/Tech Hours]]</f>
        <v>0</v>
      </c>
      <c r="AG73" s="3">
        <v>159.33333333333334</v>
      </c>
      <c r="AH73" s="3">
        <v>0</v>
      </c>
      <c r="AI73" s="4">
        <f>Table39[[#This Row],[CNA Hours Contract]]/Table39[[#This Row],[CNA Hours]]</f>
        <v>0</v>
      </c>
      <c r="AJ73" s="3">
        <v>0</v>
      </c>
      <c r="AK73" s="3">
        <v>0</v>
      </c>
      <c r="AL73" s="4">
        <v>0</v>
      </c>
      <c r="AM73" s="3">
        <v>0</v>
      </c>
      <c r="AN73" s="3">
        <v>0</v>
      </c>
      <c r="AO73" s="4">
        <v>0</v>
      </c>
      <c r="AP73" s="1" t="s">
        <v>71</v>
      </c>
      <c r="AQ73" s="1">
        <v>5</v>
      </c>
    </row>
    <row r="74" spans="1:43" x14ac:dyDescent="0.2">
      <c r="A74" s="1" t="s">
        <v>425</v>
      </c>
      <c r="B74" s="1" t="s">
        <v>502</v>
      </c>
      <c r="C74" s="1" t="s">
        <v>942</v>
      </c>
      <c r="D74" s="1" t="s">
        <v>1124</v>
      </c>
      <c r="E74" s="3">
        <v>19.600000000000001</v>
      </c>
      <c r="F74" s="3">
        <f t="shared" si="5"/>
        <v>103.35122222222222</v>
      </c>
      <c r="G74" s="3">
        <f>SUM(Table39[[#This Row],[RN Hours Contract (W/ Admin, DON)]], Table39[[#This Row],[LPN Contract Hours (w/ Admin)]], Table39[[#This Row],[CNA/NA/Med Aide Contract Hours]])</f>
        <v>0</v>
      </c>
      <c r="H74" s="4">
        <f>Table39[[#This Row],[Total Contract Hours]]/Table39[[#This Row],[Total Hours Nurse Staffing]]</f>
        <v>0</v>
      </c>
      <c r="I74" s="3">
        <f>SUM(Table39[[#This Row],[RN Hours]], Table39[[#This Row],[RN Admin Hours]], Table39[[#This Row],[RN DON Hours]])</f>
        <v>32.440666666666665</v>
      </c>
      <c r="J74" s="3">
        <f t="shared" si="3"/>
        <v>0</v>
      </c>
      <c r="K74" s="4">
        <f>Table39[[#This Row],[RN Hours Contract (W/ Admin, DON)]]/Table39[[#This Row],[RN Hours (w/ Admin, DON)]]</f>
        <v>0</v>
      </c>
      <c r="L74" s="3">
        <v>26.929555555555552</v>
      </c>
      <c r="M74" s="3">
        <v>0</v>
      </c>
      <c r="N74" s="4">
        <f>Table39[[#This Row],[RN Hours Contract]]/Table39[[#This Row],[RN Hours]]</f>
        <v>0</v>
      </c>
      <c r="O74" s="3">
        <v>5.5111111111111111</v>
      </c>
      <c r="P74" s="3">
        <v>0</v>
      </c>
      <c r="Q74" s="4">
        <f>Table39[[#This Row],[RN Admin Hours Contract]]/Table39[[#This Row],[RN Admin Hours]]</f>
        <v>0</v>
      </c>
      <c r="R74" s="3">
        <v>0</v>
      </c>
      <c r="S74" s="3">
        <v>0</v>
      </c>
      <c r="T74" s="4">
        <v>0</v>
      </c>
      <c r="U74" s="3">
        <f>SUM(Table39[[#This Row],[LPN Hours]], Table39[[#This Row],[LPN Admin Hours]])</f>
        <v>5.2555555555555555</v>
      </c>
      <c r="V74" s="3">
        <f>Table39[[#This Row],[LPN Hours Contract]]+Table39[[#This Row],[LPN Admin Hours Contract]]</f>
        <v>0</v>
      </c>
      <c r="W74" s="4">
        <f t="shared" si="4"/>
        <v>0</v>
      </c>
      <c r="X74" s="3">
        <v>5.2555555555555555</v>
      </c>
      <c r="Y74" s="3">
        <v>0</v>
      </c>
      <c r="Z74" s="4">
        <f>Table39[[#This Row],[LPN Hours Contract]]/Table39[[#This Row],[LPN Hours]]</f>
        <v>0</v>
      </c>
      <c r="AA74" s="3">
        <v>0</v>
      </c>
      <c r="AB74" s="3">
        <v>0</v>
      </c>
      <c r="AC74" s="4">
        <v>0</v>
      </c>
      <c r="AD74" s="3">
        <f>SUM(Table39[[#This Row],[CNA Hours]], Table39[[#This Row],[NA in Training Hours]], Table39[[#This Row],[Med Aide/Tech Hours]])</f>
        <v>65.655000000000001</v>
      </c>
      <c r="AE74" s="3">
        <f>SUM(Table39[[#This Row],[CNA Hours Contract]], Table39[[#This Row],[NA in Training Hours Contract]], Table39[[#This Row],[Med Aide/Tech Hours Contract]])</f>
        <v>0</v>
      </c>
      <c r="AF74" s="4">
        <f>Table39[[#This Row],[CNA/NA/Med Aide Contract Hours]]/Table39[[#This Row],[Total CNA, NA in Training, Med Aide/Tech Hours]]</f>
        <v>0</v>
      </c>
      <c r="AG74" s="3">
        <v>65.655000000000001</v>
      </c>
      <c r="AH74" s="3">
        <v>0</v>
      </c>
      <c r="AI74" s="4">
        <f>Table39[[#This Row],[CNA Hours Contract]]/Table39[[#This Row],[CNA Hours]]</f>
        <v>0</v>
      </c>
      <c r="AJ74" s="3">
        <v>0</v>
      </c>
      <c r="AK74" s="3">
        <v>0</v>
      </c>
      <c r="AL74" s="4">
        <v>0</v>
      </c>
      <c r="AM74" s="3">
        <v>0</v>
      </c>
      <c r="AN74" s="3">
        <v>0</v>
      </c>
      <c r="AO74" s="4">
        <v>0</v>
      </c>
      <c r="AP74" s="1" t="s">
        <v>72</v>
      </c>
      <c r="AQ74" s="1">
        <v>5</v>
      </c>
    </row>
    <row r="75" spans="1:43" x14ac:dyDescent="0.2">
      <c r="A75" s="1" t="s">
        <v>425</v>
      </c>
      <c r="B75" s="1" t="s">
        <v>503</v>
      </c>
      <c r="C75" s="1" t="s">
        <v>943</v>
      </c>
      <c r="D75" s="1" t="s">
        <v>1125</v>
      </c>
      <c r="E75" s="3">
        <v>131.32222222222222</v>
      </c>
      <c r="F75" s="3">
        <f t="shared" si="5"/>
        <v>633.21111111111111</v>
      </c>
      <c r="G75" s="3">
        <f>SUM(Table39[[#This Row],[RN Hours Contract (W/ Admin, DON)]], Table39[[#This Row],[LPN Contract Hours (w/ Admin)]], Table39[[#This Row],[CNA/NA/Med Aide Contract Hours]])</f>
        <v>0</v>
      </c>
      <c r="H75" s="4">
        <f>Table39[[#This Row],[Total Contract Hours]]/Table39[[#This Row],[Total Hours Nurse Staffing]]</f>
        <v>0</v>
      </c>
      <c r="I75" s="3">
        <f>SUM(Table39[[#This Row],[RN Hours]], Table39[[#This Row],[RN Admin Hours]], Table39[[#This Row],[RN DON Hours]])</f>
        <v>113.59166666666667</v>
      </c>
      <c r="J75" s="3">
        <f t="shared" si="3"/>
        <v>0</v>
      </c>
      <c r="K75" s="4">
        <f>Table39[[#This Row],[RN Hours Contract (W/ Admin, DON)]]/Table39[[#This Row],[RN Hours (w/ Admin, DON)]]</f>
        <v>0</v>
      </c>
      <c r="L75" s="3">
        <v>96.936111111111117</v>
      </c>
      <c r="M75" s="3">
        <v>0</v>
      </c>
      <c r="N75" s="4">
        <f>Table39[[#This Row],[RN Hours Contract]]/Table39[[#This Row],[RN Hours]]</f>
        <v>0</v>
      </c>
      <c r="O75" s="3">
        <v>11.405555555555555</v>
      </c>
      <c r="P75" s="3">
        <v>0</v>
      </c>
      <c r="Q75" s="4">
        <f>Table39[[#This Row],[RN Admin Hours Contract]]/Table39[[#This Row],[RN Admin Hours]]</f>
        <v>0</v>
      </c>
      <c r="R75" s="3">
        <v>5.25</v>
      </c>
      <c r="S75" s="3">
        <v>0</v>
      </c>
      <c r="T75" s="4">
        <f>Table39[[#This Row],[RN DON Hours Contract]]/Table39[[#This Row],[RN DON Hours]]</f>
        <v>0</v>
      </c>
      <c r="U75" s="3">
        <f>SUM(Table39[[#This Row],[LPN Hours]], Table39[[#This Row],[LPN Admin Hours]])</f>
        <v>105.97222222222221</v>
      </c>
      <c r="V75" s="3">
        <f>Table39[[#This Row],[LPN Hours Contract]]+Table39[[#This Row],[LPN Admin Hours Contract]]</f>
        <v>0</v>
      </c>
      <c r="W75" s="4">
        <f t="shared" si="4"/>
        <v>0</v>
      </c>
      <c r="X75" s="3">
        <v>98.819444444444443</v>
      </c>
      <c r="Y75" s="3">
        <v>0</v>
      </c>
      <c r="Z75" s="4">
        <f>Table39[[#This Row],[LPN Hours Contract]]/Table39[[#This Row],[LPN Hours]]</f>
        <v>0</v>
      </c>
      <c r="AA75" s="3">
        <v>7.1527777777777777</v>
      </c>
      <c r="AB75" s="3">
        <v>0</v>
      </c>
      <c r="AC75" s="4">
        <f>Table39[[#This Row],[LPN Admin Hours Contract]]/Table39[[#This Row],[LPN Admin Hours]]</f>
        <v>0</v>
      </c>
      <c r="AD75" s="3">
        <f>SUM(Table39[[#This Row],[CNA Hours]], Table39[[#This Row],[NA in Training Hours]], Table39[[#This Row],[Med Aide/Tech Hours]])</f>
        <v>413.64722222222224</v>
      </c>
      <c r="AE75" s="3">
        <f>SUM(Table39[[#This Row],[CNA Hours Contract]], Table39[[#This Row],[NA in Training Hours Contract]], Table39[[#This Row],[Med Aide/Tech Hours Contract]])</f>
        <v>0</v>
      </c>
      <c r="AF75" s="4">
        <f>Table39[[#This Row],[CNA/NA/Med Aide Contract Hours]]/Table39[[#This Row],[Total CNA, NA in Training, Med Aide/Tech Hours]]</f>
        <v>0</v>
      </c>
      <c r="AG75" s="3">
        <v>374.97222222222223</v>
      </c>
      <c r="AH75" s="3">
        <v>0</v>
      </c>
      <c r="AI75" s="4">
        <f>Table39[[#This Row],[CNA Hours Contract]]/Table39[[#This Row],[CNA Hours]]</f>
        <v>0</v>
      </c>
      <c r="AJ75" s="3">
        <v>38.674999999999997</v>
      </c>
      <c r="AK75" s="3">
        <v>0</v>
      </c>
      <c r="AL75" s="4">
        <f>Table39[[#This Row],[NA in Training Hours Contract]]/Table39[[#This Row],[NA in Training Hours]]</f>
        <v>0</v>
      </c>
      <c r="AM75" s="3">
        <v>0</v>
      </c>
      <c r="AN75" s="3">
        <v>0</v>
      </c>
      <c r="AO75" s="4">
        <v>0</v>
      </c>
      <c r="AP75" s="1" t="s">
        <v>73</v>
      </c>
      <c r="AQ75" s="1">
        <v>5</v>
      </c>
    </row>
    <row r="76" spans="1:43" x14ac:dyDescent="0.2">
      <c r="A76" s="1" t="s">
        <v>425</v>
      </c>
      <c r="B76" s="1" t="s">
        <v>504</v>
      </c>
      <c r="C76" s="1" t="s">
        <v>944</v>
      </c>
      <c r="D76" s="1" t="s">
        <v>1071</v>
      </c>
      <c r="E76" s="3">
        <v>27.944444444444443</v>
      </c>
      <c r="F76" s="3">
        <f t="shared" si="5"/>
        <v>137.09</v>
      </c>
      <c r="G76" s="3">
        <f>SUM(Table39[[#This Row],[RN Hours Contract (W/ Admin, DON)]], Table39[[#This Row],[LPN Contract Hours (w/ Admin)]], Table39[[#This Row],[CNA/NA/Med Aide Contract Hours]])</f>
        <v>0</v>
      </c>
      <c r="H76" s="4">
        <f>Table39[[#This Row],[Total Contract Hours]]/Table39[[#This Row],[Total Hours Nurse Staffing]]</f>
        <v>0</v>
      </c>
      <c r="I76" s="3">
        <f>SUM(Table39[[#This Row],[RN Hours]], Table39[[#This Row],[RN Admin Hours]], Table39[[#This Row],[RN DON Hours]])</f>
        <v>45.17</v>
      </c>
      <c r="J76" s="3">
        <f t="shared" si="3"/>
        <v>0</v>
      </c>
      <c r="K76" s="4">
        <f>Table39[[#This Row],[RN Hours Contract (W/ Admin, DON)]]/Table39[[#This Row],[RN Hours (w/ Admin, DON)]]</f>
        <v>0</v>
      </c>
      <c r="L76" s="3">
        <v>30.477777777777778</v>
      </c>
      <c r="M76" s="3">
        <v>0</v>
      </c>
      <c r="N76" s="4">
        <f>Table39[[#This Row],[RN Hours Contract]]/Table39[[#This Row],[RN Hours]]</f>
        <v>0</v>
      </c>
      <c r="O76" s="3">
        <v>4.3811111111111112</v>
      </c>
      <c r="P76" s="3">
        <v>0</v>
      </c>
      <c r="Q76" s="4">
        <f>Table39[[#This Row],[RN Admin Hours Contract]]/Table39[[#This Row],[RN Admin Hours]]</f>
        <v>0</v>
      </c>
      <c r="R76" s="3">
        <v>10.311111111111112</v>
      </c>
      <c r="S76" s="3">
        <v>0</v>
      </c>
      <c r="T76" s="4">
        <f>Table39[[#This Row],[RN DON Hours Contract]]/Table39[[#This Row],[RN DON Hours]]</f>
        <v>0</v>
      </c>
      <c r="U76" s="3">
        <f>SUM(Table39[[#This Row],[LPN Hours]], Table39[[#This Row],[LPN Admin Hours]])</f>
        <v>15.36888888888889</v>
      </c>
      <c r="V76" s="3">
        <f>Table39[[#This Row],[LPN Hours Contract]]+Table39[[#This Row],[LPN Admin Hours Contract]]</f>
        <v>0</v>
      </c>
      <c r="W76" s="4">
        <f t="shared" si="4"/>
        <v>0</v>
      </c>
      <c r="X76" s="3">
        <v>15.36888888888889</v>
      </c>
      <c r="Y76" s="3">
        <v>0</v>
      </c>
      <c r="Z76" s="4">
        <f>Table39[[#This Row],[LPN Hours Contract]]/Table39[[#This Row],[LPN Hours]]</f>
        <v>0</v>
      </c>
      <c r="AA76" s="3">
        <v>0</v>
      </c>
      <c r="AB76" s="3">
        <v>0</v>
      </c>
      <c r="AC76" s="4">
        <v>0</v>
      </c>
      <c r="AD76" s="3">
        <f>SUM(Table39[[#This Row],[CNA Hours]], Table39[[#This Row],[NA in Training Hours]], Table39[[#This Row],[Med Aide/Tech Hours]])</f>
        <v>76.551111111111112</v>
      </c>
      <c r="AE76" s="3">
        <f>SUM(Table39[[#This Row],[CNA Hours Contract]], Table39[[#This Row],[NA in Training Hours Contract]], Table39[[#This Row],[Med Aide/Tech Hours Contract]])</f>
        <v>0</v>
      </c>
      <c r="AF76" s="4">
        <f>Table39[[#This Row],[CNA/NA/Med Aide Contract Hours]]/Table39[[#This Row],[Total CNA, NA in Training, Med Aide/Tech Hours]]</f>
        <v>0</v>
      </c>
      <c r="AG76" s="3">
        <v>76.551111111111112</v>
      </c>
      <c r="AH76" s="3">
        <v>0</v>
      </c>
      <c r="AI76" s="4">
        <f>Table39[[#This Row],[CNA Hours Contract]]/Table39[[#This Row],[CNA Hours]]</f>
        <v>0</v>
      </c>
      <c r="AJ76" s="3">
        <v>0</v>
      </c>
      <c r="AK76" s="3">
        <v>0</v>
      </c>
      <c r="AL76" s="4">
        <v>0</v>
      </c>
      <c r="AM76" s="3">
        <v>0</v>
      </c>
      <c r="AN76" s="3">
        <v>0</v>
      </c>
      <c r="AO76" s="4">
        <v>0</v>
      </c>
      <c r="AP76" s="1" t="s">
        <v>74</v>
      </c>
      <c r="AQ76" s="1">
        <v>5</v>
      </c>
    </row>
    <row r="77" spans="1:43" x14ac:dyDescent="0.2">
      <c r="A77" s="1" t="s">
        <v>425</v>
      </c>
      <c r="B77" s="1" t="s">
        <v>505</v>
      </c>
      <c r="C77" s="1" t="s">
        <v>945</v>
      </c>
      <c r="D77" s="1" t="s">
        <v>1077</v>
      </c>
      <c r="E77" s="3">
        <v>35.355555555555554</v>
      </c>
      <c r="F77" s="3">
        <f t="shared" si="5"/>
        <v>186.21555555555554</v>
      </c>
      <c r="G77" s="3">
        <f>SUM(Table39[[#This Row],[RN Hours Contract (W/ Admin, DON)]], Table39[[#This Row],[LPN Contract Hours (w/ Admin)]], Table39[[#This Row],[CNA/NA/Med Aide Contract Hours]])</f>
        <v>0</v>
      </c>
      <c r="H77" s="4">
        <f>Table39[[#This Row],[Total Contract Hours]]/Table39[[#This Row],[Total Hours Nurse Staffing]]</f>
        <v>0</v>
      </c>
      <c r="I77" s="3">
        <f>SUM(Table39[[#This Row],[RN Hours]], Table39[[#This Row],[RN Admin Hours]], Table39[[#This Row],[RN DON Hours]])</f>
        <v>49.304444444444442</v>
      </c>
      <c r="J77" s="3">
        <f t="shared" si="3"/>
        <v>0</v>
      </c>
      <c r="K77" s="4">
        <f>Table39[[#This Row],[RN Hours Contract (W/ Admin, DON)]]/Table39[[#This Row],[RN Hours (w/ Admin, DON)]]</f>
        <v>0</v>
      </c>
      <c r="L77" s="3">
        <v>43.082222222222221</v>
      </c>
      <c r="M77" s="3">
        <v>0</v>
      </c>
      <c r="N77" s="4">
        <f>Table39[[#This Row],[RN Hours Contract]]/Table39[[#This Row],[RN Hours]]</f>
        <v>0</v>
      </c>
      <c r="O77" s="3">
        <v>2.4888888888888889</v>
      </c>
      <c r="P77" s="3">
        <v>0</v>
      </c>
      <c r="Q77" s="4">
        <f>Table39[[#This Row],[RN Admin Hours Contract]]/Table39[[#This Row],[RN Admin Hours]]</f>
        <v>0</v>
      </c>
      <c r="R77" s="3">
        <v>3.7333333333333334</v>
      </c>
      <c r="S77" s="3">
        <v>0</v>
      </c>
      <c r="T77" s="4">
        <f>Table39[[#This Row],[RN DON Hours Contract]]/Table39[[#This Row],[RN DON Hours]]</f>
        <v>0</v>
      </c>
      <c r="U77" s="3">
        <f>SUM(Table39[[#This Row],[LPN Hours]], Table39[[#This Row],[LPN Admin Hours]])</f>
        <v>10.53888888888889</v>
      </c>
      <c r="V77" s="3">
        <f>Table39[[#This Row],[LPN Hours Contract]]+Table39[[#This Row],[LPN Admin Hours Contract]]</f>
        <v>0</v>
      </c>
      <c r="W77" s="4">
        <f t="shared" si="4"/>
        <v>0</v>
      </c>
      <c r="X77" s="3">
        <v>10.53888888888889</v>
      </c>
      <c r="Y77" s="3">
        <v>0</v>
      </c>
      <c r="Z77" s="4">
        <f>Table39[[#This Row],[LPN Hours Contract]]/Table39[[#This Row],[LPN Hours]]</f>
        <v>0</v>
      </c>
      <c r="AA77" s="3">
        <v>0</v>
      </c>
      <c r="AB77" s="3">
        <v>0</v>
      </c>
      <c r="AC77" s="4">
        <v>0</v>
      </c>
      <c r="AD77" s="3">
        <f>SUM(Table39[[#This Row],[CNA Hours]], Table39[[#This Row],[NA in Training Hours]], Table39[[#This Row],[Med Aide/Tech Hours]])</f>
        <v>126.37222222222221</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114.71444444444444</v>
      </c>
      <c r="AH77" s="3">
        <v>0</v>
      </c>
      <c r="AI77" s="4">
        <f>Table39[[#This Row],[CNA Hours Contract]]/Table39[[#This Row],[CNA Hours]]</f>
        <v>0</v>
      </c>
      <c r="AJ77" s="3">
        <v>11.657777777777774</v>
      </c>
      <c r="AK77" s="3">
        <v>0</v>
      </c>
      <c r="AL77" s="4">
        <f>Table39[[#This Row],[NA in Training Hours Contract]]/Table39[[#This Row],[NA in Training Hours]]</f>
        <v>0</v>
      </c>
      <c r="AM77" s="3">
        <v>0</v>
      </c>
      <c r="AN77" s="3">
        <v>0</v>
      </c>
      <c r="AO77" s="4">
        <v>0</v>
      </c>
      <c r="AP77" s="1" t="s">
        <v>75</v>
      </c>
      <c r="AQ77" s="1">
        <v>5</v>
      </c>
    </row>
    <row r="78" spans="1:43" x14ac:dyDescent="0.2">
      <c r="A78" s="1" t="s">
        <v>425</v>
      </c>
      <c r="B78" s="1" t="s">
        <v>506</v>
      </c>
      <c r="C78" s="1" t="s">
        <v>946</v>
      </c>
      <c r="D78" s="1" t="s">
        <v>1089</v>
      </c>
      <c r="E78" s="3">
        <v>78.166666666666671</v>
      </c>
      <c r="F78" s="3">
        <f t="shared" si="5"/>
        <v>257.34100000000001</v>
      </c>
      <c r="G78" s="3">
        <f>SUM(Table39[[#This Row],[RN Hours Contract (W/ Admin, DON)]], Table39[[#This Row],[LPN Contract Hours (w/ Admin)]], Table39[[#This Row],[CNA/NA/Med Aide Contract Hours]])</f>
        <v>1.6416666666666666</v>
      </c>
      <c r="H78" s="4">
        <f>Table39[[#This Row],[Total Contract Hours]]/Table39[[#This Row],[Total Hours Nurse Staffing]]</f>
        <v>6.3793436205916137E-3</v>
      </c>
      <c r="I78" s="3">
        <f>SUM(Table39[[#This Row],[RN Hours]], Table39[[#This Row],[RN Admin Hours]], Table39[[#This Row],[RN DON Hours]])</f>
        <v>41.293111111111109</v>
      </c>
      <c r="J78" s="3">
        <f t="shared" si="3"/>
        <v>0.84388888888888891</v>
      </c>
      <c r="K78" s="4">
        <f>Table39[[#This Row],[RN Hours Contract (W/ Admin, DON)]]/Table39[[#This Row],[RN Hours (w/ Admin, DON)]]</f>
        <v>2.0436553850790285E-2</v>
      </c>
      <c r="L78" s="3">
        <v>29.665333333333333</v>
      </c>
      <c r="M78" s="3">
        <v>0.71611111111111114</v>
      </c>
      <c r="N78" s="4">
        <f>Table39[[#This Row],[RN Hours Contract]]/Table39[[#This Row],[RN Hours]]</f>
        <v>2.4139661707642292E-2</v>
      </c>
      <c r="O78" s="3">
        <v>6.2944444444444443</v>
      </c>
      <c r="P78" s="3">
        <v>0.12777777777777777</v>
      </c>
      <c r="Q78" s="4">
        <f>Table39[[#This Row],[RN Admin Hours Contract]]/Table39[[#This Row],[RN Admin Hours]]</f>
        <v>2.0300088261253308E-2</v>
      </c>
      <c r="R78" s="3">
        <v>5.333333333333333</v>
      </c>
      <c r="S78" s="3">
        <v>0</v>
      </c>
      <c r="T78" s="4">
        <f>Table39[[#This Row],[RN DON Hours Contract]]/Table39[[#This Row],[RN DON Hours]]</f>
        <v>0</v>
      </c>
      <c r="U78" s="3">
        <f>SUM(Table39[[#This Row],[LPN Hours]], Table39[[#This Row],[LPN Admin Hours]])</f>
        <v>51.513777777777776</v>
      </c>
      <c r="V78" s="3">
        <f>Table39[[#This Row],[LPN Hours Contract]]+Table39[[#This Row],[LPN Admin Hours Contract]]</f>
        <v>0.5477777777777777</v>
      </c>
      <c r="W78" s="4">
        <f t="shared" si="4"/>
        <v>1.063361689645057E-2</v>
      </c>
      <c r="X78" s="3">
        <v>49.347111111111111</v>
      </c>
      <c r="Y78" s="3">
        <v>0.5477777777777777</v>
      </c>
      <c r="Z78" s="4">
        <f>Table39[[#This Row],[LPN Hours Contract]]/Table39[[#This Row],[LPN Hours]]</f>
        <v>1.1100503462996819E-2</v>
      </c>
      <c r="AA78" s="3">
        <v>2.1666666666666665</v>
      </c>
      <c r="AB78" s="3">
        <v>0</v>
      </c>
      <c r="AC78" s="4">
        <f>Table39[[#This Row],[LPN Admin Hours Contract]]/Table39[[#This Row],[LPN Admin Hours]]</f>
        <v>0</v>
      </c>
      <c r="AD78" s="3">
        <f>SUM(Table39[[#This Row],[CNA Hours]], Table39[[#This Row],[NA in Training Hours]], Table39[[#This Row],[Med Aide/Tech Hours]])</f>
        <v>164.53411111111112</v>
      </c>
      <c r="AE78" s="3">
        <f>SUM(Table39[[#This Row],[CNA Hours Contract]], Table39[[#This Row],[NA in Training Hours Contract]], Table39[[#This Row],[Med Aide/Tech Hours Contract]])</f>
        <v>0.25</v>
      </c>
      <c r="AF78" s="4">
        <f>Table39[[#This Row],[CNA/NA/Med Aide Contract Hours]]/Table39[[#This Row],[Total CNA, NA in Training, Med Aide/Tech Hours]]</f>
        <v>1.5194417638490364E-3</v>
      </c>
      <c r="AG78" s="3">
        <v>159.8568888888889</v>
      </c>
      <c r="AH78" s="3">
        <v>0.25</v>
      </c>
      <c r="AI78" s="4">
        <f>Table39[[#This Row],[CNA Hours Contract]]/Table39[[#This Row],[CNA Hours]]</f>
        <v>1.5638988206117693E-3</v>
      </c>
      <c r="AJ78" s="3">
        <v>4.6772222222222233</v>
      </c>
      <c r="AK78" s="3">
        <v>0</v>
      </c>
      <c r="AL78" s="4">
        <f>Table39[[#This Row],[NA in Training Hours Contract]]/Table39[[#This Row],[NA in Training Hours]]</f>
        <v>0</v>
      </c>
      <c r="AM78" s="3">
        <v>0</v>
      </c>
      <c r="AN78" s="3">
        <v>0</v>
      </c>
      <c r="AO78" s="4">
        <v>0</v>
      </c>
      <c r="AP78" s="1" t="s">
        <v>76</v>
      </c>
      <c r="AQ78" s="1">
        <v>5</v>
      </c>
    </row>
    <row r="79" spans="1:43" x14ac:dyDescent="0.2">
      <c r="A79" s="1" t="s">
        <v>425</v>
      </c>
      <c r="B79" s="1" t="s">
        <v>507</v>
      </c>
      <c r="C79" s="1" t="s">
        <v>928</v>
      </c>
      <c r="D79" s="1" t="s">
        <v>1079</v>
      </c>
      <c r="E79" s="3">
        <v>114.63333333333334</v>
      </c>
      <c r="F79" s="3">
        <f t="shared" si="5"/>
        <v>368.6058888888889</v>
      </c>
      <c r="G79" s="3">
        <f>SUM(Table39[[#This Row],[RN Hours Contract (W/ Admin, DON)]], Table39[[#This Row],[LPN Contract Hours (w/ Admin)]], Table39[[#This Row],[CNA/NA/Med Aide Contract Hours]])</f>
        <v>34.175333333333334</v>
      </c>
      <c r="H79" s="4">
        <f>Table39[[#This Row],[Total Contract Hours]]/Table39[[#This Row],[Total Hours Nurse Staffing]]</f>
        <v>9.2715104027095485E-2</v>
      </c>
      <c r="I79" s="3">
        <f>SUM(Table39[[#This Row],[RN Hours]], Table39[[#This Row],[RN Admin Hours]], Table39[[#This Row],[RN DON Hours]])</f>
        <v>29.722222222222221</v>
      </c>
      <c r="J79" s="3">
        <f t="shared" si="3"/>
        <v>0.69722222222222219</v>
      </c>
      <c r="K79" s="4">
        <f>Table39[[#This Row],[RN Hours Contract (W/ Admin, DON)]]/Table39[[#This Row],[RN Hours (w/ Admin, DON)]]</f>
        <v>2.3457943925233645E-2</v>
      </c>
      <c r="L79" s="3">
        <v>14.65</v>
      </c>
      <c r="M79" s="3">
        <v>0.69722222222222219</v>
      </c>
      <c r="N79" s="4">
        <f>Table39[[#This Row],[RN Hours Contract]]/Table39[[#This Row],[RN Hours]]</f>
        <v>4.7591960561243832E-2</v>
      </c>
      <c r="O79" s="3">
        <v>9.8277777777777775</v>
      </c>
      <c r="P79" s="3">
        <v>0</v>
      </c>
      <c r="Q79" s="4">
        <f>Table39[[#This Row],[RN Admin Hours Contract]]/Table39[[#This Row],[RN Admin Hours]]</f>
        <v>0</v>
      </c>
      <c r="R79" s="3">
        <v>5.2444444444444445</v>
      </c>
      <c r="S79" s="3">
        <v>0</v>
      </c>
      <c r="T79" s="4">
        <f>Table39[[#This Row],[RN DON Hours Contract]]/Table39[[#This Row],[RN DON Hours]]</f>
        <v>0</v>
      </c>
      <c r="U79" s="3">
        <f>SUM(Table39[[#This Row],[LPN Hours]], Table39[[#This Row],[LPN Admin Hours]])</f>
        <v>138.26511111111111</v>
      </c>
      <c r="V79" s="3">
        <f>Table39[[#This Row],[LPN Hours Contract]]+Table39[[#This Row],[LPN Admin Hours Contract]]</f>
        <v>14.720666666666668</v>
      </c>
      <c r="W79" s="4">
        <f t="shared" si="4"/>
        <v>0.10646696443065096</v>
      </c>
      <c r="X79" s="3">
        <v>131.10122222222222</v>
      </c>
      <c r="Y79" s="3">
        <v>14.720666666666668</v>
      </c>
      <c r="Z79" s="4">
        <f>Table39[[#This Row],[LPN Hours Contract]]/Table39[[#This Row],[LPN Hours]]</f>
        <v>0.11228474012022942</v>
      </c>
      <c r="AA79" s="3">
        <v>7.1638888888888888</v>
      </c>
      <c r="AB79" s="3">
        <v>0</v>
      </c>
      <c r="AC79" s="4">
        <f>Table39[[#This Row],[LPN Admin Hours Contract]]/Table39[[#This Row],[LPN Admin Hours]]</f>
        <v>0</v>
      </c>
      <c r="AD79" s="3">
        <f>SUM(Table39[[#This Row],[CNA Hours]], Table39[[#This Row],[NA in Training Hours]], Table39[[#This Row],[Med Aide/Tech Hours]])</f>
        <v>200.61855555555556</v>
      </c>
      <c r="AE79" s="3">
        <f>SUM(Table39[[#This Row],[CNA Hours Contract]], Table39[[#This Row],[NA in Training Hours Contract]], Table39[[#This Row],[Med Aide/Tech Hours Contract]])</f>
        <v>18.757444444444445</v>
      </c>
      <c r="AF79" s="4">
        <f>Table39[[#This Row],[CNA/NA/Med Aide Contract Hours]]/Table39[[#This Row],[Total CNA, NA in Training, Med Aide/Tech Hours]]</f>
        <v>9.3498053520030003E-2</v>
      </c>
      <c r="AG79" s="3">
        <v>167.10466666666667</v>
      </c>
      <c r="AH79" s="3">
        <v>18.757444444444445</v>
      </c>
      <c r="AI79" s="4">
        <f>Table39[[#This Row],[CNA Hours Contract]]/Table39[[#This Row],[CNA Hours]]</f>
        <v>0.11224967452202279</v>
      </c>
      <c r="AJ79" s="3">
        <v>33.513888888888886</v>
      </c>
      <c r="AK79" s="3">
        <v>0</v>
      </c>
      <c r="AL79" s="4">
        <f>Table39[[#This Row],[NA in Training Hours Contract]]/Table39[[#This Row],[NA in Training Hours]]</f>
        <v>0</v>
      </c>
      <c r="AM79" s="3">
        <v>0</v>
      </c>
      <c r="AN79" s="3">
        <v>0</v>
      </c>
      <c r="AO79" s="4">
        <v>0</v>
      </c>
      <c r="AP79" s="1" t="s">
        <v>77</v>
      </c>
      <c r="AQ79" s="1">
        <v>5</v>
      </c>
    </row>
    <row r="80" spans="1:43" x14ac:dyDescent="0.2">
      <c r="A80" s="1" t="s">
        <v>425</v>
      </c>
      <c r="B80" s="1" t="s">
        <v>508</v>
      </c>
      <c r="C80" s="1" t="s">
        <v>947</v>
      </c>
      <c r="D80" s="1" t="s">
        <v>1126</v>
      </c>
      <c r="E80" s="3">
        <v>61.222222222222221</v>
      </c>
      <c r="F80" s="3">
        <f t="shared" si="5"/>
        <v>192.89388888888888</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58.279777777777774</v>
      </c>
      <c r="J80" s="3">
        <f t="shared" si="3"/>
        <v>0</v>
      </c>
      <c r="K80" s="4">
        <f>Table39[[#This Row],[RN Hours Contract (W/ Admin, DON)]]/Table39[[#This Row],[RN Hours (w/ Admin, DON)]]</f>
        <v>0</v>
      </c>
      <c r="L80" s="3">
        <v>36.106222222222222</v>
      </c>
      <c r="M80" s="3">
        <v>0</v>
      </c>
      <c r="N80" s="4">
        <f>Table39[[#This Row],[RN Hours Contract]]/Table39[[#This Row],[RN Hours]]</f>
        <v>0</v>
      </c>
      <c r="O80" s="3">
        <v>16.766666666666666</v>
      </c>
      <c r="P80" s="3">
        <v>0</v>
      </c>
      <c r="Q80" s="4">
        <f>Table39[[#This Row],[RN Admin Hours Contract]]/Table39[[#This Row],[RN Admin Hours]]</f>
        <v>0</v>
      </c>
      <c r="R80" s="3">
        <v>5.4068888888888891</v>
      </c>
      <c r="S80" s="3">
        <v>0</v>
      </c>
      <c r="T80" s="4">
        <f>Table39[[#This Row],[RN DON Hours Contract]]/Table39[[#This Row],[RN DON Hours]]</f>
        <v>0</v>
      </c>
      <c r="U80" s="3">
        <f>SUM(Table39[[#This Row],[LPN Hours]], Table39[[#This Row],[LPN Admin Hours]])</f>
        <v>23.035777777777774</v>
      </c>
      <c r="V80" s="3">
        <f>Table39[[#This Row],[LPN Hours Contract]]+Table39[[#This Row],[LPN Admin Hours Contract]]</f>
        <v>0</v>
      </c>
      <c r="W80" s="4">
        <f t="shared" si="4"/>
        <v>0</v>
      </c>
      <c r="X80" s="3">
        <v>23.013555555555552</v>
      </c>
      <c r="Y80" s="3">
        <v>0</v>
      </c>
      <c r="Z80" s="4">
        <f>Table39[[#This Row],[LPN Hours Contract]]/Table39[[#This Row],[LPN Hours]]</f>
        <v>0</v>
      </c>
      <c r="AA80" s="3">
        <v>2.2222222222222223E-2</v>
      </c>
      <c r="AB80" s="3">
        <v>0</v>
      </c>
      <c r="AC80" s="4">
        <f>Table39[[#This Row],[LPN Admin Hours Contract]]/Table39[[#This Row],[LPN Admin Hours]]</f>
        <v>0</v>
      </c>
      <c r="AD80" s="3">
        <f>SUM(Table39[[#This Row],[CNA Hours]], Table39[[#This Row],[NA in Training Hours]], Table39[[#This Row],[Med Aide/Tech Hours]])</f>
        <v>111.57833333333333</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96.678333333333327</v>
      </c>
      <c r="AH80" s="3">
        <v>0</v>
      </c>
      <c r="AI80" s="4">
        <f>Table39[[#This Row],[CNA Hours Contract]]/Table39[[#This Row],[CNA Hours]]</f>
        <v>0</v>
      </c>
      <c r="AJ80" s="3">
        <v>14.9</v>
      </c>
      <c r="AK80" s="3">
        <v>0</v>
      </c>
      <c r="AL80" s="4">
        <f>Table39[[#This Row],[NA in Training Hours Contract]]/Table39[[#This Row],[NA in Training Hours]]</f>
        <v>0</v>
      </c>
      <c r="AM80" s="3">
        <v>0</v>
      </c>
      <c r="AN80" s="3">
        <v>0</v>
      </c>
      <c r="AO80" s="4">
        <v>0</v>
      </c>
      <c r="AP80" s="1" t="s">
        <v>78</v>
      </c>
      <c r="AQ80" s="1">
        <v>5</v>
      </c>
    </row>
    <row r="81" spans="1:43" x14ac:dyDescent="0.2">
      <c r="A81" s="1" t="s">
        <v>425</v>
      </c>
      <c r="B81" s="1" t="s">
        <v>509</v>
      </c>
      <c r="C81" s="1" t="s">
        <v>948</v>
      </c>
      <c r="D81" s="1" t="s">
        <v>1127</v>
      </c>
      <c r="E81" s="3">
        <v>46.133333333333333</v>
      </c>
      <c r="F81" s="3">
        <f t="shared" si="5"/>
        <v>263.36111111111109</v>
      </c>
      <c r="G81" s="3">
        <f>SUM(Table39[[#This Row],[RN Hours Contract (W/ Admin, DON)]], Table39[[#This Row],[LPN Contract Hours (w/ Admin)]], Table39[[#This Row],[CNA/NA/Med Aide Contract Hours]])</f>
        <v>0</v>
      </c>
      <c r="H81" s="4">
        <f>Table39[[#This Row],[Total Contract Hours]]/Table39[[#This Row],[Total Hours Nurse Staffing]]</f>
        <v>0</v>
      </c>
      <c r="I81" s="3">
        <f>SUM(Table39[[#This Row],[RN Hours]], Table39[[#This Row],[RN Admin Hours]], Table39[[#This Row],[RN DON Hours]])</f>
        <v>57.091666666666669</v>
      </c>
      <c r="J81" s="3">
        <f t="shared" si="3"/>
        <v>0</v>
      </c>
      <c r="K81" s="4">
        <f>Table39[[#This Row],[RN Hours Contract (W/ Admin, DON)]]/Table39[[#This Row],[RN Hours (w/ Admin, DON)]]</f>
        <v>0</v>
      </c>
      <c r="L81" s="3">
        <v>39.963888888888889</v>
      </c>
      <c r="M81" s="3">
        <v>0</v>
      </c>
      <c r="N81" s="4">
        <f>Table39[[#This Row],[RN Hours Contract]]/Table39[[#This Row],[RN Hours]]</f>
        <v>0</v>
      </c>
      <c r="O81" s="3">
        <v>11.527777777777779</v>
      </c>
      <c r="P81" s="3">
        <v>0</v>
      </c>
      <c r="Q81" s="4">
        <f>Table39[[#This Row],[RN Admin Hours Contract]]/Table39[[#This Row],[RN Admin Hours]]</f>
        <v>0</v>
      </c>
      <c r="R81" s="3">
        <v>5.6</v>
      </c>
      <c r="S81" s="3">
        <v>0</v>
      </c>
      <c r="T81" s="4">
        <f>Table39[[#This Row],[RN DON Hours Contract]]/Table39[[#This Row],[RN DON Hours]]</f>
        <v>0</v>
      </c>
      <c r="U81" s="3">
        <f>SUM(Table39[[#This Row],[LPN Hours]], Table39[[#This Row],[LPN Admin Hours]])</f>
        <v>28.505555555555556</v>
      </c>
      <c r="V81" s="3">
        <f>Table39[[#This Row],[LPN Hours Contract]]+Table39[[#This Row],[LPN Admin Hours Contract]]</f>
        <v>0</v>
      </c>
      <c r="W81" s="4">
        <f t="shared" si="4"/>
        <v>0</v>
      </c>
      <c r="X81" s="3">
        <v>28.505555555555556</v>
      </c>
      <c r="Y81" s="3">
        <v>0</v>
      </c>
      <c r="Z81" s="4">
        <f>Table39[[#This Row],[LPN Hours Contract]]/Table39[[#This Row],[LPN Hours]]</f>
        <v>0</v>
      </c>
      <c r="AA81" s="3">
        <v>0</v>
      </c>
      <c r="AB81" s="3">
        <v>0</v>
      </c>
      <c r="AC81" s="4">
        <v>0</v>
      </c>
      <c r="AD81" s="3">
        <f>SUM(Table39[[#This Row],[CNA Hours]], Table39[[#This Row],[NA in Training Hours]], Table39[[#This Row],[Med Aide/Tech Hours]])</f>
        <v>177.76388888888889</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177.76388888888889</v>
      </c>
      <c r="AH81" s="3">
        <v>0</v>
      </c>
      <c r="AI81" s="4">
        <f>Table39[[#This Row],[CNA Hours Contract]]/Table39[[#This Row],[CNA Hours]]</f>
        <v>0</v>
      </c>
      <c r="AJ81" s="3">
        <v>0</v>
      </c>
      <c r="AK81" s="3">
        <v>0</v>
      </c>
      <c r="AL81" s="4">
        <v>0</v>
      </c>
      <c r="AM81" s="3">
        <v>0</v>
      </c>
      <c r="AN81" s="3">
        <v>0</v>
      </c>
      <c r="AO81" s="4">
        <v>0</v>
      </c>
      <c r="AP81" s="1" t="s">
        <v>79</v>
      </c>
      <c r="AQ81" s="1">
        <v>5</v>
      </c>
    </row>
    <row r="82" spans="1:43" x14ac:dyDescent="0.2">
      <c r="A82" s="1" t="s">
        <v>425</v>
      </c>
      <c r="B82" s="1" t="s">
        <v>510</v>
      </c>
      <c r="C82" s="1" t="s">
        <v>949</v>
      </c>
      <c r="D82" s="1" t="s">
        <v>1105</v>
      </c>
      <c r="E82" s="3">
        <v>81.13333333333334</v>
      </c>
      <c r="F82" s="3">
        <f t="shared" si="5"/>
        <v>278.63422222222221</v>
      </c>
      <c r="G82" s="3">
        <f>SUM(Table39[[#This Row],[RN Hours Contract (W/ Admin, DON)]], Table39[[#This Row],[LPN Contract Hours (w/ Admin)]], Table39[[#This Row],[CNA/NA/Med Aide Contract Hours]])</f>
        <v>1.4425555555555554</v>
      </c>
      <c r="H82" s="4">
        <f>Table39[[#This Row],[Total Contract Hours]]/Table39[[#This Row],[Total Hours Nurse Staffing]]</f>
        <v>5.1772375412129316E-3</v>
      </c>
      <c r="I82" s="3">
        <f>SUM(Table39[[#This Row],[RN Hours]], Table39[[#This Row],[RN Admin Hours]], Table39[[#This Row],[RN DON Hours]])</f>
        <v>32.647222222222226</v>
      </c>
      <c r="J82" s="3">
        <f t="shared" si="3"/>
        <v>0.47222222222222221</v>
      </c>
      <c r="K82" s="4">
        <f>Table39[[#This Row],[RN Hours Contract (W/ Admin, DON)]]/Table39[[#This Row],[RN Hours (w/ Admin, DON)]]</f>
        <v>1.4464392070109758E-2</v>
      </c>
      <c r="L82" s="3">
        <v>14.158333333333333</v>
      </c>
      <c r="M82" s="3">
        <v>0.47222222222222221</v>
      </c>
      <c r="N82" s="4">
        <f>Table39[[#This Row],[RN Hours Contract]]/Table39[[#This Row],[RN Hours]]</f>
        <v>3.3352952717284674E-2</v>
      </c>
      <c r="O82" s="3">
        <v>13.155555555555555</v>
      </c>
      <c r="P82" s="3">
        <v>0</v>
      </c>
      <c r="Q82" s="4">
        <f>Table39[[#This Row],[RN Admin Hours Contract]]/Table39[[#This Row],[RN Admin Hours]]</f>
        <v>0</v>
      </c>
      <c r="R82" s="3">
        <v>5.333333333333333</v>
      </c>
      <c r="S82" s="3">
        <v>0</v>
      </c>
      <c r="T82" s="4">
        <f>Table39[[#This Row],[RN DON Hours Contract]]/Table39[[#This Row],[RN DON Hours]]</f>
        <v>0</v>
      </c>
      <c r="U82" s="3">
        <f>SUM(Table39[[#This Row],[LPN Hours]], Table39[[#This Row],[LPN Admin Hours]])</f>
        <v>91.977777777777774</v>
      </c>
      <c r="V82" s="3">
        <f>Table39[[#This Row],[LPN Hours Contract]]+Table39[[#This Row],[LPN Admin Hours Contract]]</f>
        <v>0.53888888888888886</v>
      </c>
      <c r="W82" s="4">
        <f t="shared" si="4"/>
        <v>5.8589031166948538E-3</v>
      </c>
      <c r="X82" s="3">
        <v>76.74166666666666</v>
      </c>
      <c r="Y82" s="3">
        <v>0.53888888888888886</v>
      </c>
      <c r="Z82" s="4">
        <f>Table39[[#This Row],[LPN Hours Contract]]/Table39[[#This Row],[LPN Hours]]</f>
        <v>7.02211604589713E-3</v>
      </c>
      <c r="AA82" s="3">
        <v>15.236111111111111</v>
      </c>
      <c r="AB82" s="3">
        <v>0</v>
      </c>
      <c r="AC82" s="4">
        <f>Table39[[#This Row],[LPN Admin Hours Contract]]/Table39[[#This Row],[LPN Admin Hours]]</f>
        <v>0</v>
      </c>
      <c r="AD82" s="3">
        <f>SUM(Table39[[#This Row],[CNA Hours]], Table39[[#This Row],[NA in Training Hours]], Table39[[#This Row],[Med Aide/Tech Hours]])</f>
        <v>154.00922222222223</v>
      </c>
      <c r="AE82" s="3">
        <f>SUM(Table39[[#This Row],[CNA Hours Contract]], Table39[[#This Row],[NA in Training Hours Contract]], Table39[[#This Row],[Med Aide/Tech Hours Contract]])</f>
        <v>0.43144444444444441</v>
      </c>
      <c r="AF82" s="4">
        <f>Table39[[#This Row],[CNA/NA/Med Aide Contract Hours]]/Table39[[#This Row],[Total CNA, NA in Training, Med Aide/Tech Hours]]</f>
        <v>2.8014195398111076E-3</v>
      </c>
      <c r="AG82" s="3">
        <v>154.00922222222223</v>
      </c>
      <c r="AH82" s="3">
        <v>0.43144444444444441</v>
      </c>
      <c r="AI82" s="4">
        <f>Table39[[#This Row],[CNA Hours Contract]]/Table39[[#This Row],[CNA Hours]]</f>
        <v>2.8014195398111076E-3</v>
      </c>
      <c r="AJ82" s="3">
        <v>0</v>
      </c>
      <c r="AK82" s="3">
        <v>0</v>
      </c>
      <c r="AL82" s="4">
        <v>0</v>
      </c>
      <c r="AM82" s="3">
        <v>0</v>
      </c>
      <c r="AN82" s="3">
        <v>0</v>
      </c>
      <c r="AO82" s="4">
        <v>0</v>
      </c>
      <c r="AP82" s="1" t="s">
        <v>80</v>
      </c>
      <c r="AQ82" s="1">
        <v>5</v>
      </c>
    </row>
    <row r="83" spans="1:43" x14ac:dyDescent="0.2">
      <c r="A83" s="1" t="s">
        <v>425</v>
      </c>
      <c r="B83" s="1" t="s">
        <v>511</v>
      </c>
      <c r="C83" s="1" t="s">
        <v>950</v>
      </c>
      <c r="D83" s="1" t="s">
        <v>1105</v>
      </c>
      <c r="E83" s="3">
        <v>139.74444444444444</v>
      </c>
      <c r="F83" s="3">
        <f t="shared" si="5"/>
        <v>521.94466666666665</v>
      </c>
      <c r="G83" s="3">
        <f>SUM(Table39[[#This Row],[RN Hours Contract (W/ Admin, DON)]], Table39[[#This Row],[LPN Contract Hours (w/ Admin)]], Table39[[#This Row],[CNA/NA/Med Aide Contract Hours]])</f>
        <v>5.8000000000000007</v>
      </c>
      <c r="H83" s="4">
        <f>Table39[[#This Row],[Total Contract Hours]]/Table39[[#This Row],[Total Hours Nurse Staffing]]</f>
        <v>1.1112289042133459E-2</v>
      </c>
      <c r="I83" s="3">
        <f>SUM(Table39[[#This Row],[RN Hours]], Table39[[#This Row],[RN Admin Hours]], Table39[[#This Row],[RN DON Hours]])</f>
        <v>97.106666666666683</v>
      </c>
      <c r="J83" s="3">
        <f t="shared" si="3"/>
        <v>2.2250000000000001</v>
      </c>
      <c r="K83" s="4">
        <f>Table39[[#This Row],[RN Hours Contract (W/ Admin, DON)]]/Table39[[#This Row],[RN Hours (w/ Admin, DON)]]</f>
        <v>2.2912947961005077E-2</v>
      </c>
      <c r="L83" s="3">
        <v>64.933333333333337</v>
      </c>
      <c r="M83" s="3">
        <v>0.43611111111111112</v>
      </c>
      <c r="N83" s="4">
        <f>Table39[[#This Row],[RN Hours Contract]]/Table39[[#This Row],[RN Hours]]</f>
        <v>6.7162902121834355E-3</v>
      </c>
      <c r="O83" s="3">
        <v>26.923333333333339</v>
      </c>
      <c r="P83" s="3">
        <v>1.788888888888889</v>
      </c>
      <c r="Q83" s="4">
        <f>Table39[[#This Row],[RN Admin Hours Contract]]/Table39[[#This Row],[RN Admin Hours]]</f>
        <v>6.6443811646238277E-2</v>
      </c>
      <c r="R83" s="3">
        <v>5.25</v>
      </c>
      <c r="S83" s="3">
        <v>0</v>
      </c>
      <c r="T83" s="4">
        <f>Table39[[#This Row],[RN DON Hours Contract]]/Table39[[#This Row],[RN DON Hours]]</f>
        <v>0</v>
      </c>
      <c r="U83" s="3">
        <f>SUM(Table39[[#This Row],[LPN Hours]], Table39[[#This Row],[LPN Admin Hours]])</f>
        <v>149.50399999999999</v>
      </c>
      <c r="V83" s="3">
        <f>Table39[[#This Row],[LPN Hours Contract]]+Table39[[#This Row],[LPN Admin Hours Contract]]</f>
        <v>2.072222222222222</v>
      </c>
      <c r="W83" s="4">
        <f t="shared" si="4"/>
        <v>1.3860647355403348E-2</v>
      </c>
      <c r="X83" s="3">
        <v>142.57666666666665</v>
      </c>
      <c r="Y83" s="3">
        <v>4.4444444444444446E-2</v>
      </c>
      <c r="Z83" s="4">
        <f>Table39[[#This Row],[LPN Hours Contract]]/Table39[[#This Row],[LPN Hours]]</f>
        <v>3.1172312751813843E-4</v>
      </c>
      <c r="AA83" s="3">
        <v>6.9273333333333325</v>
      </c>
      <c r="AB83" s="3">
        <v>2.0277777777777777</v>
      </c>
      <c r="AC83" s="4">
        <f>Table39[[#This Row],[LPN Admin Hours Contract]]/Table39[[#This Row],[LPN Admin Hours]]</f>
        <v>0.29272126519744651</v>
      </c>
      <c r="AD83" s="3">
        <f>SUM(Table39[[#This Row],[CNA Hours]], Table39[[#This Row],[NA in Training Hours]], Table39[[#This Row],[Med Aide/Tech Hours]])</f>
        <v>275.334</v>
      </c>
      <c r="AE83" s="3">
        <f>SUM(Table39[[#This Row],[CNA Hours Contract]], Table39[[#This Row],[NA in Training Hours Contract]], Table39[[#This Row],[Med Aide/Tech Hours Contract]])</f>
        <v>1.5027777777777778</v>
      </c>
      <c r="AF83" s="4">
        <f>Table39[[#This Row],[CNA/NA/Med Aide Contract Hours]]/Table39[[#This Row],[Total CNA, NA in Training, Med Aide/Tech Hours]]</f>
        <v>5.4580174543564465E-3</v>
      </c>
      <c r="AG83" s="3">
        <v>275.334</v>
      </c>
      <c r="AH83" s="3">
        <v>1.5027777777777778</v>
      </c>
      <c r="AI83" s="4">
        <f>Table39[[#This Row],[CNA Hours Contract]]/Table39[[#This Row],[CNA Hours]]</f>
        <v>5.4580174543564465E-3</v>
      </c>
      <c r="AJ83" s="3">
        <v>0</v>
      </c>
      <c r="AK83" s="3">
        <v>0</v>
      </c>
      <c r="AL83" s="4">
        <v>0</v>
      </c>
      <c r="AM83" s="3">
        <v>0</v>
      </c>
      <c r="AN83" s="3">
        <v>0</v>
      </c>
      <c r="AO83" s="4">
        <v>0</v>
      </c>
      <c r="AP83" s="1" t="s">
        <v>81</v>
      </c>
      <c r="AQ83" s="1">
        <v>5</v>
      </c>
    </row>
    <row r="84" spans="1:43" x14ac:dyDescent="0.2">
      <c r="A84" s="1" t="s">
        <v>425</v>
      </c>
      <c r="B84" s="1" t="s">
        <v>512</v>
      </c>
      <c r="C84" s="1" t="s">
        <v>951</v>
      </c>
      <c r="D84" s="1" t="s">
        <v>1097</v>
      </c>
      <c r="E84" s="3">
        <v>57.9</v>
      </c>
      <c r="F84" s="3">
        <f t="shared" si="5"/>
        <v>283.66144444444444</v>
      </c>
      <c r="G84" s="3">
        <f>SUM(Table39[[#This Row],[RN Hours Contract (W/ Admin, DON)]], Table39[[#This Row],[LPN Contract Hours (w/ Admin)]], Table39[[#This Row],[CNA/NA/Med Aide Contract Hours]])</f>
        <v>0.37777777777777777</v>
      </c>
      <c r="H84" s="4">
        <f>Table39[[#This Row],[Total Contract Hours]]/Table39[[#This Row],[Total Hours Nurse Staffing]]</f>
        <v>1.3317910670505881E-3</v>
      </c>
      <c r="I84" s="3">
        <f>SUM(Table39[[#This Row],[RN Hours]], Table39[[#This Row],[RN Admin Hours]], Table39[[#This Row],[RN DON Hours]])</f>
        <v>72.89255555555556</v>
      </c>
      <c r="J84" s="3">
        <f t="shared" si="3"/>
        <v>0</v>
      </c>
      <c r="K84" s="4">
        <f>Table39[[#This Row],[RN Hours Contract (W/ Admin, DON)]]/Table39[[#This Row],[RN Hours (w/ Admin, DON)]]</f>
        <v>0</v>
      </c>
      <c r="L84" s="3">
        <v>45.981111111111112</v>
      </c>
      <c r="M84" s="3">
        <v>0</v>
      </c>
      <c r="N84" s="4">
        <f>Table39[[#This Row],[RN Hours Contract]]/Table39[[#This Row],[RN Hours]]</f>
        <v>0</v>
      </c>
      <c r="O84" s="3">
        <v>22.555888888888894</v>
      </c>
      <c r="P84" s="3">
        <v>0</v>
      </c>
      <c r="Q84" s="4">
        <f>Table39[[#This Row],[RN Admin Hours Contract]]/Table39[[#This Row],[RN Admin Hours]]</f>
        <v>0</v>
      </c>
      <c r="R84" s="3">
        <v>4.3555555555555552</v>
      </c>
      <c r="S84" s="3">
        <v>0</v>
      </c>
      <c r="T84" s="4">
        <f>Table39[[#This Row],[RN DON Hours Contract]]/Table39[[#This Row],[RN DON Hours]]</f>
        <v>0</v>
      </c>
      <c r="U84" s="3">
        <f>SUM(Table39[[#This Row],[LPN Hours]], Table39[[#This Row],[LPN Admin Hours]])</f>
        <v>80.203333333333333</v>
      </c>
      <c r="V84" s="3">
        <f>Table39[[#This Row],[LPN Hours Contract]]+Table39[[#This Row],[LPN Admin Hours Contract]]</f>
        <v>0.37777777777777777</v>
      </c>
      <c r="W84" s="4">
        <f t="shared" si="4"/>
        <v>4.710250335951678E-3</v>
      </c>
      <c r="X84" s="3">
        <v>70.216666666666669</v>
      </c>
      <c r="Y84" s="3">
        <v>0.37777777777777777</v>
      </c>
      <c r="Z84" s="4">
        <f>Table39[[#This Row],[LPN Hours Contract]]/Table39[[#This Row],[LPN Hours]]</f>
        <v>5.3801724820001576E-3</v>
      </c>
      <c r="AA84" s="3">
        <v>9.9866666666666646</v>
      </c>
      <c r="AB84" s="3">
        <v>0</v>
      </c>
      <c r="AC84" s="4">
        <f>Table39[[#This Row],[LPN Admin Hours Contract]]/Table39[[#This Row],[LPN Admin Hours]]</f>
        <v>0</v>
      </c>
      <c r="AD84" s="3">
        <f>SUM(Table39[[#This Row],[CNA Hours]], Table39[[#This Row],[NA in Training Hours]], Table39[[#This Row],[Med Aide/Tech Hours]])</f>
        <v>130.56555555555556</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130.56555555555556</v>
      </c>
      <c r="AH84" s="3">
        <v>0</v>
      </c>
      <c r="AI84" s="4">
        <f>Table39[[#This Row],[CNA Hours Contract]]/Table39[[#This Row],[CNA Hours]]</f>
        <v>0</v>
      </c>
      <c r="AJ84" s="3">
        <v>0</v>
      </c>
      <c r="AK84" s="3">
        <v>0</v>
      </c>
      <c r="AL84" s="4">
        <v>0</v>
      </c>
      <c r="AM84" s="3">
        <v>0</v>
      </c>
      <c r="AN84" s="3">
        <v>0</v>
      </c>
      <c r="AO84" s="4">
        <v>0</v>
      </c>
      <c r="AP84" s="1" t="s">
        <v>82</v>
      </c>
      <c r="AQ84" s="1">
        <v>5</v>
      </c>
    </row>
    <row r="85" spans="1:43" x14ac:dyDescent="0.2">
      <c r="A85" s="1" t="s">
        <v>425</v>
      </c>
      <c r="B85" s="1" t="s">
        <v>513</v>
      </c>
      <c r="C85" s="1" t="s">
        <v>877</v>
      </c>
      <c r="D85" s="1" t="s">
        <v>1123</v>
      </c>
      <c r="E85" s="3">
        <v>91.777777777777771</v>
      </c>
      <c r="F85" s="3">
        <f t="shared" si="5"/>
        <v>544.30611111111102</v>
      </c>
      <c r="G85" s="3">
        <f>SUM(Table39[[#This Row],[RN Hours Contract (W/ Admin, DON)]], Table39[[#This Row],[LPN Contract Hours (w/ Admin)]], Table39[[#This Row],[CNA/NA/Med Aide Contract Hours]])</f>
        <v>4.9222222222222225</v>
      </c>
      <c r="H85" s="4">
        <f>Table39[[#This Row],[Total Contract Hours]]/Table39[[#This Row],[Total Hours Nurse Staffing]]</f>
        <v>9.0431140157039916E-3</v>
      </c>
      <c r="I85" s="3">
        <f>SUM(Table39[[#This Row],[RN Hours]], Table39[[#This Row],[RN Admin Hours]], Table39[[#This Row],[RN DON Hours]])</f>
        <v>69.735666666666646</v>
      </c>
      <c r="J85" s="3">
        <f t="shared" si="3"/>
        <v>0</v>
      </c>
      <c r="K85" s="4">
        <f>Table39[[#This Row],[RN Hours Contract (W/ Admin, DON)]]/Table39[[#This Row],[RN Hours (w/ Admin, DON)]]</f>
        <v>0</v>
      </c>
      <c r="L85" s="3">
        <v>25.591444444444445</v>
      </c>
      <c r="M85" s="3">
        <v>0</v>
      </c>
      <c r="N85" s="4">
        <f>Table39[[#This Row],[RN Hours Contract]]/Table39[[#This Row],[RN Hours]]</f>
        <v>0</v>
      </c>
      <c r="O85" s="3">
        <v>38.633111111111099</v>
      </c>
      <c r="P85" s="3">
        <v>0</v>
      </c>
      <c r="Q85" s="4">
        <f>Table39[[#This Row],[RN Admin Hours Contract]]/Table39[[#This Row],[RN Admin Hours]]</f>
        <v>0</v>
      </c>
      <c r="R85" s="3">
        <v>5.5111111111111111</v>
      </c>
      <c r="S85" s="3">
        <v>0</v>
      </c>
      <c r="T85" s="4">
        <f>Table39[[#This Row],[RN DON Hours Contract]]/Table39[[#This Row],[RN DON Hours]]</f>
        <v>0</v>
      </c>
      <c r="U85" s="3">
        <f>SUM(Table39[[#This Row],[LPN Hours]], Table39[[#This Row],[LPN Admin Hours]])</f>
        <v>105.20211111111111</v>
      </c>
      <c r="V85" s="3">
        <f>Table39[[#This Row],[LPN Hours Contract]]+Table39[[#This Row],[LPN Admin Hours Contract]]</f>
        <v>4.9222222222222225</v>
      </c>
      <c r="W85" s="4">
        <f t="shared" si="4"/>
        <v>4.678824569426681E-2</v>
      </c>
      <c r="X85" s="3">
        <v>93.037999999999997</v>
      </c>
      <c r="Y85" s="3">
        <v>4.9222222222222225</v>
      </c>
      <c r="Z85" s="4">
        <f>Table39[[#This Row],[LPN Hours Contract]]/Table39[[#This Row],[LPN Hours]]</f>
        <v>5.2905503366605287E-2</v>
      </c>
      <c r="AA85" s="3">
        <v>12.164111111111112</v>
      </c>
      <c r="AB85" s="3">
        <v>0</v>
      </c>
      <c r="AC85" s="4">
        <f>Table39[[#This Row],[LPN Admin Hours Contract]]/Table39[[#This Row],[LPN Admin Hours]]</f>
        <v>0</v>
      </c>
      <c r="AD85" s="3">
        <f>SUM(Table39[[#This Row],[CNA Hours]], Table39[[#This Row],[NA in Training Hours]], Table39[[#This Row],[Med Aide/Tech Hours]])</f>
        <v>369.36833333333334</v>
      </c>
      <c r="AE85" s="3">
        <f>SUM(Table39[[#This Row],[CNA Hours Contract]], Table39[[#This Row],[NA in Training Hours Contract]], Table39[[#This Row],[Med Aide/Tech Hours Contract]])</f>
        <v>0</v>
      </c>
      <c r="AF85" s="4">
        <f>Table39[[#This Row],[CNA/NA/Med Aide Contract Hours]]/Table39[[#This Row],[Total CNA, NA in Training, Med Aide/Tech Hours]]</f>
        <v>0</v>
      </c>
      <c r="AG85" s="3">
        <v>352.85355555555554</v>
      </c>
      <c r="AH85" s="3">
        <v>0</v>
      </c>
      <c r="AI85" s="4">
        <f>Table39[[#This Row],[CNA Hours Contract]]/Table39[[#This Row],[CNA Hours]]</f>
        <v>0</v>
      </c>
      <c r="AJ85" s="3">
        <v>16.51477777777778</v>
      </c>
      <c r="AK85" s="3">
        <v>0</v>
      </c>
      <c r="AL85" s="4">
        <f>Table39[[#This Row],[NA in Training Hours Contract]]/Table39[[#This Row],[NA in Training Hours]]</f>
        <v>0</v>
      </c>
      <c r="AM85" s="3">
        <v>0</v>
      </c>
      <c r="AN85" s="3">
        <v>0</v>
      </c>
      <c r="AO85" s="4">
        <v>0</v>
      </c>
      <c r="AP85" s="1" t="s">
        <v>83</v>
      </c>
      <c r="AQ85" s="1">
        <v>5</v>
      </c>
    </row>
    <row r="86" spans="1:43" x14ac:dyDescent="0.2">
      <c r="A86" s="1" t="s">
        <v>425</v>
      </c>
      <c r="B86" s="1" t="s">
        <v>514</v>
      </c>
      <c r="C86" s="1" t="s">
        <v>874</v>
      </c>
      <c r="D86" s="1" t="s">
        <v>1070</v>
      </c>
      <c r="E86" s="3">
        <v>92.022222222222226</v>
      </c>
      <c r="F86" s="3">
        <f t="shared" si="5"/>
        <v>360.43155555555558</v>
      </c>
      <c r="G86" s="3">
        <f>SUM(Table39[[#This Row],[RN Hours Contract (W/ Admin, DON)]], Table39[[#This Row],[LPN Contract Hours (w/ Admin)]], Table39[[#This Row],[CNA/NA/Med Aide Contract Hours]])</f>
        <v>0</v>
      </c>
      <c r="H86" s="4">
        <f>Table39[[#This Row],[Total Contract Hours]]/Table39[[#This Row],[Total Hours Nurse Staffing]]</f>
        <v>0</v>
      </c>
      <c r="I86" s="3">
        <f>SUM(Table39[[#This Row],[RN Hours]], Table39[[#This Row],[RN Admin Hours]], Table39[[#This Row],[RN DON Hours]])</f>
        <v>90.432666666666677</v>
      </c>
      <c r="J86" s="3">
        <f t="shared" si="3"/>
        <v>0</v>
      </c>
      <c r="K86" s="4">
        <f>Table39[[#This Row],[RN Hours Contract (W/ Admin, DON)]]/Table39[[#This Row],[RN Hours (w/ Admin, DON)]]</f>
        <v>0</v>
      </c>
      <c r="L86" s="3">
        <v>77.965888888888898</v>
      </c>
      <c r="M86" s="3">
        <v>0</v>
      </c>
      <c r="N86" s="4">
        <f>Table39[[#This Row],[RN Hours Contract]]/Table39[[#This Row],[RN Hours]]</f>
        <v>0</v>
      </c>
      <c r="O86" s="3">
        <v>7.0334444444444442</v>
      </c>
      <c r="P86" s="3">
        <v>0</v>
      </c>
      <c r="Q86" s="4">
        <f>Table39[[#This Row],[RN Admin Hours Contract]]/Table39[[#This Row],[RN Admin Hours]]</f>
        <v>0</v>
      </c>
      <c r="R86" s="3">
        <v>5.4333333333333336</v>
      </c>
      <c r="S86" s="3">
        <v>0</v>
      </c>
      <c r="T86" s="4">
        <f>Table39[[#This Row],[RN DON Hours Contract]]/Table39[[#This Row],[RN DON Hours]]</f>
        <v>0</v>
      </c>
      <c r="U86" s="3">
        <f>SUM(Table39[[#This Row],[LPN Hours]], Table39[[#This Row],[LPN Admin Hours]])</f>
        <v>102.5428888888889</v>
      </c>
      <c r="V86" s="3">
        <f>Table39[[#This Row],[LPN Hours Contract]]+Table39[[#This Row],[LPN Admin Hours Contract]]</f>
        <v>0</v>
      </c>
      <c r="W86" s="4">
        <f t="shared" si="4"/>
        <v>0</v>
      </c>
      <c r="X86" s="3">
        <v>102.53455555555556</v>
      </c>
      <c r="Y86" s="3">
        <v>0</v>
      </c>
      <c r="Z86" s="4">
        <f>Table39[[#This Row],[LPN Hours Contract]]/Table39[[#This Row],[LPN Hours]]</f>
        <v>0</v>
      </c>
      <c r="AA86" s="3">
        <v>8.3333333333333332E-3</v>
      </c>
      <c r="AB86" s="3">
        <v>0</v>
      </c>
      <c r="AC86" s="4">
        <f>Table39[[#This Row],[LPN Admin Hours Contract]]/Table39[[#This Row],[LPN Admin Hours]]</f>
        <v>0</v>
      </c>
      <c r="AD86" s="3">
        <f>SUM(Table39[[#This Row],[CNA Hours]], Table39[[#This Row],[NA in Training Hours]], Table39[[#This Row],[Med Aide/Tech Hours]])</f>
        <v>167.45600000000002</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136.11366666666666</v>
      </c>
      <c r="AH86" s="3">
        <v>0</v>
      </c>
      <c r="AI86" s="4">
        <f>Table39[[#This Row],[CNA Hours Contract]]/Table39[[#This Row],[CNA Hours]]</f>
        <v>0</v>
      </c>
      <c r="AJ86" s="3">
        <v>31.342333333333357</v>
      </c>
      <c r="AK86" s="3">
        <v>0</v>
      </c>
      <c r="AL86" s="4">
        <f>Table39[[#This Row],[NA in Training Hours Contract]]/Table39[[#This Row],[NA in Training Hours]]</f>
        <v>0</v>
      </c>
      <c r="AM86" s="3">
        <v>0</v>
      </c>
      <c r="AN86" s="3">
        <v>0</v>
      </c>
      <c r="AO86" s="4">
        <v>0</v>
      </c>
      <c r="AP86" s="1" t="s">
        <v>84</v>
      </c>
      <c r="AQ86" s="1">
        <v>5</v>
      </c>
    </row>
    <row r="87" spans="1:43" x14ac:dyDescent="0.2">
      <c r="A87" s="1" t="s">
        <v>425</v>
      </c>
      <c r="B87" s="1" t="s">
        <v>515</v>
      </c>
      <c r="C87" s="1" t="s">
        <v>937</v>
      </c>
      <c r="D87" s="1" t="s">
        <v>1118</v>
      </c>
      <c r="E87" s="3">
        <v>78.455555555555549</v>
      </c>
      <c r="F87" s="3">
        <f t="shared" si="5"/>
        <v>462.11466666666666</v>
      </c>
      <c r="G87" s="3">
        <f>SUM(Table39[[#This Row],[RN Hours Contract (W/ Admin, DON)]], Table39[[#This Row],[LPN Contract Hours (w/ Admin)]], Table39[[#This Row],[CNA/NA/Med Aide Contract Hours]])</f>
        <v>5.9501111111111085</v>
      </c>
      <c r="H87" s="4">
        <f>Table39[[#This Row],[Total Contract Hours]]/Table39[[#This Row],[Total Hours Nurse Staffing]]</f>
        <v>1.2875832645673314E-2</v>
      </c>
      <c r="I87" s="3">
        <f>SUM(Table39[[#This Row],[RN Hours]], Table39[[#This Row],[RN Admin Hours]], Table39[[#This Row],[RN DON Hours]])</f>
        <v>80.748222222222239</v>
      </c>
      <c r="J87" s="3">
        <f t="shared" si="3"/>
        <v>5.9417777777777747</v>
      </c>
      <c r="K87" s="4">
        <f>Table39[[#This Row],[RN Hours Contract (W/ Admin, DON)]]/Table39[[#This Row],[RN Hours (w/ Admin, DON)]]</f>
        <v>7.3584007353447015E-2</v>
      </c>
      <c r="L87" s="3">
        <v>55.296000000000006</v>
      </c>
      <c r="M87" s="3">
        <v>5.9417777777777747</v>
      </c>
      <c r="N87" s="4">
        <f>Table39[[#This Row],[RN Hours Contract]]/Table39[[#This Row],[RN Hours]]</f>
        <v>0.10745402520576125</v>
      </c>
      <c r="O87" s="3">
        <v>19.052222222222223</v>
      </c>
      <c r="P87" s="3">
        <v>0</v>
      </c>
      <c r="Q87" s="4">
        <f>Table39[[#This Row],[RN Admin Hours Contract]]/Table39[[#This Row],[RN Admin Hours]]</f>
        <v>0</v>
      </c>
      <c r="R87" s="3">
        <v>6.4</v>
      </c>
      <c r="S87" s="3">
        <v>0</v>
      </c>
      <c r="T87" s="4">
        <f>Table39[[#This Row],[RN DON Hours Contract]]/Table39[[#This Row],[RN DON Hours]]</f>
        <v>0</v>
      </c>
      <c r="U87" s="3">
        <f>SUM(Table39[[#This Row],[LPN Hours]], Table39[[#This Row],[LPN Admin Hours]])</f>
        <v>114.65988888888889</v>
      </c>
      <c r="V87" s="3">
        <f>Table39[[#This Row],[LPN Hours Contract]]+Table39[[#This Row],[LPN Admin Hours Contract]]</f>
        <v>8.3333333333333332E-3</v>
      </c>
      <c r="W87" s="4">
        <f t="shared" si="4"/>
        <v>7.267871453642124E-5</v>
      </c>
      <c r="X87" s="3">
        <v>113.15377777777778</v>
      </c>
      <c r="Y87" s="3">
        <v>0</v>
      </c>
      <c r="Z87" s="4">
        <f>Table39[[#This Row],[LPN Hours Contract]]/Table39[[#This Row],[LPN Hours]]</f>
        <v>0</v>
      </c>
      <c r="AA87" s="3">
        <v>1.5061111111111112</v>
      </c>
      <c r="AB87" s="3">
        <v>8.3333333333333332E-3</v>
      </c>
      <c r="AC87" s="4">
        <f>Table39[[#This Row],[LPN Admin Hours Contract]]/Table39[[#This Row],[LPN Admin Hours]]</f>
        <v>5.5330136481003319E-3</v>
      </c>
      <c r="AD87" s="3">
        <f>SUM(Table39[[#This Row],[CNA Hours]], Table39[[#This Row],[NA in Training Hours]], Table39[[#This Row],[Med Aide/Tech Hours]])</f>
        <v>266.70655555555555</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251.02922222222224</v>
      </c>
      <c r="AH87" s="3">
        <v>0</v>
      </c>
      <c r="AI87" s="4">
        <f>Table39[[#This Row],[CNA Hours Contract]]/Table39[[#This Row],[CNA Hours]]</f>
        <v>0</v>
      </c>
      <c r="AJ87" s="3">
        <v>15.677333333333328</v>
      </c>
      <c r="AK87" s="3">
        <v>0</v>
      </c>
      <c r="AL87" s="4">
        <f>Table39[[#This Row],[NA in Training Hours Contract]]/Table39[[#This Row],[NA in Training Hours]]</f>
        <v>0</v>
      </c>
      <c r="AM87" s="3">
        <v>0</v>
      </c>
      <c r="AN87" s="3">
        <v>0</v>
      </c>
      <c r="AO87" s="4">
        <v>0</v>
      </c>
      <c r="AP87" s="1" t="s">
        <v>85</v>
      </c>
      <c r="AQ87" s="1">
        <v>5</v>
      </c>
    </row>
    <row r="88" spans="1:43" x14ac:dyDescent="0.2">
      <c r="A88" s="1" t="s">
        <v>425</v>
      </c>
      <c r="B88" s="1" t="s">
        <v>516</v>
      </c>
      <c r="C88" s="1" t="s">
        <v>952</v>
      </c>
      <c r="D88" s="1" t="s">
        <v>1079</v>
      </c>
      <c r="E88" s="3">
        <v>101.44444444444444</v>
      </c>
      <c r="F88" s="3">
        <f t="shared" si="5"/>
        <v>325.92777777777781</v>
      </c>
      <c r="G88" s="3">
        <f>SUM(Table39[[#This Row],[RN Hours Contract (W/ Admin, DON)]], Table39[[#This Row],[LPN Contract Hours (w/ Admin)]], Table39[[#This Row],[CNA/NA/Med Aide Contract Hours]])</f>
        <v>48.95</v>
      </c>
      <c r="H88" s="4">
        <f>Table39[[#This Row],[Total Contract Hours]]/Table39[[#This Row],[Total Hours Nurse Staffing]]</f>
        <v>0.1501866466667803</v>
      </c>
      <c r="I88" s="3">
        <f>SUM(Table39[[#This Row],[RN Hours]], Table39[[#This Row],[RN Admin Hours]], Table39[[#This Row],[RN DON Hours]])</f>
        <v>50.055555555555564</v>
      </c>
      <c r="J88" s="3">
        <f t="shared" si="3"/>
        <v>0</v>
      </c>
      <c r="K88" s="4">
        <f>Table39[[#This Row],[RN Hours Contract (W/ Admin, DON)]]/Table39[[#This Row],[RN Hours (w/ Admin, DON)]]</f>
        <v>0</v>
      </c>
      <c r="L88" s="3">
        <v>24.930555555555557</v>
      </c>
      <c r="M88" s="3">
        <v>0</v>
      </c>
      <c r="N88" s="4">
        <f>Table39[[#This Row],[RN Hours Contract]]/Table39[[#This Row],[RN Hours]]</f>
        <v>0</v>
      </c>
      <c r="O88" s="3">
        <v>19.969444444444445</v>
      </c>
      <c r="P88" s="3">
        <v>0</v>
      </c>
      <c r="Q88" s="4">
        <f>Table39[[#This Row],[RN Admin Hours Contract]]/Table39[[#This Row],[RN Admin Hours]]</f>
        <v>0</v>
      </c>
      <c r="R88" s="3">
        <v>5.1555555555555559</v>
      </c>
      <c r="S88" s="3">
        <v>0</v>
      </c>
      <c r="T88" s="4">
        <f>Table39[[#This Row],[RN DON Hours Contract]]/Table39[[#This Row],[RN DON Hours]]</f>
        <v>0</v>
      </c>
      <c r="U88" s="3">
        <f>SUM(Table39[[#This Row],[LPN Hours]], Table39[[#This Row],[LPN Admin Hours]])</f>
        <v>87.408333333333331</v>
      </c>
      <c r="V88" s="3">
        <f>Table39[[#This Row],[LPN Hours Contract]]+Table39[[#This Row],[LPN Admin Hours Contract]]</f>
        <v>6.9333333333333336</v>
      </c>
      <c r="W88" s="4">
        <f t="shared" si="4"/>
        <v>7.9321193631423398E-2</v>
      </c>
      <c r="X88" s="3">
        <v>75.888888888888886</v>
      </c>
      <c r="Y88" s="3">
        <v>6.9333333333333336</v>
      </c>
      <c r="Z88" s="4">
        <f>Table39[[#This Row],[LPN Hours Contract]]/Table39[[#This Row],[LPN Hours]]</f>
        <v>9.136163982430455E-2</v>
      </c>
      <c r="AA88" s="3">
        <v>11.519444444444444</v>
      </c>
      <c r="AB88" s="3">
        <v>0</v>
      </c>
      <c r="AC88" s="4">
        <f>Table39[[#This Row],[LPN Admin Hours Contract]]/Table39[[#This Row],[LPN Admin Hours]]</f>
        <v>0</v>
      </c>
      <c r="AD88" s="3">
        <f>SUM(Table39[[#This Row],[CNA Hours]], Table39[[#This Row],[NA in Training Hours]], Table39[[#This Row],[Med Aide/Tech Hours]])</f>
        <v>188.46388888888887</v>
      </c>
      <c r="AE88" s="3">
        <f>SUM(Table39[[#This Row],[CNA Hours Contract]], Table39[[#This Row],[NA in Training Hours Contract]], Table39[[#This Row],[Med Aide/Tech Hours Contract]])</f>
        <v>42.016666666666666</v>
      </c>
      <c r="AF88" s="4">
        <f>Table39[[#This Row],[CNA/NA/Med Aide Contract Hours]]/Table39[[#This Row],[Total CNA, NA in Training, Med Aide/Tech Hours]]</f>
        <v>0.22294279776556075</v>
      </c>
      <c r="AG88" s="3">
        <v>182.18055555555554</v>
      </c>
      <c r="AH88" s="3">
        <v>42.016666666666666</v>
      </c>
      <c r="AI88" s="4">
        <f>Table39[[#This Row],[CNA Hours Contract]]/Table39[[#This Row],[CNA Hours]]</f>
        <v>0.23063200426926889</v>
      </c>
      <c r="AJ88" s="3">
        <v>6.2833333333333332</v>
      </c>
      <c r="AK88" s="3">
        <v>0</v>
      </c>
      <c r="AL88" s="4">
        <f>Table39[[#This Row],[NA in Training Hours Contract]]/Table39[[#This Row],[NA in Training Hours]]</f>
        <v>0</v>
      </c>
      <c r="AM88" s="3">
        <v>0</v>
      </c>
      <c r="AN88" s="3">
        <v>0</v>
      </c>
      <c r="AO88" s="4">
        <v>0</v>
      </c>
      <c r="AP88" s="1" t="s">
        <v>86</v>
      </c>
      <c r="AQ88" s="1">
        <v>5</v>
      </c>
    </row>
    <row r="89" spans="1:43" x14ac:dyDescent="0.2">
      <c r="A89" s="1" t="s">
        <v>425</v>
      </c>
      <c r="B89" s="1" t="s">
        <v>517</v>
      </c>
      <c r="C89" s="1" t="s">
        <v>874</v>
      </c>
      <c r="D89" s="1" t="s">
        <v>1070</v>
      </c>
      <c r="E89" s="3">
        <v>57.911111111111111</v>
      </c>
      <c r="F89" s="3">
        <f t="shared" si="5"/>
        <v>210.86944444444447</v>
      </c>
      <c r="G89" s="3">
        <f>SUM(Table39[[#This Row],[RN Hours Contract (W/ Admin, DON)]], Table39[[#This Row],[LPN Contract Hours (w/ Admin)]], Table39[[#This Row],[CNA/NA/Med Aide Contract Hours]])</f>
        <v>1.4444444444444444</v>
      </c>
      <c r="H89" s="4">
        <f>Table39[[#This Row],[Total Contract Hours]]/Table39[[#This Row],[Total Hours Nurse Staffing]]</f>
        <v>6.8499466494539793E-3</v>
      </c>
      <c r="I89" s="3">
        <f>SUM(Table39[[#This Row],[RN Hours]], Table39[[#This Row],[RN Admin Hours]], Table39[[#This Row],[RN DON Hours]])</f>
        <v>29.1</v>
      </c>
      <c r="J89" s="3">
        <f t="shared" si="3"/>
        <v>1.4444444444444444</v>
      </c>
      <c r="K89" s="4">
        <f>Table39[[#This Row],[RN Hours Contract (W/ Admin, DON)]]/Table39[[#This Row],[RN Hours (w/ Admin, DON)]]</f>
        <v>4.9637266132111488E-2</v>
      </c>
      <c r="L89" s="3">
        <v>13.78888888888889</v>
      </c>
      <c r="M89" s="3">
        <v>0</v>
      </c>
      <c r="N89" s="4">
        <f>Table39[[#This Row],[RN Hours Contract]]/Table39[[#This Row],[RN Hours]]</f>
        <v>0</v>
      </c>
      <c r="O89" s="3">
        <v>15.311111111111112</v>
      </c>
      <c r="P89" s="3">
        <v>1.4444444444444444</v>
      </c>
      <c r="Q89" s="4">
        <f>Table39[[#This Row],[RN Admin Hours Contract]]/Table39[[#This Row],[RN Admin Hours]]</f>
        <v>9.4339622641509427E-2</v>
      </c>
      <c r="R89" s="3">
        <v>0</v>
      </c>
      <c r="S89" s="3">
        <v>0</v>
      </c>
      <c r="T89" s="4">
        <v>0</v>
      </c>
      <c r="U89" s="3">
        <f>SUM(Table39[[#This Row],[LPN Hours]], Table39[[#This Row],[LPN Admin Hours]])</f>
        <v>74.45</v>
      </c>
      <c r="V89" s="3">
        <f>Table39[[#This Row],[LPN Hours Contract]]+Table39[[#This Row],[LPN Admin Hours Contract]]</f>
        <v>0</v>
      </c>
      <c r="W89" s="4">
        <f t="shared" si="4"/>
        <v>0</v>
      </c>
      <c r="X89" s="3">
        <v>74.45</v>
      </c>
      <c r="Y89" s="3">
        <v>0</v>
      </c>
      <c r="Z89" s="4">
        <f>Table39[[#This Row],[LPN Hours Contract]]/Table39[[#This Row],[LPN Hours]]</f>
        <v>0</v>
      </c>
      <c r="AA89" s="3">
        <v>0</v>
      </c>
      <c r="AB89" s="3">
        <v>0</v>
      </c>
      <c r="AC89" s="4">
        <v>0</v>
      </c>
      <c r="AD89" s="3">
        <f>SUM(Table39[[#This Row],[CNA Hours]], Table39[[#This Row],[NA in Training Hours]], Table39[[#This Row],[Med Aide/Tech Hours]])</f>
        <v>107.31944444444444</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107.31944444444444</v>
      </c>
      <c r="AH89" s="3">
        <v>0</v>
      </c>
      <c r="AI89" s="4">
        <f>Table39[[#This Row],[CNA Hours Contract]]/Table39[[#This Row],[CNA Hours]]</f>
        <v>0</v>
      </c>
      <c r="AJ89" s="3">
        <v>0</v>
      </c>
      <c r="AK89" s="3">
        <v>0</v>
      </c>
      <c r="AL89" s="4">
        <v>0</v>
      </c>
      <c r="AM89" s="3">
        <v>0</v>
      </c>
      <c r="AN89" s="3">
        <v>0</v>
      </c>
      <c r="AO89" s="4">
        <v>0</v>
      </c>
      <c r="AP89" s="1" t="s">
        <v>87</v>
      </c>
      <c r="AQ89" s="1">
        <v>5</v>
      </c>
    </row>
    <row r="90" spans="1:43" x14ac:dyDescent="0.2">
      <c r="A90" s="1" t="s">
        <v>425</v>
      </c>
      <c r="B90" s="1" t="s">
        <v>518</v>
      </c>
      <c r="C90" s="1" t="s">
        <v>928</v>
      </c>
      <c r="D90" s="1" t="s">
        <v>1079</v>
      </c>
      <c r="E90" s="3">
        <v>116.9</v>
      </c>
      <c r="F90" s="3">
        <f t="shared" si="5"/>
        <v>297.4377777777778</v>
      </c>
      <c r="G90" s="3">
        <f>SUM(Table39[[#This Row],[RN Hours Contract (W/ Admin, DON)]], Table39[[#This Row],[LPN Contract Hours (w/ Admin)]], Table39[[#This Row],[CNA/NA/Med Aide Contract Hours]])</f>
        <v>0</v>
      </c>
      <c r="H90" s="4">
        <f>Table39[[#This Row],[Total Contract Hours]]/Table39[[#This Row],[Total Hours Nurse Staffing]]</f>
        <v>0</v>
      </c>
      <c r="I90" s="3">
        <f>SUM(Table39[[#This Row],[RN Hours]], Table39[[#This Row],[RN Admin Hours]], Table39[[#This Row],[RN DON Hours]])</f>
        <v>37.11888888888889</v>
      </c>
      <c r="J90" s="3">
        <f t="shared" si="3"/>
        <v>0</v>
      </c>
      <c r="K90" s="4">
        <f>Table39[[#This Row],[RN Hours Contract (W/ Admin, DON)]]/Table39[[#This Row],[RN Hours (w/ Admin, DON)]]</f>
        <v>0</v>
      </c>
      <c r="L90" s="3">
        <v>22.375555555555554</v>
      </c>
      <c r="M90" s="3">
        <v>0</v>
      </c>
      <c r="N90" s="4">
        <f>Table39[[#This Row],[RN Hours Contract]]/Table39[[#This Row],[RN Hours]]</f>
        <v>0</v>
      </c>
      <c r="O90" s="3">
        <v>8.5211111111111109</v>
      </c>
      <c r="P90" s="3">
        <v>0</v>
      </c>
      <c r="Q90" s="4">
        <f>Table39[[#This Row],[RN Admin Hours Contract]]/Table39[[#This Row],[RN Admin Hours]]</f>
        <v>0</v>
      </c>
      <c r="R90" s="3">
        <v>6.2222222222222223</v>
      </c>
      <c r="S90" s="3">
        <v>0</v>
      </c>
      <c r="T90" s="4">
        <f>Table39[[#This Row],[RN DON Hours Contract]]/Table39[[#This Row],[RN DON Hours]]</f>
        <v>0</v>
      </c>
      <c r="U90" s="3">
        <f>SUM(Table39[[#This Row],[LPN Hours]], Table39[[#This Row],[LPN Admin Hours]])</f>
        <v>94.607777777777784</v>
      </c>
      <c r="V90" s="3">
        <f>Table39[[#This Row],[LPN Hours Contract]]+Table39[[#This Row],[LPN Admin Hours Contract]]</f>
        <v>0</v>
      </c>
      <c r="W90" s="4">
        <f t="shared" si="4"/>
        <v>0</v>
      </c>
      <c r="X90" s="3">
        <v>86.814444444444447</v>
      </c>
      <c r="Y90" s="3">
        <v>0</v>
      </c>
      <c r="Z90" s="4">
        <f>Table39[[#This Row],[LPN Hours Contract]]/Table39[[#This Row],[LPN Hours]]</f>
        <v>0</v>
      </c>
      <c r="AA90" s="3">
        <v>7.793333333333333</v>
      </c>
      <c r="AB90" s="3">
        <v>0</v>
      </c>
      <c r="AC90" s="4">
        <f>Table39[[#This Row],[LPN Admin Hours Contract]]/Table39[[#This Row],[LPN Admin Hours]]</f>
        <v>0</v>
      </c>
      <c r="AD90" s="3">
        <f>SUM(Table39[[#This Row],[CNA Hours]], Table39[[#This Row],[NA in Training Hours]], Table39[[#This Row],[Med Aide/Tech Hours]])</f>
        <v>165.71111111111111</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160.17555555555555</v>
      </c>
      <c r="AH90" s="3">
        <v>0</v>
      </c>
      <c r="AI90" s="4">
        <f>Table39[[#This Row],[CNA Hours Contract]]/Table39[[#This Row],[CNA Hours]]</f>
        <v>0</v>
      </c>
      <c r="AJ90" s="3">
        <v>5.5355555555555567</v>
      </c>
      <c r="AK90" s="3">
        <v>0</v>
      </c>
      <c r="AL90" s="4">
        <f>Table39[[#This Row],[NA in Training Hours Contract]]/Table39[[#This Row],[NA in Training Hours]]</f>
        <v>0</v>
      </c>
      <c r="AM90" s="3">
        <v>0</v>
      </c>
      <c r="AN90" s="3">
        <v>0</v>
      </c>
      <c r="AO90" s="4">
        <v>0</v>
      </c>
      <c r="AP90" s="1" t="s">
        <v>88</v>
      </c>
      <c r="AQ90" s="1">
        <v>5</v>
      </c>
    </row>
    <row r="91" spans="1:43" x14ac:dyDescent="0.2">
      <c r="A91" s="1" t="s">
        <v>425</v>
      </c>
      <c r="B91" s="1" t="s">
        <v>519</v>
      </c>
      <c r="C91" s="1" t="s">
        <v>953</v>
      </c>
      <c r="D91" s="1" t="s">
        <v>1095</v>
      </c>
      <c r="E91" s="3">
        <v>80.088888888888889</v>
      </c>
      <c r="F91" s="3">
        <f t="shared" si="5"/>
        <v>415.65700000000004</v>
      </c>
      <c r="G91" s="3">
        <f>SUM(Table39[[#This Row],[RN Hours Contract (W/ Admin, DON)]], Table39[[#This Row],[LPN Contract Hours (w/ Admin)]], Table39[[#This Row],[CNA/NA/Med Aide Contract Hours]])</f>
        <v>12.321333333333332</v>
      </c>
      <c r="H91" s="4">
        <f>Table39[[#This Row],[Total Contract Hours]]/Table39[[#This Row],[Total Hours Nurse Staffing]]</f>
        <v>2.9643030992701509E-2</v>
      </c>
      <c r="I91" s="3">
        <f>SUM(Table39[[#This Row],[RN Hours]], Table39[[#This Row],[RN Admin Hours]], Table39[[#This Row],[RN DON Hours]])</f>
        <v>158.85622222222224</v>
      </c>
      <c r="J91" s="3">
        <f t="shared" si="3"/>
        <v>0</v>
      </c>
      <c r="K91" s="4">
        <f>Table39[[#This Row],[RN Hours Contract (W/ Admin, DON)]]/Table39[[#This Row],[RN Hours (w/ Admin, DON)]]</f>
        <v>0</v>
      </c>
      <c r="L91" s="3">
        <v>132.65622222222223</v>
      </c>
      <c r="M91" s="3">
        <v>0</v>
      </c>
      <c r="N91" s="4">
        <f>Table39[[#This Row],[RN Hours Contract]]/Table39[[#This Row],[RN Hours]]</f>
        <v>0</v>
      </c>
      <c r="O91" s="3">
        <v>21.111111111111111</v>
      </c>
      <c r="P91" s="3">
        <v>0</v>
      </c>
      <c r="Q91" s="4">
        <f>Table39[[#This Row],[RN Admin Hours Contract]]/Table39[[#This Row],[RN Admin Hours]]</f>
        <v>0</v>
      </c>
      <c r="R91" s="3">
        <v>5.0888888888888886</v>
      </c>
      <c r="S91" s="3">
        <v>0</v>
      </c>
      <c r="T91" s="4">
        <f>Table39[[#This Row],[RN DON Hours Contract]]/Table39[[#This Row],[RN DON Hours]]</f>
        <v>0</v>
      </c>
      <c r="U91" s="3">
        <f>SUM(Table39[[#This Row],[LPN Hours]], Table39[[#This Row],[LPN Admin Hours]])</f>
        <v>64.053666666666672</v>
      </c>
      <c r="V91" s="3">
        <f>Table39[[#This Row],[LPN Hours Contract]]+Table39[[#This Row],[LPN Admin Hours Contract]]</f>
        <v>5.9248888888888889</v>
      </c>
      <c r="W91" s="4">
        <f t="shared" si="4"/>
        <v>9.2498824770201368E-2</v>
      </c>
      <c r="X91" s="3">
        <v>58.898111111111113</v>
      </c>
      <c r="Y91" s="3">
        <v>5.9248888888888889</v>
      </c>
      <c r="Z91" s="4">
        <f>Table39[[#This Row],[LPN Hours Contract]]/Table39[[#This Row],[LPN Hours]]</f>
        <v>0.10059556710930175</v>
      </c>
      <c r="AA91" s="3">
        <v>5.1555555555555559</v>
      </c>
      <c r="AB91" s="3">
        <v>0</v>
      </c>
      <c r="AC91" s="4">
        <f>Table39[[#This Row],[LPN Admin Hours Contract]]/Table39[[#This Row],[LPN Admin Hours]]</f>
        <v>0</v>
      </c>
      <c r="AD91" s="3">
        <f>SUM(Table39[[#This Row],[CNA Hours]], Table39[[#This Row],[NA in Training Hours]], Table39[[#This Row],[Med Aide/Tech Hours]])</f>
        <v>192.74711111111111</v>
      </c>
      <c r="AE91" s="3">
        <f>SUM(Table39[[#This Row],[CNA Hours Contract]], Table39[[#This Row],[NA in Training Hours Contract]], Table39[[#This Row],[Med Aide/Tech Hours Contract]])</f>
        <v>6.3964444444444437</v>
      </c>
      <c r="AF91" s="4">
        <f>Table39[[#This Row],[CNA/NA/Med Aide Contract Hours]]/Table39[[#This Row],[Total CNA, NA in Training, Med Aide/Tech Hours]]</f>
        <v>3.3185682563912182E-2</v>
      </c>
      <c r="AG91" s="3">
        <v>188.35788888888888</v>
      </c>
      <c r="AH91" s="3">
        <v>6.3964444444444437</v>
      </c>
      <c r="AI91" s="4">
        <f>Table39[[#This Row],[CNA Hours Contract]]/Table39[[#This Row],[CNA Hours]]</f>
        <v>3.3958994137047616E-2</v>
      </c>
      <c r="AJ91" s="3">
        <v>4.3892222222222221</v>
      </c>
      <c r="AK91" s="3">
        <v>0</v>
      </c>
      <c r="AL91" s="4">
        <f>Table39[[#This Row],[NA in Training Hours Contract]]/Table39[[#This Row],[NA in Training Hours]]</f>
        <v>0</v>
      </c>
      <c r="AM91" s="3">
        <v>0</v>
      </c>
      <c r="AN91" s="3">
        <v>0</v>
      </c>
      <c r="AO91" s="4">
        <v>0</v>
      </c>
      <c r="AP91" s="1" t="s">
        <v>89</v>
      </c>
      <c r="AQ91" s="1">
        <v>5</v>
      </c>
    </row>
    <row r="92" spans="1:43" x14ac:dyDescent="0.2">
      <c r="A92" s="1" t="s">
        <v>425</v>
      </c>
      <c r="B92" s="1" t="s">
        <v>520</v>
      </c>
      <c r="C92" s="1" t="s">
        <v>892</v>
      </c>
      <c r="D92" s="1" t="s">
        <v>1068</v>
      </c>
      <c r="E92" s="3">
        <v>78.511111111111106</v>
      </c>
      <c r="F92" s="3">
        <f t="shared" si="5"/>
        <v>415.6611111111111</v>
      </c>
      <c r="G92" s="3">
        <f>SUM(Table39[[#This Row],[RN Hours Contract (W/ Admin, DON)]], Table39[[#This Row],[LPN Contract Hours (w/ Admin)]], Table39[[#This Row],[CNA/NA/Med Aide Contract Hours]])</f>
        <v>0</v>
      </c>
      <c r="H92" s="4">
        <f>Table39[[#This Row],[Total Contract Hours]]/Table39[[#This Row],[Total Hours Nurse Staffing]]</f>
        <v>0</v>
      </c>
      <c r="I92" s="3">
        <f>SUM(Table39[[#This Row],[RN Hours]], Table39[[#This Row],[RN Admin Hours]], Table39[[#This Row],[RN DON Hours]])</f>
        <v>78.927777777777763</v>
      </c>
      <c r="J92" s="3">
        <f t="shared" si="3"/>
        <v>0</v>
      </c>
      <c r="K92" s="4">
        <f>Table39[[#This Row],[RN Hours Contract (W/ Admin, DON)]]/Table39[[#This Row],[RN Hours (w/ Admin, DON)]]</f>
        <v>0</v>
      </c>
      <c r="L92" s="3">
        <v>36.219444444444441</v>
      </c>
      <c r="M92" s="3">
        <v>0</v>
      </c>
      <c r="N92" s="4">
        <f>Table39[[#This Row],[RN Hours Contract]]/Table39[[#This Row],[RN Hours]]</f>
        <v>0</v>
      </c>
      <c r="O92" s="3">
        <v>37.875</v>
      </c>
      <c r="P92" s="3">
        <v>0</v>
      </c>
      <c r="Q92" s="4">
        <f>Table39[[#This Row],[RN Admin Hours Contract]]/Table39[[#This Row],[RN Admin Hours]]</f>
        <v>0</v>
      </c>
      <c r="R92" s="3">
        <v>4.833333333333333</v>
      </c>
      <c r="S92" s="3">
        <v>0</v>
      </c>
      <c r="T92" s="4">
        <f>Table39[[#This Row],[RN DON Hours Contract]]/Table39[[#This Row],[RN DON Hours]]</f>
        <v>0</v>
      </c>
      <c r="U92" s="3">
        <f>SUM(Table39[[#This Row],[LPN Hours]], Table39[[#This Row],[LPN Admin Hours]])</f>
        <v>76.941666666666663</v>
      </c>
      <c r="V92" s="3">
        <f>Table39[[#This Row],[LPN Hours Contract]]+Table39[[#This Row],[LPN Admin Hours Contract]]</f>
        <v>0</v>
      </c>
      <c r="W92" s="4">
        <f t="shared" si="4"/>
        <v>0</v>
      </c>
      <c r="X92" s="3">
        <v>71.227777777777774</v>
      </c>
      <c r="Y92" s="3">
        <v>0</v>
      </c>
      <c r="Z92" s="4">
        <f>Table39[[#This Row],[LPN Hours Contract]]/Table39[[#This Row],[LPN Hours]]</f>
        <v>0</v>
      </c>
      <c r="AA92" s="3">
        <v>5.7138888888888886</v>
      </c>
      <c r="AB92" s="3">
        <v>0</v>
      </c>
      <c r="AC92" s="4">
        <f>Table39[[#This Row],[LPN Admin Hours Contract]]/Table39[[#This Row],[LPN Admin Hours]]</f>
        <v>0</v>
      </c>
      <c r="AD92" s="3">
        <f>SUM(Table39[[#This Row],[CNA Hours]], Table39[[#This Row],[NA in Training Hours]], Table39[[#This Row],[Med Aide/Tech Hours]])</f>
        <v>259.79166666666669</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259.79166666666669</v>
      </c>
      <c r="AH92" s="3">
        <v>0</v>
      </c>
      <c r="AI92" s="4">
        <f>Table39[[#This Row],[CNA Hours Contract]]/Table39[[#This Row],[CNA Hours]]</f>
        <v>0</v>
      </c>
      <c r="AJ92" s="3">
        <v>0</v>
      </c>
      <c r="AK92" s="3">
        <v>0</v>
      </c>
      <c r="AL92" s="4">
        <v>0</v>
      </c>
      <c r="AM92" s="3">
        <v>0</v>
      </c>
      <c r="AN92" s="3">
        <v>0</v>
      </c>
      <c r="AO92" s="4">
        <v>0</v>
      </c>
      <c r="AP92" s="1" t="s">
        <v>90</v>
      </c>
      <c r="AQ92" s="1">
        <v>5</v>
      </c>
    </row>
    <row r="93" spans="1:43" x14ac:dyDescent="0.2">
      <c r="A93" s="1" t="s">
        <v>425</v>
      </c>
      <c r="B93" s="1" t="s">
        <v>521</v>
      </c>
      <c r="C93" s="1" t="s">
        <v>954</v>
      </c>
      <c r="D93" s="1" t="s">
        <v>1097</v>
      </c>
      <c r="E93" s="3">
        <v>114.71111111111111</v>
      </c>
      <c r="F93" s="3">
        <f t="shared" si="5"/>
        <v>597.91222222222223</v>
      </c>
      <c r="G93" s="3">
        <f>SUM(Table39[[#This Row],[RN Hours Contract (W/ Admin, DON)]], Table39[[#This Row],[LPN Contract Hours (w/ Admin)]], Table39[[#This Row],[CNA/NA/Med Aide Contract Hours]])</f>
        <v>0</v>
      </c>
      <c r="H93" s="4">
        <f>Table39[[#This Row],[Total Contract Hours]]/Table39[[#This Row],[Total Hours Nurse Staffing]]</f>
        <v>0</v>
      </c>
      <c r="I93" s="3">
        <f>SUM(Table39[[#This Row],[RN Hours]], Table39[[#This Row],[RN Admin Hours]], Table39[[#This Row],[RN DON Hours]])</f>
        <v>88.322000000000003</v>
      </c>
      <c r="J93" s="3">
        <f t="shared" si="3"/>
        <v>0</v>
      </c>
      <c r="K93" s="4">
        <f>Table39[[#This Row],[RN Hours Contract (W/ Admin, DON)]]/Table39[[#This Row],[RN Hours (w/ Admin, DON)]]</f>
        <v>0</v>
      </c>
      <c r="L93" s="3">
        <v>40.910888888888891</v>
      </c>
      <c r="M93" s="3">
        <v>0</v>
      </c>
      <c r="N93" s="4">
        <f>Table39[[#This Row],[RN Hours Contract]]/Table39[[#This Row],[RN Hours]]</f>
        <v>0</v>
      </c>
      <c r="O93" s="3">
        <v>41.900000000000006</v>
      </c>
      <c r="P93" s="3">
        <v>0</v>
      </c>
      <c r="Q93" s="4">
        <f>Table39[[#This Row],[RN Admin Hours Contract]]/Table39[[#This Row],[RN Admin Hours]]</f>
        <v>0</v>
      </c>
      <c r="R93" s="3">
        <v>5.5111111111111111</v>
      </c>
      <c r="S93" s="3">
        <v>0</v>
      </c>
      <c r="T93" s="4">
        <f>Table39[[#This Row],[RN DON Hours Contract]]/Table39[[#This Row],[RN DON Hours]]</f>
        <v>0</v>
      </c>
      <c r="U93" s="3">
        <f>SUM(Table39[[#This Row],[LPN Hours]], Table39[[#This Row],[LPN Admin Hours]])</f>
        <v>260.45233333333329</v>
      </c>
      <c r="V93" s="3">
        <f>Table39[[#This Row],[LPN Hours Contract]]+Table39[[#This Row],[LPN Admin Hours Contract]]</f>
        <v>0</v>
      </c>
      <c r="W93" s="4">
        <f t="shared" si="4"/>
        <v>0</v>
      </c>
      <c r="X93" s="3">
        <v>252.94677777777775</v>
      </c>
      <c r="Y93" s="3">
        <v>0</v>
      </c>
      <c r="Z93" s="4">
        <f>Table39[[#This Row],[LPN Hours Contract]]/Table39[[#This Row],[LPN Hours]]</f>
        <v>0</v>
      </c>
      <c r="AA93" s="3">
        <v>7.5055555555555555</v>
      </c>
      <c r="AB93" s="3">
        <v>0</v>
      </c>
      <c r="AC93" s="4">
        <f>Table39[[#This Row],[LPN Admin Hours Contract]]/Table39[[#This Row],[LPN Admin Hours]]</f>
        <v>0</v>
      </c>
      <c r="AD93" s="3">
        <f>SUM(Table39[[#This Row],[CNA Hours]], Table39[[#This Row],[NA in Training Hours]], Table39[[#This Row],[Med Aide/Tech Hours]])</f>
        <v>249.13788888888888</v>
      </c>
      <c r="AE93" s="3">
        <f>SUM(Table39[[#This Row],[CNA Hours Contract]], Table39[[#This Row],[NA in Training Hours Contract]], Table39[[#This Row],[Med Aide/Tech Hours Contract]])</f>
        <v>0</v>
      </c>
      <c r="AF93" s="4">
        <f>Table39[[#This Row],[CNA/NA/Med Aide Contract Hours]]/Table39[[#This Row],[Total CNA, NA in Training, Med Aide/Tech Hours]]</f>
        <v>0</v>
      </c>
      <c r="AG93" s="3">
        <v>225.75244444444445</v>
      </c>
      <c r="AH93" s="3">
        <v>0</v>
      </c>
      <c r="AI93" s="4">
        <f>Table39[[#This Row],[CNA Hours Contract]]/Table39[[#This Row],[CNA Hours]]</f>
        <v>0</v>
      </c>
      <c r="AJ93" s="3">
        <v>23.385444444444445</v>
      </c>
      <c r="AK93" s="3">
        <v>0</v>
      </c>
      <c r="AL93" s="4">
        <f>Table39[[#This Row],[NA in Training Hours Contract]]/Table39[[#This Row],[NA in Training Hours]]</f>
        <v>0</v>
      </c>
      <c r="AM93" s="3">
        <v>0</v>
      </c>
      <c r="AN93" s="3">
        <v>0</v>
      </c>
      <c r="AO93" s="4">
        <v>0</v>
      </c>
      <c r="AP93" s="1" t="s">
        <v>91</v>
      </c>
      <c r="AQ93" s="1">
        <v>5</v>
      </c>
    </row>
    <row r="94" spans="1:43" x14ac:dyDescent="0.2">
      <c r="A94" s="1" t="s">
        <v>425</v>
      </c>
      <c r="B94" s="1" t="s">
        <v>522</v>
      </c>
      <c r="C94" s="1" t="s">
        <v>928</v>
      </c>
      <c r="D94" s="1" t="s">
        <v>1079</v>
      </c>
      <c r="E94" s="3">
        <v>81.266666666666666</v>
      </c>
      <c r="F94" s="3">
        <f t="shared" si="5"/>
        <v>245.19644444444441</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18.047777777777778</v>
      </c>
      <c r="J94" s="3">
        <f t="shared" si="3"/>
        <v>0</v>
      </c>
      <c r="K94" s="4">
        <f>Table39[[#This Row],[RN Hours Contract (W/ Admin, DON)]]/Table39[[#This Row],[RN Hours (w/ Admin, DON)]]</f>
        <v>0</v>
      </c>
      <c r="L94" s="3">
        <v>4.6433333333333326</v>
      </c>
      <c r="M94" s="3">
        <v>0</v>
      </c>
      <c r="N94" s="4">
        <f>Table39[[#This Row],[RN Hours Contract]]/Table39[[#This Row],[RN Hours]]</f>
        <v>0</v>
      </c>
      <c r="O94" s="3">
        <v>9.0711111111111116</v>
      </c>
      <c r="P94" s="3">
        <v>0</v>
      </c>
      <c r="Q94" s="4">
        <f>Table39[[#This Row],[RN Admin Hours Contract]]/Table39[[#This Row],[RN Admin Hours]]</f>
        <v>0</v>
      </c>
      <c r="R94" s="3">
        <v>4.333333333333333</v>
      </c>
      <c r="S94" s="3">
        <v>0</v>
      </c>
      <c r="T94" s="4">
        <f>Table39[[#This Row],[RN DON Hours Contract]]/Table39[[#This Row],[RN DON Hours]]</f>
        <v>0</v>
      </c>
      <c r="U94" s="3">
        <f>SUM(Table39[[#This Row],[LPN Hours]], Table39[[#This Row],[LPN Admin Hours]])</f>
        <v>101.07666666666665</v>
      </c>
      <c r="V94" s="3">
        <f>Table39[[#This Row],[LPN Hours Contract]]+Table39[[#This Row],[LPN Admin Hours Contract]]</f>
        <v>0</v>
      </c>
      <c r="W94" s="4">
        <f t="shared" si="4"/>
        <v>0</v>
      </c>
      <c r="X94" s="3">
        <v>97.259999999999991</v>
      </c>
      <c r="Y94" s="3">
        <v>0</v>
      </c>
      <c r="Z94" s="4">
        <f>Table39[[#This Row],[LPN Hours Contract]]/Table39[[#This Row],[LPN Hours]]</f>
        <v>0</v>
      </c>
      <c r="AA94" s="3">
        <v>3.816666666666666</v>
      </c>
      <c r="AB94" s="3">
        <v>0</v>
      </c>
      <c r="AC94" s="4">
        <f>Table39[[#This Row],[LPN Admin Hours Contract]]/Table39[[#This Row],[LPN Admin Hours]]</f>
        <v>0</v>
      </c>
      <c r="AD94" s="3">
        <f>SUM(Table39[[#This Row],[CNA Hours]], Table39[[#This Row],[NA in Training Hours]], Table39[[#This Row],[Med Aide/Tech Hours]])</f>
        <v>126.07199999999999</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126.07199999999999</v>
      </c>
      <c r="AH94" s="3">
        <v>0</v>
      </c>
      <c r="AI94" s="4">
        <f>Table39[[#This Row],[CNA Hours Contract]]/Table39[[#This Row],[CNA Hours]]</f>
        <v>0</v>
      </c>
      <c r="AJ94" s="3">
        <v>0</v>
      </c>
      <c r="AK94" s="3">
        <v>0</v>
      </c>
      <c r="AL94" s="4">
        <v>0</v>
      </c>
      <c r="AM94" s="3">
        <v>0</v>
      </c>
      <c r="AN94" s="3">
        <v>0</v>
      </c>
      <c r="AO94" s="4">
        <v>0</v>
      </c>
      <c r="AP94" s="1" t="s">
        <v>92</v>
      </c>
      <c r="AQ94" s="1">
        <v>5</v>
      </c>
    </row>
    <row r="95" spans="1:43" x14ac:dyDescent="0.2">
      <c r="A95" s="1" t="s">
        <v>425</v>
      </c>
      <c r="B95" s="1" t="s">
        <v>523</v>
      </c>
      <c r="C95" s="1" t="s">
        <v>925</v>
      </c>
      <c r="D95" s="1" t="s">
        <v>1115</v>
      </c>
      <c r="E95" s="3">
        <v>89.033333333333331</v>
      </c>
      <c r="F95" s="3">
        <f t="shared" si="5"/>
        <v>351.35922222222223</v>
      </c>
      <c r="G95" s="3">
        <f>SUM(Table39[[#This Row],[RN Hours Contract (W/ Admin, DON)]], Table39[[#This Row],[LPN Contract Hours (w/ Admin)]], Table39[[#This Row],[CNA/NA/Med Aide Contract Hours]])</f>
        <v>0</v>
      </c>
      <c r="H95" s="4">
        <f>Table39[[#This Row],[Total Contract Hours]]/Table39[[#This Row],[Total Hours Nurse Staffing]]</f>
        <v>0</v>
      </c>
      <c r="I95" s="3">
        <f>SUM(Table39[[#This Row],[RN Hours]], Table39[[#This Row],[RN Admin Hours]], Table39[[#This Row],[RN DON Hours]])</f>
        <v>69.429444444444442</v>
      </c>
      <c r="J95" s="3">
        <f t="shared" si="3"/>
        <v>0</v>
      </c>
      <c r="K95" s="4">
        <f>Table39[[#This Row],[RN Hours Contract (W/ Admin, DON)]]/Table39[[#This Row],[RN Hours (w/ Admin, DON)]]</f>
        <v>0</v>
      </c>
      <c r="L95" s="3">
        <v>45.815444444444445</v>
      </c>
      <c r="M95" s="3">
        <v>0</v>
      </c>
      <c r="N95" s="4">
        <f>Table39[[#This Row],[RN Hours Contract]]/Table39[[#This Row],[RN Hours]]</f>
        <v>0</v>
      </c>
      <c r="O95" s="3">
        <v>18.014000000000003</v>
      </c>
      <c r="P95" s="3">
        <v>0</v>
      </c>
      <c r="Q95" s="4">
        <f>Table39[[#This Row],[RN Admin Hours Contract]]/Table39[[#This Row],[RN Admin Hours]]</f>
        <v>0</v>
      </c>
      <c r="R95" s="3">
        <v>5.6</v>
      </c>
      <c r="S95" s="3">
        <v>0</v>
      </c>
      <c r="T95" s="4">
        <f>Table39[[#This Row],[RN DON Hours Contract]]/Table39[[#This Row],[RN DON Hours]]</f>
        <v>0</v>
      </c>
      <c r="U95" s="3">
        <f>SUM(Table39[[#This Row],[LPN Hours]], Table39[[#This Row],[LPN Admin Hours]])</f>
        <v>57.12777777777778</v>
      </c>
      <c r="V95" s="3">
        <f>Table39[[#This Row],[LPN Hours Contract]]+Table39[[#This Row],[LPN Admin Hours Contract]]</f>
        <v>0</v>
      </c>
      <c r="W95" s="4">
        <f t="shared" si="4"/>
        <v>0</v>
      </c>
      <c r="X95" s="3">
        <v>57.1</v>
      </c>
      <c r="Y95" s="3">
        <v>0</v>
      </c>
      <c r="Z95" s="4">
        <f>Table39[[#This Row],[LPN Hours Contract]]/Table39[[#This Row],[LPN Hours]]</f>
        <v>0</v>
      </c>
      <c r="AA95" s="3">
        <v>2.7777777777777776E-2</v>
      </c>
      <c r="AB95" s="3">
        <v>0</v>
      </c>
      <c r="AC95" s="4">
        <f>Table39[[#This Row],[LPN Admin Hours Contract]]/Table39[[#This Row],[LPN Admin Hours]]</f>
        <v>0</v>
      </c>
      <c r="AD95" s="3">
        <f>SUM(Table39[[#This Row],[CNA Hours]], Table39[[#This Row],[NA in Training Hours]], Table39[[#This Row],[Med Aide/Tech Hours]])</f>
        <v>224.80200000000002</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219.08200000000002</v>
      </c>
      <c r="AH95" s="3">
        <v>0</v>
      </c>
      <c r="AI95" s="4">
        <f>Table39[[#This Row],[CNA Hours Contract]]/Table39[[#This Row],[CNA Hours]]</f>
        <v>0</v>
      </c>
      <c r="AJ95" s="3">
        <v>5.72</v>
      </c>
      <c r="AK95" s="3">
        <v>0</v>
      </c>
      <c r="AL95" s="4">
        <f>Table39[[#This Row],[NA in Training Hours Contract]]/Table39[[#This Row],[NA in Training Hours]]</f>
        <v>0</v>
      </c>
      <c r="AM95" s="3">
        <v>0</v>
      </c>
      <c r="AN95" s="3">
        <v>0</v>
      </c>
      <c r="AO95" s="4">
        <v>0</v>
      </c>
      <c r="AP95" s="1" t="s">
        <v>93</v>
      </c>
      <c r="AQ95" s="1">
        <v>5</v>
      </c>
    </row>
    <row r="96" spans="1:43" x14ac:dyDescent="0.2">
      <c r="A96" s="1" t="s">
        <v>425</v>
      </c>
      <c r="B96" s="1" t="s">
        <v>524</v>
      </c>
      <c r="C96" s="1" t="s">
        <v>939</v>
      </c>
      <c r="D96" s="1" t="s">
        <v>1074</v>
      </c>
      <c r="E96" s="3">
        <v>63.766666666666666</v>
      </c>
      <c r="F96" s="3">
        <f t="shared" si="5"/>
        <v>226.35911111111113</v>
      </c>
      <c r="G96" s="3">
        <f>SUM(Table39[[#This Row],[RN Hours Contract (W/ Admin, DON)]], Table39[[#This Row],[LPN Contract Hours (w/ Admin)]], Table39[[#This Row],[CNA/NA/Med Aide Contract Hours]])</f>
        <v>0</v>
      </c>
      <c r="H96" s="4">
        <f>Table39[[#This Row],[Total Contract Hours]]/Table39[[#This Row],[Total Hours Nurse Staffing]]</f>
        <v>0</v>
      </c>
      <c r="I96" s="3">
        <f>SUM(Table39[[#This Row],[RN Hours]], Table39[[#This Row],[RN Admin Hours]], Table39[[#This Row],[RN DON Hours]])</f>
        <v>63.774111111111111</v>
      </c>
      <c r="J96" s="3">
        <f t="shared" si="3"/>
        <v>0</v>
      </c>
      <c r="K96" s="4">
        <f>Table39[[#This Row],[RN Hours Contract (W/ Admin, DON)]]/Table39[[#This Row],[RN Hours (w/ Admin, DON)]]</f>
        <v>0</v>
      </c>
      <c r="L96" s="3">
        <v>46.421999999999997</v>
      </c>
      <c r="M96" s="3">
        <v>0</v>
      </c>
      <c r="N96" s="4">
        <f>Table39[[#This Row],[RN Hours Contract]]/Table39[[#This Row],[RN Hours]]</f>
        <v>0</v>
      </c>
      <c r="O96" s="3">
        <v>11.841000000000001</v>
      </c>
      <c r="P96" s="3">
        <v>0</v>
      </c>
      <c r="Q96" s="4">
        <f>Table39[[#This Row],[RN Admin Hours Contract]]/Table39[[#This Row],[RN Admin Hours]]</f>
        <v>0</v>
      </c>
      <c r="R96" s="3">
        <v>5.5111111111111111</v>
      </c>
      <c r="S96" s="3">
        <v>0</v>
      </c>
      <c r="T96" s="4">
        <f>Table39[[#This Row],[RN DON Hours Contract]]/Table39[[#This Row],[RN DON Hours]]</f>
        <v>0</v>
      </c>
      <c r="U96" s="3">
        <f>SUM(Table39[[#This Row],[LPN Hours]], Table39[[#This Row],[LPN Admin Hours]])</f>
        <v>37.478777777777779</v>
      </c>
      <c r="V96" s="3">
        <f>Table39[[#This Row],[LPN Hours Contract]]+Table39[[#This Row],[LPN Admin Hours Contract]]</f>
        <v>0</v>
      </c>
      <c r="W96" s="4">
        <f t="shared" si="4"/>
        <v>0</v>
      </c>
      <c r="X96" s="3">
        <v>37.478777777777779</v>
      </c>
      <c r="Y96" s="3">
        <v>0</v>
      </c>
      <c r="Z96" s="4">
        <f>Table39[[#This Row],[LPN Hours Contract]]/Table39[[#This Row],[LPN Hours]]</f>
        <v>0</v>
      </c>
      <c r="AA96" s="3">
        <v>0</v>
      </c>
      <c r="AB96" s="3">
        <v>0</v>
      </c>
      <c r="AC96" s="4">
        <v>0</v>
      </c>
      <c r="AD96" s="3">
        <f>SUM(Table39[[#This Row],[CNA Hours]], Table39[[#This Row],[NA in Training Hours]], Table39[[#This Row],[Med Aide/Tech Hours]])</f>
        <v>125.10622222222223</v>
      </c>
      <c r="AE96" s="3">
        <f>SUM(Table39[[#This Row],[CNA Hours Contract]], Table39[[#This Row],[NA in Training Hours Contract]], Table39[[#This Row],[Med Aide/Tech Hours Contract]])</f>
        <v>0</v>
      </c>
      <c r="AF96" s="4">
        <f>Table39[[#This Row],[CNA/NA/Med Aide Contract Hours]]/Table39[[#This Row],[Total CNA, NA in Training, Med Aide/Tech Hours]]</f>
        <v>0</v>
      </c>
      <c r="AG96" s="3">
        <v>108.20666666666668</v>
      </c>
      <c r="AH96" s="3">
        <v>0</v>
      </c>
      <c r="AI96" s="4">
        <f>Table39[[#This Row],[CNA Hours Contract]]/Table39[[#This Row],[CNA Hours]]</f>
        <v>0</v>
      </c>
      <c r="AJ96" s="3">
        <v>16.899555555555555</v>
      </c>
      <c r="AK96" s="3">
        <v>0</v>
      </c>
      <c r="AL96" s="4">
        <f>Table39[[#This Row],[NA in Training Hours Contract]]/Table39[[#This Row],[NA in Training Hours]]</f>
        <v>0</v>
      </c>
      <c r="AM96" s="3">
        <v>0</v>
      </c>
      <c r="AN96" s="3">
        <v>0</v>
      </c>
      <c r="AO96" s="4">
        <v>0</v>
      </c>
      <c r="AP96" s="1" t="s">
        <v>94</v>
      </c>
      <c r="AQ96" s="1">
        <v>5</v>
      </c>
    </row>
    <row r="97" spans="1:43" x14ac:dyDescent="0.2">
      <c r="A97" s="1" t="s">
        <v>425</v>
      </c>
      <c r="B97" s="1" t="s">
        <v>525</v>
      </c>
      <c r="C97" s="1" t="s">
        <v>955</v>
      </c>
      <c r="D97" s="1" t="s">
        <v>1128</v>
      </c>
      <c r="E97" s="3">
        <v>84.644444444444446</v>
      </c>
      <c r="F97" s="3">
        <f t="shared" si="5"/>
        <v>373.91677777777778</v>
      </c>
      <c r="G97" s="3">
        <f>SUM(Table39[[#This Row],[RN Hours Contract (W/ Admin, DON)]], Table39[[#This Row],[LPN Contract Hours (w/ Admin)]], Table39[[#This Row],[CNA/NA/Med Aide Contract Hours]])</f>
        <v>0.28333333333333333</v>
      </c>
      <c r="H97" s="4">
        <f>Table39[[#This Row],[Total Contract Hours]]/Table39[[#This Row],[Total Hours Nurse Staffing]]</f>
        <v>7.5774437033077177E-4</v>
      </c>
      <c r="I97" s="3">
        <f>SUM(Table39[[#This Row],[RN Hours]], Table39[[#This Row],[RN Admin Hours]], Table39[[#This Row],[RN DON Hours]])</f>
        <v>84.6201111111111</v>
      </c>
      <c r="J97" s="3">
        <f t="shared" si="3"/>
        <v>0.28333333333333333</v>
      </c>
      <c r="K97" s="4">
        <f>Table39[[#This Row],[RN Hours Contract (W/ Admin, DON)]]/Table39[[#This Row],[RN Hours (w/ Admin, DON)]]</f>
        <v>3.3482978173037408E-3</v>
      </c>
      <c r="L97" s="3">
        <v>67.760555555555555</v>
      </c>
      <c r="M97" s="3">
        <v>0</v>
      </c>
      <c r="N97" s="4">
        <f>Table39[[#This Row],[RN Hours Contract]]/Table39[[#This Row],[RN Hours]]</f>
        <v>0</v>
      </c>
      <c r="O97" s="3">
        <v>11.526222222222222</v>
      </c>
      <c r="P97" s="3">
        <v>0.28333333333333333</v>
      </c>
      <c r="Q97" s="4">
        <f>Table39[[#This Row],[RN Admin Hours Contract]]/Table39[[#This Row],[RN Admin Hours]]</f>
        <v>2.4581630292280405E-2</v>
      </c>
      <c r="R97" s="3">
        <v>5.333333333333333</v>
      </c>
      <c r="S97" s="3">
        <v>0</v>
      </c>
      <c r="T97" s="4">
        <f>Table39[[#This Row],[RN DON Hours Contract]]/Table39[[#This Row],[RN DON Hours]]</f>
        <v>0</v>
      </c>
      <c r="U97" s="3">
        <f>SUM(Table39[[#This Row],[LPN Hours]], Table39[[#This Row],[LPN Admin Hours]])</f>
        <v>71.587222222222223</v>
      </c>
      <c r="V97" s="3">
        <f>Table39[[#This Row],[LPN Hours Contract]]+Table39[[#This Row],[LPN Admin Hours Contract]]</f>
        <v>0</v>
      </c>
      <c r="W97" s="4">
        <f t="shared" si="4"/>
        <v>0</v>
      </c>
      <c r="X97" s="3">
        <v>71.587222222222223</v>
      </c>
      <c r="Y97" s="3">
        <v>0</v>
      </c>
      <c r="Z97" s="4">
        <f>Table39[[#This Row],[LPN Hours Contract]]/Table39[[#This Row],[LPN Hours]]</f>
        <v>0</v>
      </c>
      <c r="AA97" s="3">
        <v>0</v>
      </c>
      <c r="AB97" s="3">
        <v>0</v>
      </c>
      <c r="AC97" s="4">
        <v>0</v>
      </c>
      <c r="AD97" s="3">
        <f>SUM(Table39[[#This Row],[CNA Hours]], Table39[[#This Row],[NA in Training Hours]], Table39[[#This Row],[Med Aide/Tech Hours]])</f>
        <v>217.70944444444444</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171.57566666666665</v>
      </c>
      <c r="AH97" s="3">
        <v>0</v>
      </c>
      <c r="AI97" s="4">
        <f>Table39[[#This Row],[CNA Hours Contract]]/Table39[[#This Row],[CNA Hours]]</f>
        <v>0</v>
      </c>
      <c r="AJ97" s="3">
        <v>46.133777777777794</v>
      </c>
      <c r="AK97" s="3">
        <v>0</v>
      </c>
      <c r="AL97" s="4">
        <f>Table39[[#This Row],[NA in Training Hours Contract]]/Table39[[#This Row],[NA in Training Hours]]</f>
        <v>0</v>
      </c>
      <c r="AM97" s="3">
        <v>0</v>
      </c>
      <c r="AN97" s="3">
        <v>0</v>
      </c>
      <c r="AO97" s="4">
        <v>0</v>
      </c>
      <c r="AP97" s="1" t="s">
        <v>95</v>
      </c>
      <c r="AQ97" s="1">
        <v>5</v>
      </c>
    </row>
    <row r="98" spans="1:43" x14ac:dyDescent="0.2">
      <c r="A98" s="1" t="s">
        <v>425</v>
      </c>
      <c r="B98" s="1" t="s">
        <v>526</v>
      </c>
      <c r="C98" s="1" t="s">
        <v>956</v>
      </c>
      <c r="D98" s="1" t="s">
        <v>1129</v>
      </c>
      <c r="E98" s="3">
        <v>30.533333333333335</v>
      </c>
      <c r="F98" s="3">
        <f t="shared" si="5"/>
        <v>226.0638888888889</v>
      </c>
      <c r="G98" s="3">
        <f>SUM(Table39[[#This Row],[RN Hours Contract (W/ Admin, DON)]], Table39[[#This Row],[LPN Contract Hours (w/ Admin)]], Table39[[#This Row],[CNA/NA/Med Aide Contract Hours]])</f>
        <v>0</v>
      </c>
      <c r="H98" s="4">
        <f>Table39[[#This Row],[Total Contract Hours]]/Table39[[#This Row],[Total Hours Nurse Staffing]]</f>
        <v>0</v>
      </c>
      <c r="I98" s="3">
        <f>SUM(Table39[[#This Row],[RN Hours]], Table39[[#This Row],[RN Admin Hours]], Table39[[#This Row],[RN DON Hours]])</f>
        <v>40.550000000000004</v>
      </c>
      <c r="J98" s="3">
        <f t="shared" si="3"/>
        <v>0</v>
      </c>
      <c r="K98" s="4">
        <f>Table39[[#This Row],[RN Hours Contract (W/ Admin, DON)]]/Table39[[#This Row],[RN Hours (w/ Admin, DON)]]</f>
        <v>0</v>
      </c>
      <c r="L98" s="3">
        <v>34.950000000000003</v>
      </c>
      <c r="M98" s="3">
        <v>0</v>
      </c>
      <c r="N98" s="4">
        <f>Table39[[#This Row],[RN Hours Contract]]/Table39[[#This Row],[RN Hours]]</f>
        <v>0</v>
      </c>
      <c r="O98" s="3">
        <v>0</v>
      </c>
      <c r="P98" s="3">
        <v>0</v>
      </c>
      <c r="Q98" s="4">
        <v>0</v>
      </c>
      <c r="R98" s="3">
        <v>5.6</v>
      </c>
      <c r="S98" s="3">
        <v>0</v>
      </c>
      <c r="T98" s="4">
        <f>Table39[[#This Row],[RN DON Hours Contract]]/Table39[[#This Row],[RN DON Hours]]</f>
        <v>0</v>
      </c>
      <c r="U98" s="3">
        <f>SUM(Table39[[#This Row],[LPN Hours]], Table39[[#This Row],[LPN Admin Hours]])</f>
        <v>59.68888888888889</v>
      </c>
      <c r="V98" s="3">
        <f>Table39[[#This Row],[LPN Hours Contract]]+Table39[[#This Row],[LPN Admin Hours Contract]]</f>
        <v>0</v>
      </c>
      <c r="W98" s="4">
        <f t="shared" si="4"/>
        <v>0</v>
      </c>
      <c r="X98" s="3">
        <v>31.68888888888889</v>
      </c>
      <c r="Y98" s="3">
        <v>0</v>
      </c>
      <c r="Z98" s="4">
        <f>Table39[[#This Row],[LPN Hours Contract]]/Table39[[#This Row],[LPN Hours]]</f>
        <v>0</v>
      </c>
      <c r="AA98" s="3">
        <v>28</v>
      </c>
      <c r="AB98" s="3">
        <v>0</v>
      </c>
      <c r="AC98" s="4">
        <f>Table39[[#This Row],[LPN Admin Hours Contract]]/Table39[[#This Row],[LPN Admin Hours]]</f>
        <v>0</v>
      </c>
      <c r="AD98" s="3">
        <f>SUM(Table39[[#This Row],[CNA Hours]], Table39[[#This Row],[NA in Training Hours]], Table39[[#This Row],[Med Aide/Tech Hours]])</f>
        <v>125.825</v>
      </c>
      <c r="AE98" s="3">
        <f>SUM(Table39[[#This Row],[CNA Hours Contract]], Table39[[#This Row],[NA in Training Hours Contract]], Table39[[#This Row],[Med Aide/Tech Hours Contract]])</f>
        <v>0</v>
      </c>
      <c r="AF98" s="4">
        <f>Table39[[#This Row],[CNA/NA/Med Aide Contract Hours]]/Table39[[#This Row],[Total CNA, NA in Training, Med Aide/Tech Hours]]</f>
        <v>0</v>
      </c>
      <c r="AG98" s="3">
        <v>125.825</v>
      </c>
      <c r="AH98" s="3">
        <v>0</v>
      </c>
      <c r="AI98" s="4">
        <f>Table39[[#This Row],[CNA Hours Contract]]/Table39[[#This Row],[CNA Hours]]</f>
        <v>0</v>
      </c>
      <c r="AJ98" s="3">
        <v>0</v>
      </c>
      <c r="AK98" s="3">
        <v>0</v>
      </c>
      <c r="AL98" s="4">
        <v>0</v>
      </c>
      <c r="AM98" s="3">
        <v>0</v>
      </c>
      <c r="AN98" s="3">
        <v>0</v>
      </c>
      <c r="AO98" s="4">
        <v>0</v>
      </c>
      <c r="AP98" s="1" t="s">
        <v>96</v>
      </c>
      <c r="AQ98" s="1">
        <v>5</v>
      </c>
    </row>
    <row r="99" spans="1:43" x14ac:dyDescent="0.2">
      <c r="A99" s="1" t="s">
        <v>425</v>
      </c>
      <c r="B99" s="1" t="s">
        <v>527</v>
      </c>
      <c r="C99" s="1" t="s">
        <v>917</v>
      </c>
      <c r="D99" s="1" t="s">
        <v>1109</v>
      </c>
      <c r="E99" s="3">
        <v>72.788888888888891</v>
      </c>
      <c r="F99" s="3">
        <f t="shared" si="5"/>
        <v>336.95277777777778</v>
      </c>
      <c r="G99" s="3">
        <f>SUM(Table39[[#This Row],[RN Hours Contract (W/ Admin, DON)]], Table39[[#This Row],[LPN Contract Hours (w/ Admin)]], Table39[[#This Row],[CNA/NA/Med Aide Contract Hours]])</f>
        <v>2.4166666666666665</v>
      </c>
      <c r="H99" s="4">
        <f>Table39[[#This Row],[Total Contract Hours]]/Table39[[#This Row],[Total Hours Nurse Staffing]]</f>
        <v>7.1721227010049212E-3</v>
      </c>
      <c r="I99" s="3">
        <f>SUM(Table39[[#This Row],[RN Hours]], Table39[[#This Row],[RN Admin Hours]], Table39[[#This Row],[RN DON Hours]])</f>
        <v>57.197222222222223</v>
      </c>
      <c r="J99" s="3">
        <f t="shared" si="3"/>
        <v>0</v>
      </c>
      <c r="K99" s="4">
        <f>Table39[[#This Row],[RN Hours Contract (W/ Admin, DON)]]/Table39[[#This Row],[RN Hours (w/ Admin, DON)]]</f>
        <v>0</v>
      </c>
      <c r="L99" s="3">
        <v>30.911111111111111</v>
      </c>
      <c r="M99" s="3">
        <v>0</v>
      </c>
      <c r="N99" s="4">
        <f>Table39[[#This Row],[RN Hours Contract]]/Table39[[#This Row],[RN Hours]]</f>
        <v>0</v>
      </c>
      <c r="O99" s="3">
        <v>20.774999999999999</v>
      </c>
      <c r="P99" s="3">
        <v>0</v>
      </c>
      <c r="Q99" s="4">
        <f>Table39[[#This Row],[RN Admin Hours Contract]]/Table39[[#This Row],[RN Admin Hours]]</f>
        <v>0</v>
      </c>
      <c r="R99" s="3">
        <v>5.5111111111111111</v>
      </c>
      <c r="S99" s="3">
        <v>0</v>
      </c>
      <c r="T99" s="4">
        <f>Table39[[#This Row],[RN DON Hours Contract]]/Table39[[#This Row],[RN DON Hours]]</f>
        <v>0</v>
      </c>
      <c r="U99" s="3">
        <f>SUM(Table39[[#This Row],[LPN Hours]], Table39[[#This Row],[LPN Admin Hours]])</f>
        <v>60.727777777777774</v>
      </c>
      <c r="V99" s="3">
        <f>Table39[[#This Row],[LPN Hours Contract]]+Table39[[#This Row],[LPN Admin Hours Contract]]</f>
        <v>2.4166666666666665</v>
      </c>
      <c r="W99" s="4">
        <f t="shared" si="4"/>
        <v>3.9795078217912359E-2</v>
      </c>
      <c r="X99" s="3">
        <v>50.344444444444441</v>
      </c>
      <c r="Y99" s="3">
        <v>2.4166666666666665</v>
      </c>
      <c r="Z99" s="4">
        <f>Table39[[#This Row],[LPN Hours Contract]]/Table39[[#This Row],[LPN Hours]]</f>
        <v>4.8002648421981903E-2</v>
      </c>
      <c r="AA99" s="3">
        <v>10.383333333333333</v>
      </c>
      <c r="AB99" s="3">
        <v>0</v>
      </c>
      <c r="AC99" s="4">
        <f>Table39[[#This Row],[LPN Admin Hours Contract]]/Table39[[#This Row],[LPN Admin Hours]]</f>
        <v>0</v>
      </c>
      <c r="AD99" s="3">
        <f>SUM(Table39[[#This Row],[CNA Hours]], Table39[[#This Row],[NA in Training Hours]], Table39[[#This Row],[Med Aide/Tech Hours]])</f>
        <v>219.02777777777777</v>
      </c>
      <c r="AE99" s="3">
        <f>SUM(Table39[[#This Row],[CNA Hours Contract]], Table39[[#This Row],[NA in Training Hours Contract]], Table39[[#This Row],[Med Aide/Tech Hours Contract]])</f>
        <v>0</v>
      </c>
      <c r="AF99" s="4">
        <f>Table39[[#This Row],[CNA/NA/Med Aide Contract Hours]]/Table39[[#This Row],[Total CNA, NA in Training, Med Aide/Tech Hours]]</f>
        <v>0</v>
      </c>
      <c r="AG99" s="3">
        <v>219.02777777777777</v>
      </c>
      <c r="AH99" s="3">
        <v>0</v>
      </c>
      <c r="AI99" s="4">
        <f>Table39[[#This Row],[CNA Hours Contract]]/Table39[[#This Row],[CNA Hours]]</f>
        <v>0</v>
      </c>
      <c r="AJ99" s="3">
        <v>0</v>
      </c>
      <c r="AK99" s="3">
        <v>0</v>
      </c>
      <c r="AL99" s="4">
        <v>0</v>
      </c>
      <c r="AM99" s="3">
        <v>0</v>
      </c>
      <c r="AN99" s="3">
        <v>0</v>
      </c>
      <c r="AO99" s="4">
        <v>0</v>
      </c>
      <c r="AP99" s="1" t="s">
        <v>97</v>
      </c>
      <c r="AQ99" s="1">
        <v>5</v>
      </c>
    </row>
    <row r="100" spans="1:43" x14ac:dyDescent="0.2">
      <c r="A100" s="1" t="s">
        <v>425</v>
      </c>
      <c r="B100" s="1" t="s">
        <v>528</v>
      </c>
      <c r="C100" s="1" t="s">
        <v>917</v>
      </c>
      <c r="D100" s="1" t="s">
        <v>1109</v>
      </c>
      <c r="E100" s="3">
        <v>45.577777777777776</v>
      </c>
      <c r="F100" s="3">
        <f t="shared" si="5"/>
        <v>221.61055555555555</v>
      </c>
      <c r="G100" s="3">
        <f>SUM(Table39[[#This Row],[RN Hours Contract (W/ Admin, DON)]], Table39[[#This Row],[LPN Contract Hours (w/ Admin)]], Table39[[#This Row],[CNA/NA/Med Aide Contract Hours]])</f>
        <v>23.080111111111112</v>
      </c>
      <c r="H100" s="4">
        <f>Table39[[#This Row],[Total Contract Hours]]/Table39[[#This Row],[Total Hours Nurse Staffing]]</f>
        <v>0.1041471650718603</v>
      </c>
      <c r="I100" s="3">
        <f>SUM(Table39[[#This Row],[RN Hours]], Table39[[#This Row],[RN Admin Hours]], Table39[[#This Row],[RN DON Hours]])</f>
        <v>26.370333333333335</v>
      </c>
      <c r="J100" s="3">
        <f t="shared" si="3"/>
        <v>1.9111111111111112</v>
      </c>
      <c r="K100" s="4">
        <f>Table39[[#This Row],[RN Hours Contract (W/ Admin, DON)]]/Table39[[#This Row],[RN Hours (w/ Admin, DON)]]</f>
        <v>7.2472011898893116E-2</v>
      </c>
      <c r="L100" s="3">
        <v>16.614777777777778</v>
      </c>
      <c r="M100" s="3">
        <v>1.9111111111111112</v>
      </c>
      <c r="N100" s="4">
        <f>Table39[[#This Row],[RN Hours Contract]]/Table39[[#This Row],[RN Hours]]</f>
        <v>0.1150247771394943</v>
      </c>
      <c r="O100" s="3">
        <v>4.8888888888888893</v>
      </c>
      <c r="P100" s="3">
        <v>0</v>
      </c>
      <c r="Q100" s="4">
        <f>Table39[[#This Row],[RN Admin Hours Contract]]/Table39[[#This Row],[RN Admin Hours]]</f>
        <v>0</v>
      </c>
      <c r="R100" s="3">
        <v>4.8666666666666663</v>
      </c>
      <c r="S100" s="3">
        <v>0</v>
      </c>
      <c r="T100" s="4">
        <f>Table39[[#This Row],[RN DON Hours Contract]]/Table39[[#This Row],[RN DON Hours]]</f>
        <v>0</v>
      </c>
      <c r="U100" s="3">
        <f>SUM(Table39[[#This Row],[LPN Hours]], Table39[[#This Row],[LPN Admin Hours]])</f>
        <v>71.852777777777774</v>
      </c>
      <c r="V100" s="3">
        <f>Table39[[#This Row],[LPN Hours Contract]]+Table39[[#This Row],[LPN Admin Hours Contract]]</f>
        <v>2.7398888888888888</v>
      </c>
      <c r="W100" s="4">
        <f t="shared" si="4"/>
        <v>3.8131982835272742E-2</v>
      </c>
      <c r="X100" s="3">
        <v>66.430555555555557</v>
      </c>
      <c r="Y100" s="3">
        <v>2.7398888888888888</v>
      </c>
      <c r="Z100" s="4">
        <f>Table39[[#This Row],[LPN Hours Contract]]/Table39[[#This Row],[LPN Hours]]</f>
        <v>4.1244407275768342E-2</v>
      </c>
      <c r="AA100" s="3">
        <v>5.4222222222222225</v>
      </c>
      <c r="AB100" s="3">
        <v>0</v>
      </c>
      <c r="AC100" s="4">
        <f>Table39[[#This Row],[LPN Admin Hours Contract]]/Table39[[#This Row],[LPN Admin Hours]]</f>
        <v>0</v>
      </c>
      <c r="AD100" s="3">
        <f>SUM(Table39[[#This Row],[CNA Hours]], Table39[[#This Row],[NA in Training Hours]], Table39[[#This Row],[Med Aide/Tech Hours]])</f>
        <v>123.38744444444445</v>
      </c>
      <c r="AE100" s="3">
        <f>SUM(Table39[[#This Row],[CNA Hours Contract]], Table39[[#This Row],[NA in Training Hours Contract]], Table39[[#This Row],[Med Aide/Tech Hours Contract]])</f>
        <v>18.429111111111112</v>
      </c>
      <c r="AF100" s="4">
        <f>Table39[[#This Row],[CNA/NA/Med Aide Contract Hours]]/Table39[[#This Row],[Total CNA, NA in Training, Med Aide/Tech Hours]]</f>
        <v>0.14935969534087296</v>
      </c>
      <c r="AG100" s="3">
        <v>122.14022222222223</v>
      </c>
      <c r="AH100" s="3">
        <v>18.429111111111112</v>
      </c>
      <c r="AI100" s="4">
        <f>Table39[[#This Row],[CNA Hours Contract]]/Table39[[#This Row],[CNA Hours]]</f>
        <v>0.15088486639217946</v>
      </c>
      <c r="AJ100" s="3">
        <v>1.2472222222222222</v>
      </c>
      <c r="AK100" s="3">
        <v>0</v>
      </c>
      <c r="AL100" s="4">
        <f>Table39[[#This Row],[NA in Training Hours Contract]]/Table39[[#This Row],[NA in Training Hours]]</f>
        <v>0</v>
      </c>
      <c r="AM100" s="3">
        <v>0</v>
      </c>
      <c r="AN100" s="3">
        <v>0</v>
      </c>
      <c r="AO100" s="4">
        <v>0</v>
      </c>
      <c r="AP100" s="1" t="s">
        <v>98</v>
      </c>
      <c r="AQ100" s="1">
        <v>5</v>
      </c>
    </row>
    <row r="101" spans="1:43" x14ac:dyDescent="0.2">
      <c r="A101" s="1" t="s">
        <v>425</v>
      </c>
      <c r="B101" s="1" t="s">
        <v>529</v>
      </c>
      <c r="C101" s="1" t="s">
        <v>870</v>
      </c>
      <c r="D101" s="1" t="s">
        <v>1105</v>
      </c>
      <c r="E101" s="3">
        <v>76.644444444444446</v>
      </c>
      <c r="F101" s="3">
        <f t="shared" si="5"/>
        <v>329.7305555555555</v>
      </c>
      <c r="G101" s="3">
        <f>SUM(Table39[[#This Row],[RN Hours Contract (W/ Admin, DON)]], Table39[[#This Row],[LPN Contract Hours (w/ Admin)]], Table39[[#This Row],[CNA/NA/Med Aide Contract Hours]])</f>
        <v>0</v>
      </c>
      <c r="H101" s="4">
        <f>Table39[[#This Row],[Total Contract Hours]]/Table39[[#This Row],[Total Hours Nurse Staffing]]</f>
        <v>0</v>
      </c>
      <c r="I101" s="3">
        <f>SUM(Table39[[#This Row],[RN Hours]], Table39[[#This Row],[RN Admin Hours]], Table39[[#This Row],[RN DON Hours]])</f>
        <v>86.552777777777777</v>
      </c>
      <c r="J101" s="3">
        <f t="shared" si="3"/>
        <v>0</v>
      </c>
      <c r="K101" s="4">
        <f>Table39[[#This Row],[RN Hours Contract (W/ Admin, DON)]]/Table39[[#This Row],[RN Hours (w/ Admin, DON)]]</f>
        <v>0</v>
      </c>
      <c r="L101" s="3">
        <v>52.522222222222226</v>
      </c>
      <c r="M101" s="3">
        <v>0</v>
      </c>
      <c r="N101" s="4">
        <f>Table39[[#This Row],[RN Hours Contract]]/Table39[[#This Row],[RN Hours]]</f>
        <v>0</v>
      </c>
      <c r="O101" s="3">
        <v>28.730555555555554</v>
      </c>
      <c r="P101" s="3">
        <v>0</v>
      </c>
      <c r="Q101" s="4">
        <f>Table39[[#This Row],[RN Admin Hours Contract]]/Table39[[#This Row],[RN Admin Hours]]</f>
        <v>0</v>
      </c>
      <c r="R101" s="3">
        <v>5.3</v>
      </c>
      <c r="S101" s="3">
        <v>0</v>
      </c>
      <c r="T101" s="4">
        <f>Table39[[#This Row],[RN DON Hours Contract]]/Table39[[#This Row],[RN DON Hours]]</f>
        <v>0</v>
      </c>
      <c r="U101" s="3">
        <f>SUM(Table39[[#This Row],[LPN Hours]], Table39[[#This Row],[LPN Admin Hours]])</f>
        <v>57.444444444444443</v>
      </c>
      <c r="V101" s="3">
        <f>Table39[[#This Row],[LPN Hours Contract]]+Table39[[#This Row],[LPN Admin Hours Contract]]</f>
        <v>0</v>
      </c>
      <c r="W101" s="4">
        <f t="shared" si="4"/>
        <v>0</v>
      </c>
      <c r="X101" s="3">
        <v>57.444444444444443</v>
      </c>
      <c r="Y101" s="3">
        <v>0</v>
      </c>
      <c r="Z101" s="4">
        <f>Table39[[#This Row],[LPN Hours Contract]]/Table39[[#This Row],[LPN Hours]]</f>
        <v>0</v>
      </c>
      <c r="AA101" s="3">
        <v>0</v>
      </c>
      <c r="AB101" s="3">
        <v>0</v>
      </c>
      <c r="AC101" s="4">
        <v>0</v>
      </c>
      <c r="AD101" s="3">
        <f>SUM(Table39[[#This Row],[CNA Hours]], Table39[[#This Row],[NA in Training Hours]], Table39[[#This Row],[Med Aide/Tech Hours]])</f>
        <v>185.73333333333332</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185.73333333333332</v>
      </c>
      <c r="AH101" s="3">
        <v>0</v>
      </c>
      <c r="AI101" s="4">
        <f>Table39[[#This Row],[CNA Hours Contract]]/Table39[[#This Row],[CNA Hours]]</f>
        <v>0</v>
      </c>
      <c r="AJ101" s="3">
        <v>0</v>
      </c>
      <c r="AK101" s="3">
        <v>0</v>
      </c>
      <c r="AL101" s="4">
        <v>0</v>
      </c>
      <c r="AM101" s="3">
        <v>0</v>
      </c>
      <c r="AN101" s="3">
        <v>0</v>
      </c>
      <c r="AO101" s="4">
        <v>0</v>
      </c>
      <c r="AP101" s="1" t="s">
        <v>99</v>
      </c>
      <c r="AQ101" s="1">
        <v>5</v>
      </c>
    </row>
    <row r="102" spans="1:43" x14ac:dyDescent="0.2">
      <c r="A102" s="1" t="s">
        <v>425</v>
      </c>
      <c r="B102" s="1" t="s">
        <v>530</v>
      </c>
      <c r="C102" s="1" t="s">
        <v>889</v>
      </c>
      <c r="D102" s="1" t="s">
        <v>1075</v>
      </c>
      <c r="E102" s="3">
        <v>104.9</v>
      </c>
      <c r="F102" s="3">
        <f t="shared" si="5"/>
        <v>284.77011111111108</v>
      </c>
      <c r="G102" s="3">
        <f>SUM(Table39[[#This Row],[RN Hours Contract (W/ Admin, DON)]], Table39[[#This Row],[LPN Contract Hours (w/ Admin)]], Table39[[#This Row],[CNA/NA/Med Aide Contract Hours]])</f>
        <v>3.2408888888888892</v>
      </c>
      <c r="H102" s="4">
        <f>Table39[[#This Row],[Total Contract Hours]]/Table39[[#This Row],[Total Hours Nurse Staffing]]</f>
        <v>1.13807199647591E-2</v>
      </c>
      <c r="I102" s="3">
        <f>SUM(Table39[[#This Row],[RN Hours]], Table39[[#This Row],[RN Admin Hours]], Table39[[#This Row],[RN DON Hours]])</f>
        <v>54.362000000000002</v>
      </c>
      <c r="J102" s="3">
        <f t="shared" si="3"/>
        <v>3.2408888888888892</v>
      </c>
      <c r="K102" s="4">
        <f>Table39[[#This Row],[RN Hours Contract (W/ Admin, DON)]]/Table39[[#This Row],[RN Hours (w/ Admin, DON)]]</f>
        <v>5.9616807492161604E-2</v>
      </c>
      <c r="L102" s="3">
        <v>38.664333333333332</v>
      </c>
      <c r="M102" s="3">
        <v>3.2408888888888892</v>
      </c>
      <c r="N102" s="4">
        <f>Table39[[#This Row],[RN Hours Contract]]/Table39[[#This Row],[RN Hours]]</f>
        <v>8.3821150126875479E-2</v>
      </c>
      <c r="O102" s="3">
        <v>10.275444444444446</v>
      </c>
      <c r="P102" s="3">
        <v>0</v>
      </c>
      <c r="Q102" s="4">
        <f>Table39[[#This Row],[RN Admin Hours Contract]]/Table39[[#This Row],[RN Admin Hours]]</f>
        <v>0</v>
      </c>
      <c r="R102" s="3">
        <v>5.4222222222222225</v>
      </c>
      <c r="S102" s="3">
        <v>0</v>
      </c>
      <c r="T102" s="4">
        <f>Table39[[#This Row],[RN DON Hours Contract]]/Table39[[#This Row],[RN DON Hours]]</f>
        <v>0</v>
      </c>
      <c r="U102" s="3">
        <f>SUM(Table39[[#This Row],[LPN Hours]], Table39[[#This Row],[LPN Admin Hours]])</f>
        <v>68.890333333333331</v>
      </c>
      <c r="V102" s="3">
        <f>Table39[[#This Row],[LPN Hours Contract]]+Table39[[#This Row],[LPN Admin Hours Contract]]</f>
        <v>0</v>
      </c>
      <c r="W102" s="4">
        <f t="shared" si="4"/>
        <v>0</v>
      </c>
      <c r="X102" s="3">
        <v>68.890333333333331</v>
      </c>
      <c r="Y102" s="3">
        <v>0</v>
      </c>
      <c r="Z102" s="4">
        <f>Table39[[#This Row],[LPN Hours Contract]]/Table39[[#This Row],[LPN Hours]]</f>
        <v>0</v>
      </c>
      <c r="AA102" s="3">
        <v>0</v>
      </c>
      <c r="AB102" s="3">
        <v>0</v>
      </c>
      <c r="AC102" s="4">
        <v>0</v>
      </c>
      <c r="AD102" s="3">
        <f>SUM(Table39[[#This Row],[CNA Hours]], Table39[[#This Row],[NA in Training Hours]], Table39[[#This Row],[Med Aide/Tech Hours]])</f>
        <v>161.51777777777778</v>
      </c>
      <c r="AE102" s="3">
        <f>SUM(Table39[[#This Row],[CNA Hours Contract]], Table39[[#This Row],[NA in Training Hours Contract]], Table39[[#This Row],[Med Aide/Tech Hours Contract]])</f>
        <v>0</v>
      </c>
      <c r="AF102" s="4">
        <f>Table39[[#This Row],[CNA/NA/Med Aide Contract Hours]]/Table39[[#This Row],[Total CNA, NA in Training, Med Aide/Tech Hours]]</f>
        <v>0</v>
      </c>
      <c r="AG102" s="3">
        <v>156.86199999999999</v>
      </c>
      <c r="AH102" s="3">
        <v>0</v>
      </c>
      <c r="AI102" s="4">
        <f>Table39[[#This Row],[CNA Hours Contract]]/Table39[[#This Row],[CNA Hours]]</f>
        <v>0</v>
      </c>
      <c r="AJ102" s="3">
        <v>4.6557777777777769</v>
      </c>
      <c r="AK102" s="3">
        <v>0</v>
      </c>
      <c r="AL102" s="4">
        <f>Table39[[#This Row],[NA in Training Hours Contract]]/Table39[[#This Row],[NA in Training Hours]]</f>
        <v>0</v>
      </c>
      <c r="AM102" s="3">
        <v>0</v>
      </c>
      <c r="AN102" s="3">
        <v>0</v>
      </c>
      <c r="AO102" s="4">
        <v>0</v>
      </c>
      <c r="AP102" s="1" t="s">
        <v>100</v>
      </c>
      <c r="AQ102" s="1">
        <v>5</v>
      </c>
    </row>
    <row r="103" spans="1:43" x14ac:dyDescent="0.2">
      <c r="A103" s="1" t="s">
        <v>425</v>
      </c>
      <c r="B103" s="1" t="s">
        <v>531</v>
      </c>
      <c r="C103" s="1" t="s">
        <v>852</v>
      </c>
      <c r="D103" s="1" t="s">
        <v>1067</v>
      </c>
      <c r="E103" s="3">
        <v>29.544444444444444</v>
      </c>
      <c r="F103" s="3">
        <f t="shared" si="5"/>
        <v>190.55811111111115</v>
      </c>
      <c r="G103" s="3">
        <f>SUM(Table39[[#This Row],[RN Hours Contract (W/ Admin, DON)]], Table39[[#This Row],[LPN Contract Hours (w/ Admin)]], Table39[[#This Row],[CNA/NA/Med Aide Contract Hours]])</f>
        <v>0</v>
      </c>
      <c r="H103" s="4">
        <f>Table39[[#This Row],[Total Contract Hours]]/Table39[[#This Row],[Total Hours Nurse Staffing]]</f>
        <v>0</v>
      </c>
      <c r="I103" s="3">
        <f>SUM(Table39[[#This Row],[RN Hours]], Table39[[#This Row],[RN Admin Hours]], Table39[[#This Row],[RN DON Hours]])</f>
        <v>48.890888888888895</v>
      </c>
      <c r="J103" s="3">
        <f t="shared" si="3"/>
        <v>0</v>
      </c>
      <c r="K103" s="4">
        <f>Table39[[#This Row],[RN Hours Contract (W/ Admin, DON)]]/Table39[[#This Row],[RN Hours (w/ Admin, DON)]]</f>
        <v>0</v>
      </c>
      <c r="L103" s="3">
        <v>34.849222222222224</v>
      </c>
      <c r="M103" s="3">
        <v>0</v>
      </c>
      <c r="N103" s="4">
        <f>Table39[[#This Row],[RN Hours Contract]]/Table39[[#This Row],[RN Hours]]</f>
        <v>0</v>
      </c>
      <c r="O103" s="3">
        <v>10.063888888888888</v>
      </c>
      <c r="P103" s="3">
        <v>0</v>
      </c>
      <c r="Q103" s="4">
        <f>Table39[[#This Row],[RN Admin Hours Contract]]/Table39[[#This Row],[RN Admin Hours]]</f>
        <v>0</v>
      </c>
      <c r="R103" s="3">
        <v>3.9777777777777779</v>
      </c>
      <c r="S103" s="3">
        <v>0</v>
      </c>
      <c r="T103" s="4">
        <f>Table39[[#This Row],[RN DON Hours Contract]]/Table39[[#This Row],[RN DON Hours]]</f>
        <v>0</v>
      </c>
      <c r="U103" s="3">
        <f>SUM(Table39[[#This Row],[LPN Hours]], Table39[[#This Row],[LPN Admin Hours]])</f>
        <v>31.544666666666668</v>
      </c>
      <c r="V103" s="3">
        <f>Table39[[#This Row],[LPN Hours Contract]]+Table39[[#This Row],[LPN Admin Hours Contract]]</f>
        <v>0</v>
      </c>
      <c r="W103" s="4">
        <f t="shared" si="4"/>
        <v>0</v>
      </c>
      <c r="X103" s="3">
        <v>23.302333333333333</v>
      </c>
      <c r="Y103" s="3">
        <v>0</v>
      </c>
      <c r="Z103" s="4">
        <f>Table39[[#This Row],[LPN Hours Contract]]/Table39[[#This Row],[LPN Hours]]</f>
        <v>0</v>
      </c>
      <c r="AA103" s="3">
        <v>8.2423333333333346</v>
      </c>
      <c r="AB103" s="3">
        <v>0</v>
      </c>
      <c r="AC103" s="4">
        <f>Table39[[#This Row],[LPN Admin Hours Contract]]/Table39[[#This Row],[LPN Admin Hours]]</f>
        <v>0</v>
      </c>
      <c r="AD103" s="3">
        <f>SUM(Table39[[#This Row],[CNA Hours]], Table39[[#This Row],[NA in Training Hours]], Table39[[#This Row],[Med Aide/Tech Hours]])</f>
        <v>110.12255555555556</v>
      </c>
      <c r="AE103" s="3">
        <f>SUM(Table39[[#This Row],[CNA Hours Contract]], Table39[[#This Row],[NA in Training Hours Contract]], Table39[[#This Row],[Med Aide/Tech Hours Contract]])</f>
        <v>0</v>
      </c>
      <c r="AF103" s="4">
        <f>Table39[[#This Row],[CNA/NA/Med Aide Contract Hours]]/Table39[[#This Row],[Total CNA, NA in Training, Med Aide/Tech Hours]]</f>
        <v>0</v>
      </c>
      <c r="AG103" s="3">
        <v>110.12255555555556</v>
      </c>
      <c r="AH103" s="3">
        <v>0</v>
      </c>
      <c r="AI103" s="4">
        <f>Table39[[#This Row],[CNA Hours Contract]]/Table39[[#This Row],[CNA Hours]]</f>
        <v>0</v>
      </c>
      <c r="AJ103" s="3">
        <v>0</v>
      </c>
      <c r="AK103" s="3">
        <v>0</v>
      </c>
      <c r="AL103" s="4">
        <v>0</v>
      </c>
      <c r="AM103" s="3">
        <v>0</v>
      </c>
      <c r="AN103" s="3">
        <v>0</v>
      </c>
      <c r="AO103" s="4">
        <v>0</v>
      </c>
      <c r="AP103" s="1" t="s">
        <v>101</v>
      </c>
      <c r="AQ103" s="1">
        <v>5</v>
      </c>
    </row>
    <row r="104" spans="1:43" x14ac:dyDescent="0.2">
      <c r="A104" s="1" t="s">
        <v>425</v>
      </c>
      <c r="B104" s="1" t="s">
        <v>532</v>
      </c>
      <c r="C104" s="1" t="s">
        <v>957</v>
      </c>
      <c r="D104" s="1" t="s">
        <v>1101</v>
      </c>
      <c r="E104" s="3">
        <v>109.74444444444444</v>
      </c>
      <c r="F104" s="3">
        <f t="shared" si="5"/>
        <v>426.09722222222217</v>
      </c>
      <c r="G104" s="3">
        <f>SUM(Table39[[#This Row],[RN Hours Contract (W/ Admin, DON)]], Table39[[#This Row],[LPN Contract Hours (w/ Admin)]], Table39[[#This Row],[CNA/NA/Med Aide Contract Hours]])</f>
        <v>11.288888888888888</v>
      </c>
      <c r="H104" s="4">
        <f>Table39[[#This Row],[Total Contract Hours]]/Table39[[#This Row],[Total Hours Nurse Staffing]]</f>
        <v>2.6493692754001107E-2</v>
      </c>
      <c r="I104" s="3">
        <f>SUM(Table39[[#This Row],[RN Hours]], Table39[[#This Row],[RN Admin Hours]], Table39[[#This Row],[RN DON Hours]])</f>
        <v>76.936111111111103</v>
      </c>
      <c r="J104" s="3">
        <f t="shared" si="3"/>
        <v>0</v>
      </c>
      <c r="K104" s="4">
        <f>Table39[[#This Row],[RN Hours Contract (W/ Admin, DON)]]/Table39[[#This Row],[RN Hours (w/ Admin, DON)]]</f>
        <v>0</v>
      </c>
      <c r="L104" s="3">
        <v>58.894444444444446</v>
      </c>
      <c r="M104" s="3">
        <v>0</v>
      </c>
      <c r="N104" s="4">
        <f>Table39[[#This Row],[RN Hours Contract]]/Table39[[#This Row],[RN Hours]]</f>
        <v>0</v>
      </c>
      <c r="O104" s="3">
        <v>12.797222222222222</v>
      </c>
      <c r="P104" s="3">
        <v>0</v>
      </c>
      <c r="Q104" s="4">
        <f>Table39[[#This Row],[RN Admin Hours Contract]]/Table39[[#This Row],[RN Admin Hours]]</f>
        <v>0</v>
      </c>
      <c r="R104" s="3">
        <v>5.2444444444444445</v>
      </c>
      <c r="S104" s="3">
        <v>0</v>
      </c>
      <c r="T104" s="4">
        <f>Table39[[#This Row],[RN DON Hours Contract]]/Table39[[#This Row],[RN DON Hours]]</f>
        <v>0</v>
      </c>
      <c r="U104" s="3">
        <f>SUM(Table39[[#This Row],[LPN Hours]], Table39[[#This Row],[LPN Admin Hours]])</f>
        <v>101.36666666666666</v>
      </c>
      <c r="V104" s="3">
        <f>Table39[[#This Row],[LPN Hours Contract]]+Table39[[#This Row],[LPN Admin Hours Contract]]</f>
        <v>7.0222222222222221</v>
      </c>
      <c r="W104" s="4">
        <f t="shared" si="4"/>
        <v>6.9275457634550036E-2</v>
      </c>
      <c r="X104" s="3">
        <v>101.36666666666666</v>
      </c>
      <c r="Y104" s="3">
        <v>7.0222222222222221</v>
      </c>
      <c r="Z104" s="4">
        <f>Table39[[#This Row],[LPN Hours Contract]]/Table39[[#This Row],[LPN Hours]]</f>
        <v>6.9275457634550036E-2</v>
      </c>
      <c r="AA104" s="3">
        <v>0</v>
      </c>
      <c r="AB104" s="3">
        <v>0</v>
      </c>
      <c r="AC104" s="4">
        <v>0</v>
      </c>
      <c r="AD104" s="3">
        <f>SUM(Table39[[#This Row],[CNA Hours]], Table39[[#This Row],[NA in Training Hours]], Table39[[#This Row],[Med Aide/Tech Hours]])</f>
        <v>247.79444444444442</v>
      </c>
      <c r="AE104" s="3">
        <f>SUM(Table39[[#This Row],[CNA Hours Contract]], Table39[[#This Row],[NA in Training Hours Contract]], Table39[[#This Row],[Med Aide/Tech Hours Contract]])</f>
        <v>4.2666666666666666</v>
      </c>
      <c r="AF104" s="4">
        <f>Table39[[#This Row],[CNA/NA/Med Aide Contract Hours]]/Table39[[#This Row],[Total CNA, NA in Training, Med Aide/Tech Hours]]</f>
        <v>1.7218572741743831E-2</v>
      </c>
      <c r="AG104" s="3">
        <v>237.84444444444443</v>
      </c>
      <c r="AH104" s="3">
        <v>4.2666666666666666</v>
      </c>
      <c r="AI104" s="4">
        <f>Table39[[#This Row],[CNA Hours Contract]]/Table39[[#This Row],[CNA Hours]]</f>
        <v>1.7938895636737364E-2</v>
      </c>
      <c r="AJ104" s="3">
        <v>9.9499999999999993</v>
      </c>
      <c r="AK104" s="3">
        <v>0</v>
      </c>
      <c r="AL104" s="4">
        <f>Table39[[#This Row],[NA in Training Hours Contract]]/Table39[[#This Row],[NA in Training Hours]]</f>
        <v>0</v>
      </c>
      <c r="AM104" s="3">
        <v>0</v>
      </c>
      <c r="AN104" s="3">
        <v>0</v>
      </c>
      <c r="AO104" s="4">
        <v>0</v>
      </c>
      <c r="AP104" s="1" t="s">
        <v>102</v>
      </c>
      <c r="AQ104" s="1">
        <v>5</v>
      </c>
    </row>
    <row r="105" spans="1:43" x14ac:dyDescent="0.2">
      <c r="A105" s="1" t="s">
        <v>425</v>
      </c>
      <c r="B105" s="1" t="s">
        <v>533</v>
      </c>
      <c r="C105" s="1" t="s">
        <v>958</v>
      </c>
      <c r="D105" s="1" t="s">
        <v>1130</v>
      </c>
      <c r="E105" s="3">
        <v>113.46666666666667</v>
      </c>
      <c r="F105" s="3">
        <f t="shared" si="5"/>
        <v>553.01388888888891</v>
      </c>
      <c r="G105" s="3">
        <f>SUM(Table39[[#This Row],[RN Hours Contract (W/ Admin, DON)]], Table39[[#This Row],[LPN Contract Hours (w/ Admin)]], Table39[[#This Row],[CNA/NA/Med Aide Contract Hours]])</f>
        <v>2.6666666666666665</v>
      </c>
      <c r="H105" s="4">
        <f>Table39[[#This Row],[Total Contract Hours]]/Table39[[#This Row],[Total Hours Nurse Staffing]]</f>
        <v>4.822060928749026E-3</v>
      </c>
      <c r="I105" s="3">
        <f>SUM(Table39[[#This Row],[RN Hours]], Table39[[#This Row],[RN Admin Hours]], Table39[[#This Row],[RN DON Hours]])</f>
        <v>166.76388888888889</v>
      </c>
      <c r="J105" s="3">
        <f t="shared" si="3"/>
        <v>0</v>
      </c>
      <c r="K105" s="4">
        <f>Table39[[#This Row],[RN Hours Contract (W/ Admin, DON)]]/Table39[[#This Row],[RN Hours (w/ Admin, DON)]]</f>
        <v>0</v>
      </c>
      <c r="L105" s="3">
        <v>151.51388888888889</v>
      </c>
      <c r="M105" s="3">
        <v>0</v>
      </c>
      <c r="N105" s="4">
        <f>Table39[[#This Row],[RN Hours Contract]]/Table39[[#This Row],[RN Hours]]</f>
        <v>0</v>
      </c>
      <c r="O105" s="3">
        <v>10.094444444444445</v>
      </c>
      <c r="P105" s="3">
        <v>0</v>
      </c>
      <c r="Q105" s="4">
        <f>Table39[[#This Row],[RN Admin Hours Contract]]/Table39[[#This Row],[RN Admin Hours]]</f>
        <v>0</v>
      </c>
      <c r="R105" s="3">
        <v>5.1555555555555559</v>
      </c>
      <c r="S105" s="3">
        <v>0</v>
      </c>
      <c r="T105" s="4">
        <f>Table39[[#This Row],[RN DON Hours Contract]]/Table39[[#This Row],[RN DON Hours]]</f>
        <v>0</v>
      </c>
      <c r="U105" s="3">
        <f>SUM(Table39[[#This Row],[LPN Hours]], Table39[[#This Row],[LPN Admin Hours]])</f>
        <v>41.358333333333334</v>
      </c>
      <c r="V105" s="3">
        <f>Table39[[#This Row],[LPN Hours Contract]]+Table39[[#This Row],[LPN Admin Hours Contract]]</f>
        <v>2.6666666666666665</v>
      </c>
      <c r="W105" s="4">
        <f t="shared" si="4"/>
        <v>6.4477130767680829E-2</v>
      </c>
      <c r="X105" s="3">
        <v>41.358333333333334</v>
      </c>
      <c r="Y105" s="3">
        <v>2.6666666666666665</v>
      </c>
      <c r="Z105" s="4">
        <f>Table39[[#This Row],[LPN Hours Contract]]/Table39[[#This Row],[LPN Hours]]</f>
        <v>6.4477130767680829E-2</v>
      </c>
      <c r="AA105" s="3">
        <v>0</v>
      </c>
      <c r="AB105" s="3">
        <v>0</v>
      </c>
      <c r="AC105" s="4">
        <v>0</v>
      </c>
      <c r="AD105" s="3">
        <f>SUM(Table39[[#This Row],[CNA Hours]], Table39[[#This Row],[NA in Training Hours]], Table39[[#This Row],[Med Aide/Tech Hours]])</f>
        <v>344.89166666666671</v>
      </c>
      <c r="AE105" s="3">
        <f>SUM(Table39[[#This Row],[CNA Hours Contract]], Table39[[#This Row],[NA in Training Hours Contract]], Table39[[#This Row],[Med Aide/Tech Hours Contract]])</f>
        <v>0</v>
      </c>
      <c r="AF105" s="4">
        <f>Table39[[#This Row],[CNA/NA/Med Aide Contract Hours]]/Table39[[#This Row],[Total CNA, NA in Training, Med Aide/Tech Hours]]</f>
        <v>0</v>
      </c>
      <c r="AG105" s="3">
        <v>317.43611111111113</v>
      </c>
      <c r="AH105" s="3">
        <v>0</v>
      </c>
      <c r="AI105" s="4">
        <f>Table39[[#This Row],[CNA Hours Contract]]/Table39[[#This Row],[CNA Hours]]</f>
        <v>0</v>
      </c>
      <c r="AJ105" s="3">
        <v>27.455555555555556</v>
      </c>
      <c r="AK105" s="3">
        <v>0</v>
      </c>
      <c r="AL105" s="4">
        <f>Table39[[#This Row],[NA in Training Hours Contract]]/Table39[[#This Row],[NA in Training Hours]]</f>
        <v>0</v>
      </c>
      <c r="AM105" s="3">
        <v>0</v>
      </c>
      <c r="AN105" s="3">
        <v>0</v>
      </c>
      <c r="AO105" s="4">
        <v>0</v>
      </c>
      <c r="AP105" s="1" t="s">
        <v>103</v>
      </c>
      <c r="AQ105" s="1">
        <v>5</v>
      </c>
    </row>
    <row r="106" spans="1:43" x14ac:dyDescent="0.2">
      <c r="A106" s="1" t="s">
        <v>425</v>
      </c>
      <c r="B106" s="1" t="s">
        <v>534</v>
      </c>
      <c r="C106" s="1" t="s">
        <v>858</v>
      </c>
      <c r="D106" s="1" t="s">
        <v>1121</v>
      </c>
      <c r="E106" s="3">
        <v>125.46666666666667</v>
      </c>
      <c r="F106" s="3">
        <f t="shared" si="5"/>
        <v>427.42077777777774</v>
      </c>
      <c r="G106" s="3">
        <f>SUM(Table39[[#This Row],[RN Hours Contract (W/ Admin, DON)]], Table39[[#This Row],[LPN Contract Hours (w/ Admin)]], Table39[[#This Row],[CNA/NA/Med Aide Contract Hours]])</f>
        <v>0</v>
      </c>
      <c r="H106" s="4">
        <f>Table39[[#This Row],[Total Contract Hours]]/Table39[[#This Row],[Total Hours Nurse Staffing]]</f>
        <v>0</v>
      </c>
      <c r="I106" s="3">
        <f>SUM(Table39[[#This Row],[RN Hours]], Table39[[#This Row],[RN Admin Hours]], Table39[[#This Row],[RN DON Hours]])</f>
        <v>33.672222222222224</v>
      </c>
      <c r="J106" s="3">
        <f t="shared" si="3"/>
        <v>0</v>
      </c>
      <c r="K106" s="4">
        <f>Table39[[#This Row],[RN Hours Contract (W/ Admin, DON)]]/Table39[[#This Row],[RN Hours (w/ Admin, DON)]]</f>
        <v>0</v>
      </c>
      <c r="L106" s="3">
        <v>8.4944444444444436</v>
      </c>
      <c r="M106" s="3">
        <v>0</v>
      </c>
      <c r="N106" s="4">
        <f>Table39[[#This Row],[RN Hours Contract]]/Table39[[#This Row],[RN Hours]]</f>
        <v>0</v>
      </c>
      <c r="O106" s="3">
        <v>19.844444444444445</v>
      </c>
      <c r="P106" s="3">
        <v>0</v>
      </c>
      <c r="Q106" s="4">
        <f>Table39[[#This Row],[RN Admin Hours Contract]]/Table39[[#This Row],[RN Admin Hours]]</f>
        <v>0</v>
      </c>
      <c r="R106" s="3">
        <v>5.333333333333333</v>
      </c>
      <c r="S106" s="3">
        <v>0</v>
      </c>
      <c r="T106" s="4">
        <f>Table39[[#This Row],[RN DON Hours Contract]]/Table39[[#This Row],[RN DON Hours]]</f>
        <v>0</v>
      </c>
      <c r="U106" s="3">
        <f>SUM(Table39[[#This Row],[LPN Hours]], Table39[[#This Row],[LPN Admin Hours]])</f>
        <v>159.38188888888888</v>
      </c>
      <c r="V106" s="3">
        <f>Table39[[#This Row],[LPN Hours Contract]]+Table39[[#This Row],[LPN Admin Hours Contract]]</f>
        <v>0</v>
      </c>
      <c r="W106" s="4">
        <f t="shared" si="4"/>
        <v>0</v>
      </c>
      <c r="X106" s="3">
        <v>143.9361111111111</v>
      </c>
      <c r="Y106" s="3">
        <v>0</v>
      </c>
      <c r="Z106" s="4">
        <f>Table39[[#This Row],[LPN Hours Contract]]/Table39[[#This Row],[LPN Hours]]</f>
        <v>0</v>
      </c>
      <c r="AA106" s="3">
        <v>15.44577777777778</v>
      </c>
      <c r="AB106" s="3">
        <v>0</v>
      </c>
      <c r="AC106" s="4">
        <f>Table39[[#This Row],[LPN Admin Hours Contract]]/Table39[[#This Row],[LPN Admin Hours]]</f>
        <v>0</v>
      </c>
      <c r="AD106" s="3">
        <f>SUM(Table39[[#This Row],[CNA Hours]], Table39[[#This Row],[NA in Training Hours]], Table39[[#This Row],[Med Aide/Tech Hours]])</f>
        <v>234.36666666666667</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234.36666666666667</v>
      </c>
      <c r="AH106" s="3">
        <v>0</v>
      </c>
      <c r="AI106" s="4">
        <f>Table39[[#This Row],[CNA Hours Contract]]/Table39[[#This Row],[CNA Hours]]</f>
        <v>0</v>
      </c>
      <c r="AJ106" s="3">
        <v>0</v>
      </c>
      <c r="AK106" s="3">
        <v>0</v>
      </c>
      <c r="AL106" s="4">
        <v>0</v>
      </c>
      <c r="AM106" s="3">
        <v>0</v>
      </c>
      <c r="AN106" s="3">
        <v>0</v>
      </c>
      <c r="AO106" s="4">
        <v>0</v>
      </c>
      <c r="AP106" s="1" t="s">
        <v>104</v>
      </c>
      <c r="AQ106" s="1">
        <v>5</v>
      </c>
    </row>
    <row r="107" spans="1:43" x14ac:dyDescent="0.2">
      <c r="A107" s="1" t="s">
        <v>425</v>
      </c>
      <c r="B107" s="1" t="s">
        <v>535</v>
      </c>
      <c r="C107" s="1" t="s">
        <v>870</v>
      </c>
      <c r="D107" s="1" t="s">
        <v>1105</v>
      </c>
      <c r="E107" s="3">
        <v>112.88888888888889</v>
      </c>
      <c r="F107" s="3">
        <f t="shared" si="5"/>
        <v>412.2833333333333</v>
      </c>
      <c r="G107" s="3">
        <f>SUM(Table39[[#This Row],[RN Hours Contract (W/ Admin, DON)]], Table39[[#This Row],[LPN Contract Hours (w/ Admin)]], Table39[[#This Row],[CNA/NA/Med Aide Contract Hours]])</f>
        <v>118.03888888888889</v>
      </c>
      <c r="H107" s="4">
        <f>Table39[[#This Row],[Total Contract Hours]]/Table39[[#This Row],[Total Hours Nurse Staffing]]</f>
        <v>0.28630526471816847</v>
      </c>
      <c r="I107" s="3">
        <f>SUM(Table39[[#This Row],[RN Hours]], Table39[[#This Row],[RN Admin Hours]], Table39[[#This Row],[RN DON Hours]])</f>
        <v>75.554000000000002</v>
      </c>
      <c r="J107" s="3">
        <f t="shared" si="3"/>
        <v>2.5916666666666668</v>
      </c>
      <c r="K107" s="4">
        <f>Table39[[#This Row],[RN Hours Contract (W/ Admin, DON)]]/Table39[[#This Row],[RN Hours (w/ Admin, DON)]]</f>
        <v>3.430217680952255E-2</v>
      </c>
      <c r="L107" s="3">
        <v>58.12777777777778</v>
      </c>
      <c r="M107" s="3">
        <v>2.5916666666666668</v>
      </c>
      <c r="N107" s="4">
        <f>Table39[[#This Row],[RN Hours Contract]]/Table39[[#This Row],[RN Hours]]</f>
        <v>4.4585682882538467E-2</v>
      </c>
      <c r="O107" s="3">
        <v>12.181777777777778</v>
      </c>
      <c r="P107" s="3">
        <v>0</v>
      </c>
      <c r="Q107" s="4">
        <f>Table39[[#This Row],[RN Admin Hours Contract]]/Table39[[#This Row],[RN Admin Hours]]</f>
        <v>0</v>
      </c>
      <c r="R107" s="3">
        <v>5.2444444444444445</v>
      </c>
      <c r="S107" s="3">
        <v>0</v>
      </c>
      <c r="T107" s="4">
        <f>Table39[[#This Row],[RN DON Hours Contract]]/Table39[[#This Row],[RN DON Hours]]</f>
        <v>0</v>
      </c>
      <c r="U107" s="3">
        <f>SUM(Table39[[#This Row],[LPN Hours]], Table39[[#This Row],[LPN Admin Hours]])</f>
        <v>122.74077777777778</v>
      </c>
      <c r="V107" s="3">
        <f>Table39[[#This Row],[LPN Hours Contract]]+Table39[[#This Row],[LPN Admin Hours Contract]]</f>
        <v>44.988888888888887</v>
      </c>
      <c r="W107" s="4">
        <f t="shared" si="4"/>
        <v>0.36653579766572186</v>
      </c>
      <c r="X107" s="3">
        <v>122.74077777777778</v>
      </c>
      <c r="Y107" s="3">
        <v>44.988888888888887</v>
      </c>
      <c r="Z107" s="4">
        <f>Table39[[#This Row],[LPN Hours Contract]]/Table39[[#This Row],[LPN Hours]]</f>
        <v>0.36653579766572186</v>
      </c>
      <c r="AA107" s="3">
        <v>0</v>
      </c>
      <c r="AB107" s="3">
        <v>0</v>
      </c>
      <c r="AC107" s="4">
        <v>0</v>
      </c>
      <c r="AD107" s="3">
        <f>SUM(Table39[[#This Row],[CNA Hours]], Table39[[#This Row],[NA in Training Hours]], Table39[[#This Row],[Med Aide/Tech Hours]])</f>
        <v>213.98855555555556</v>
      </c>
      <c r="AE107" s="3">
        <f>SUM(Table39[[#This Row],[CNA Hours Contract]], Table39[[#This Row],[NA in Training Hours Contract]], Table39[[#This Row],[Med Aide/Tech Hours Contract]])</f>
        <v>70.458333333333343</v>
      </c>
      <c r="AF107" s="4">
        <f>Table39[[#This Row],[CNA/NA/Med Aide Contract Hours]]/Table39[[#This Row],[Total CNA, NA in Training, Med Aide/Tech Hours]]</f>
        <v>0.32926215680277815</v>
      </c>
      <c r="AG107" s="3">
        <v>189.97366666666667</v>
      </c>
      <c r="AH107" s="3">
        <v>70.202777777777783</v>
      </c>
      <c r="AI107" s="4">
        <f>Table39[[#This Row],[CNA Hours Contract]]/Table39[[#This Row],[CNA Hours]]</f>
        <v>0.36953952097454446</v>
      </c>
      <c r="AJ107" s="3">
        <v>24.014888888888894</v>
      </c>
      <c r="AK107" s="3">
        <v>0.25555555555555554</v>
      </c>
      <c r="AL107" s="4">
        <f>Table39[[#This Row],[NA in Training Hours Contract]]/Table39[[#This Row],[NA in Training Hours]]</f>
        <v>1.0641546448036863E-2</v>
      </c>
      <c r="AM107" s="3">
        <v>0</v>
      </c>
      <c r="AN107" s="3">
        <v>0</v>
      </c>
      <c r="AO107" s="4">
        <v>0</v>
      </c>
      <c r="AP107" s="1" t="s">
        <v>105</v>
      </c>
      <c r="AQ107" s="1">
        <v>5</v>
      </c>
    </row>
    <row r="108" spans="1:43" x14ac:dyDescent="0.2">
      <c r="A108" s="1" t="s">
        <v>425</v>
      </c>
      <c r="B108" s="1" t="s">
        <v>536</v>
      </c>
      <c r="C108" s="1" t="s">
        <v>911</v>
      </c>
      <c r="D108" s="1" t="s">
        <v>1075</v>
      </c>
      <c r="E108" s="3">
        <v>61.111111111111114</v>
      </c>
      <c r="F108" s="3">
        <f t="shared" si="5"/>
        <v>172.04177777777778</v>
      </c>
      <c r="G108" s="3">
        <f>SUM(Table39[[#This Row],[RN Hours Contract (W/ Admin, DON)]], Table39[[#This Row],[LPN Contract Hours (w/ Admin)]], Table39[[#This Row],[CNA/NA/Med Aide Contract Hours]])</f>
        <v>5.7944444444444443</v>
      </c>
      <c r="H108" s="4">
        <f>Table39[[#This Row],[Total Contract Hours]]/Table39[[#This Row],[Total Hours Nurse Staffing]]</f>
        <v>3.3680449709889586E-2</v>
      </c>
      <c r="I108" s="3">
        <f>SUM(Table39[[#This Row],[RN Hours]], Table39[[#This Row],[RN Admin Hours]], Table39[[#This Row],[RN DON Hours]])</f>
        <v>29.00611111111111</v>
      </c>
      <c r="J108" s="3">
        <f t="shared" si="3"/>
        <v>1.4527777777777777</v>
      </c>
      <c r="K108" s="4">
        <f>Table39[[#This Row],[RN Hours Contract (W/ Admin, DON)]]/Table39[[#This Row],[RN Hours (w/ Admin, DON)]]</f>
        <v>5.0085231081572847E-2</v>
      </c>
      <c r="L108" s="3">
        <v>13.653333333333332</v>
      </c>
      <c r="M108" s="3">
        <v>0.17499999999999999</v>
      </c>
      <c r="N108" s="4">
        <f>Table39[[#This Row],[RN Hours Contract]]/Table39[[#This Row],[RN Hours]]</f>
        <v>1.28173828125E-2</v>
      </c>
      <c r="O108" s="3">
        <v>10.102777777777778</v>
      </c>
      <c r="P108" s="3">
        <v>1.2777777777777777</v>
      </c>
      <c r="Q108" s="4">
        <f>Table39[[#This Row],[RN Admin Hours Contract]]/Table39[[#This Row],[RN Admin Hours]]</f>
        <v>0.12647786637338465</v>
      </c>
      <c r="R108" s="3">
        <v>5.25</v>
      </c>
      <c r="S108" s="3">
        <v>0</v>
      </c>
      <c r="T108" s="4">
        <f>Table39[[#This Row],[RN DON Hours Contract]]/Table39[[#This Row],[RN DON Hours]]</f>
        <v>0</v>
      </c>
      <c r="U108" s="3">
        <f>SUM(Table39[[#This Row],[LPN Hours]], Table39[[#This Row],[LPN Admin Hours]])</f>
        <v>55.62822222222222</v>
      </c>
      <c r="V108" s="3">
        <f>Table39[[#This Row],[LPN Hours Contract]]+Table39[[#This Row],[LPN Admin Hours Contract]]</f>
        <v>1.3942222222222223</v>
      </c>
      <c r="W108" s="4">
        <f t="shared" si="4"/>
        <v>2.5063217311756224E-2</v>
      </c>
      <c r="X108" s="3">
        <v>53.461555555555556</v>
      </c>
      <c r="Y108" s="3">
        <v>1.3942222222222223</v>
      </c>
      <c r="Z108" s="4">
        <f>Table39[[#This Row],[LPN Hours Contract]]/Table39[[#This Row],[LPN Hours]]</f>
        <v>2.6078968479946129E-2</v>
      </c>
      <c r="AA108" s="3">
        <v>2.1666666666666665</v>
      </c>
      <c r="AB108" s="3">
        <v>0</v>
      </c>
      <c r="AC108" s="4">
        <f>Table39[[#This Row],[LPN Admin Hours Contract]]/Table39[[#This Row],[LPN Admin Hours]]</f>
        <v>0</v>
      </c>
      <c r="AD108" s="3">
        <f>SUM(Table39[[#This Row],[CNA Hours]], Table39[[#This Row],[NA in Training Hours]], Table39[[#This Row],[Med Aide/Tech Hours]])</f>
        <v>87.407444444444451</v>
      </c>
      <c r="AE108" s="3">
        <f>SUM(Table39[[#This Row],[CNA Hours Contract]], Table39[[#This Row],[NA in Training Hours Contract]], Table39[[#This Row],[Med Aide/Tech Hours Contract]])</f>
        <v>2.9474444444444443</v>
      </c>
      <c r="AF108" s="4">
        <f>Table39[[#This Row],[CNA/NA/Med Aide Contract Hours]]/Table39[[#This Row],[Total CNA, NA in Training, Med Aide/Tech Hours]]</f>
        <v>3.3720748423411682E-2</v>
      </c>
      <c r="AG108" s="3">
        <v>86.576666666666668</v>
      </c>
      <c r="AH108" s="3">
        <v>2.9474444444444443</v>
      </c>
      <c r="AI108" s="4">
        <f>Table39[[#This Row],[CNA Hours Contract]]/Table39[[#This Row],[CNA Hours]]</f>
        <v>3.4044328084292662E-2</v>
      </c>
      <c r="AJ108" s="3">
        <v>0.83077777777777784</v>
      </c>
      <c r="AK108" s="3">
        <v>0</v>
      </c>
      <c r="AL108" s="4">
        <f>Table39[[#This Row],[NA in Training Hours Contract]]/Table39[[#This Row],[NA in Training Hours]]</f>
        <v>0</v>
      </c>
      <c r="AM108" s="3">
        <v>0</v>
      </c>
      <c r="AN108" s="3">
        <v>0</v>
      </c>
      <c r="AO108" s="4">
        <v>0</v>
      </c>
      <c r="AP108" s="1" t="s">
        <v>106</v>
      </c>
      <c r="AQ108" s="1">
        <v>5</v>
      </c>
    </row>
    <row r="109" spans="1:43" x14ac:dyDescent="0.2">
      <c r="A109" s="1" t="s">
        <v>425</v>
      </c>
      <c r="B109" s="1" t="s">
        <v>537</v>
      </c>
      <c r="C109" s="1" t="s">
        <v>869</v>
      </c>
      <c r="D109" s="1" t="s">
        <v>1105</v>
      </c>
      <c r="E109" s="3">
        <v>59.611111111111114</v>
      </c>
      <c r="F109" s="3">
        <f t="shared" si="5"/>
        <v>234.61111111111111</v>
      </c>
      <c r="G109" s="3">
        <f>SUM(Table39[[#This Row],[RN Hours Contract (W/ Admin, DON)]], Table39[[#This Row],[LPN Contract Hours (w/ Admin)]], Table39[[#This Row],[CNA/NA/Med Aide Contract Hours]])</f>
        <v>2.6888888888888891</v>
      </c>
      <c r="H109" s="4">
        <f>Table39[[#This Row],[Total Contract Hours]]/Table39[[#This Row],[Total Hours Nurse Staffing]]</f>
        <v>1.1461046649301445E-2</v>
      </c>
      <c r="I109" s="3">
        <f>SUM(Table39[[#This Row],[RN Hours]], Table39[[#This Row],[RN Admin Hours]], Table39[[#This Row],[RN DON Hours]])</f>
        <v>50.416666666666671</v>
      </c>
      <c r="J109" s="3">
        <f t="shared" si="3"/>
        <v>2.6888888888888891</v>
      </c>
      <c r="K109" s="4">
        <f>Table39[[#This Row],[RN Hours Contract (W/ Admin, DON)]]/Table39[[#This Row],[RN Hours (w/ Admin, DON)]]</f>
        <v>5.333333333333333E-2</v>
      </c>
      <c r="L109" s="3">
        <v>44.81666666666667</v>
      </c>
      <c r="M109" s="3">
        <v>2.6888888888888891</v>
      </c>
      <c r="N109" s="4">
        <f>Table39[[#This Row],[RN Hours Contract]]/Table39[[#This Row],[RN Hours]]</f>
        <v>5.999752076360481E-2</v>
      </c>
      <c r="O109" s="3">
        <v>0</v>
      </c>
      <c r="P109" s="3">
        <v>0</v>
      </c>
      <c r="Q109" s="4">
        <v>0</v>
      </c>
      <c r="R109" s="3">
        <v>5.6</v>
      </c>
      <c r="S109" s="3">
        <v>0</v>
      </c>
      <c r="T109" s="4">
        <f>Table39[[#This Row],[RN DON Hours Contract]]/Table39[[#This Row],[RN DON Hours]]</f>
        <v>0</v>
      </c>
      <c r="U109" s="3">
        <f>SUM(Table39[[#This Row],[LPN Hours]], Table39[[#This Row],[LPN Admin Hours]])</f>
        <v>40.68333333333333</v>
      </c>
      <c r="V109" s="3">
        <f>Table39[[#This Row],[LPN Hours Contract]]+Table39[[#This Row],[LPN Admin Hours Contract]]</f>
        <v>0</v>
      </c>
      <c r="W109" s="4">
        <f t="shared" si="4"/>
        <v>0</v>
      </c>
      <c r="X109" s="3">
        <v>40.68333333333333</v>
      </c>
      <c r="Y109" s="3">
        <v>0</v>
      </c>
      <c r="Z109" s="4">
        <f>Table39[[#This Row],[LPN Hours Contract]]/Table39[[#This Row],[LPN Hours]]</f>
        <v>0</v>
      </c>
      <c r="AA109" s="3">
        <v>0</v>
      </c>
      <c r="AB109" s="3">
        <v>0</v>
      </c>
      <c r="AC109" s="4">
        <v>0</v>
      </c>
      <c r="AD109" s="3">
        <f>SUM(Table39[[#This Row],[CNA Hours]], Table39[[#This Row],[NA in Training Hours]], Table39[[#This Row],[Med Aide/Tech Hours]])</f>
        <v>143.51111111111112</v>
      </c>
      <c r="AE109" s="3">
        <f>SUM(Table39[[#This Row],[CNA Hours Contract]], Table39[[#This Row],[NA in Training Hours Contract]], Table39[[#This Row],[Med Aide/Tech Hours Contract]])</f>
        <v>0</v>
      </c>
      <c r="AF109" s="4">
        <f>Table39[[#This Row],[CNA/NA/Med Aide Contract Hours]]/Table39[[#This Row],[Total CNA, NA in Training, Med Aide/Tech Hours]]</f>
        <v>0</v>
      </c>
      <c r="AG109" s="3">
        <v>143.51111111111112</v>
      </c>
      <c r="AH109" s="3">
        <v>0</v>
      </c>
      <c r="AI109" s="4">
        <f>Table39[[#This Row],[CNA Hours Contract]]/Table39[[#This Row],[CNA Hours]]</f>
        <v>0</v>
      </c>
      <c r="AJ109" s="3">
        <v>0</v>
      </c>
      <c r="AK109" s="3">
        <v>0</v>
      </c>
      <c r="AL109" s="4">
        <v>0</v>
      </c>
      <c r="AM109" s="3">
        <v>0</v>
      </c>
      <c r="AN109" s="3">
        <v>0</v>
      </c>
      <c r="AO109" s="4">
        <v>0</v>
      </c>
      <c r="AP109" s="1" t="s">
        <v>107</v>
      </c>
      <c r="AQ109" s="1">
        <v>5</v>
      </c>
    </row>
    <row r="110" spans="1:43" x14ac:dyDescent="0.2">
      <c r="A110" s="1" t="s">
        <v>425</v>
      </c>
      <c r="B110" s="1" t="s">
        <v>538</v>
      </c>
      <c r="C110" s="1" t="s">
        <v>959</v>
      </c>
      <c r="D110" s="1" t="s">
        <v>1121</v>
      </c>
      <c r="E110" s="3">
        <v>172.82222222222222</v>
      </c>
      <c r="F110" s="3">
        <f t="shared" si="5"/>
        <v>543.53600000000006</v>
      </c>
      <c r="G110" s="3">
        <f>SUM(Table39[[#This Row],[RN Hours Contract (W/ Admin, DON)]], Table39[[#This Row],[LPN Contract Hours (w/ Admin)]], Table39[[#This Row],[CNA/NA/Med Aide Contract Hours]])</f>
        <v>4.3453333333333335</v>
      </c>
      <c r="H110" s="4">
        <f>Table39[[#This Row],[Total Contract Hours]]/Table39[[#This Row],[Total Hours Nurse Staffing]]</f>
        <v>7.9945639908549446E-3</v>
      </c>
      <c r="I110" s="3">
        <f>SUM(Table39[[#This Row],[RN Hours]], Table39[[#This Row],[RN Admin Hours]], Table39[[#This Row],[RN DON Hours]])</f>
        <v>108.95677777777779</v>
      </c>
      <c r="J110" s="3">
        <f t="shared" si="3"/>
        <v>4.2703333333333333</v>
      </c>
      <c r="K110" s="4">
        <f>Table39[[#This Row],[RN Hours Contract (W/ Admin, DON)]]/Table39[[#This Row],[RN Hours (w/ Admin, DON)]]</f>
        <v>3.9192911358326588E-2</v>
      </c>
      <c r="L110" s="3">
        <v>62.811777777777785</v>
      </c>
      <c r="M110" s="3">
        <v>4.2703333333333333</v>
      </c>
      <c r="N110" s="4">
        <f>Table39[[#This Row],[RN Hours Contract]]/Table39[[#This Row],[RN Hours]]</f>
        <v>6.7986188011448664E-2</v>
      </c>
      <c r="O110" s="3">
        <v>40.45611111111112</v>
      </c>
      <c r="P110" s="3">
        <v>0</v>
      </c>
      <c r="Q110" s="4">
        <f>Table39[[#This Row],[RN Admin Hours Contract]]/Table39[[#This Row],[RN Admin Hours]]</f>
        <v>0</v>
      </c>
      <c r="R110" s="3">
        <v>5.6888888888888891</v>
      </c>
      <c r="S110" s="3">
        <v>0</v>
      </c>
      <c r="T110" s="4">
        <f>Table39[[#This Row],[RN DON Hours Contract]]/Table39[[#This Row],[RN DON Hours]]</f>
        <v>0</v>
      </c>
      <c r="U110" s="3">
        <f>SUM(Table39[[#This Row],[LPN Hours]], Table39[[#This Row],[LPN Admin Hours]])</f>
        <v>133.46822222222221</v>
      </c>
      <c r="V110" s="3">
        <f>Table39[[#This Row],[LPN Hours Contract]]+Table39[[#This Row],[LPN Admin Hours Contract]]</f>
        <v>7.4999999999999997E-2</v>
      </c>
      <c r="W110" s="4">
        <f t="shared" si="4"/>
        <v>5.6193151261973312E-4</v>
      </c>
      <c r="X110" s="3">
        <v>118.29144444444444</v>
      </c>
      <c r="Y110" s="3">
        <v>0</v>
      </c>
      <c r="Z110" s="4">
        <f>Table39[[#This Row],[LPN Hours Contract]]/Table39[[#This Row],[LPN Hours]]</f>
        <v>0</v>
      </c>
      <c r="AA110" s="3">
        <v>15.176777777777771</v>
      </c>
      <c r="AB110" s="3">
        <v>7.4999999999999997E-2</v>
      </c>
      <c r="AC110" s="4">
        <f>Table39[[#This Row],[LPN Admin Hours Contract]]/Table39[[#This Row],[LPN Admin Hours]]</f>
        <v>4.9417604380962163E-3</v>
      </c>
      <c r="AD110" s="3">
        <f>SUM(Table39[[#This Row],[CNA Hours]], Table39[[#This Row],[NA in Training Hours]], Table39[[#This Row],[Med Aide/Tech Hours]])</f>
        <v>301.11099999999999</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301.11099999999999</v>
      </c>
      <c r="AH110" s="3">
        <v>0</v>
      </c>
      <c r="AI110" s="4">
        <f>Table39[[#This Row],[CNA Hours Contract]]/Table39[[#This Row],[CNA Hours]]</f>
        <v>0</v>
      </c>
      <c r="AJ110" s="3">
        <v>0</v>
      </c>
      <c r="AK110" s="3">
        <v>0</v>
      </c>
      <c r="AL110" s="4">
        <v>0</v>
      </c>
      <c r="AM110" s="3">
        <v>0</v>
      </c>
      <c r="AN110" s="3">
        <v>0</v>
      </c>
      <c r="AO110" s="4">
        <v>0</v>
      </c>
      <c r="AP110" s="1" t="s">
        <v>108</v>
      </c>
      <c r="AQ110" s="1">
        <v>5</v>
      </c>
    </row>
    <row r="111" spans="1:43" x14ac:dyDescent="0.2">
      <c r="A111" s="1" t="s">
        <v>425</v>
      </c>
      <c r="B111" s="1" t="s">
        <v>539</v>
      </c>
      <c r="C111" s="1" t="s">
        <v>948</v>
      </c>
      <c r="D111" s="1" t="s">
        <v>1127</v>
      </c>
      <c r="E111" s="3">
        <v>71.322222222222223</v>
      </c>
      <c r="F111" s="3">
        <f t="shared" si="5"/>
        <v>199.494</v>
      </c>
      <c r="G111" s="3">
        <f>SUM(Table39[[#This Row],[RN Hours Contract (W/ Admin, DON)]], Table39[[#This Row],[LPN Contract Hours (w/ Admin)]], Table39[[#This Row],[CNA/NA/Med Aide Contract Hours]])</f>
        <v>0</v>
      </c>
      <c r="H111" s="4">
        <f>Table39[[#This Row],[Total Contract Hours]]/Table39[[#This Row],[Total Hours Nurse Staffing]]</f>
        <v>0</v>
      </c>
      <c r="I111" s="3">
        <f>SUM(Table39[[#This Row],[RN Hours]], Table39[[#This Row],[RN Admin Hours]], Table39[[#This Row],[RN DON Hours]])</f>
        <v>26.012222222222221</v>
      </c>
      <c r="J111" s="3">
        <f t="shared" si="3"/>
        <v>0</v>
      </c>
      <c r="K111" s="4">
        <f>Table39[[#This Row],[RN Hours Contract (W/ Admin, DON)]]/Table39[[#This Row],[RN Hours (w/ Admin, DON)]]</f>
        <v>0</v>
      </c>
      <c r="L111" s="3">
        <v>20.767777777777777</v>
      </c>
      <c r="M111" s="3">
        <v>0</v>
      </c>
      <c r="N111" s="4">
        <f>Table39[[#This Row],[RN Hours Contract]]/Table39[[#This Row],[RN Hours]]</f>
        <v>0</v>
      </c>
      <c r="O111" s="3">
        <v>0</v>
      </c>
      <c r="P111" s="3">
        <v>0</v>
      </c>
      <c r="Q111" s="4">
        <v>0</v>
      </c>
      <c r="R111" s="3">
        <v>5.2444444444444445</v>
      </c>
      <c r="S111" s="3">
        <v>0</v>
      </c>
      <c r="T111" s="4">
        <f>Table39[[#This Row],[RN DON Hours Contract]]/Table39[[#This Row],[RN DON Hours]]</f>
        <v>0</v>
      </c>
      <c r="U111" s="3">
        <f>SUM(Table39[[#This Row],[LPN Hours]], Table39[[#This Row],[LPN Admin Hours]])</f>
        <v>54.223555555555556</v>
      </c>
      <c r="V111" s="3">
        <f>Table39[[#This Row],[LPN Hours Contract]]+Table39[[#This Row],[LPN Admin Hours Contract]]</f>
        <v>0</v>
      </c>
      <c r="W111" s="4">
        <f t="shared" si="4"/>
        <v>0</v>
      </c>
      <c r="X111" s="3">
        <v>54.223555555555556</v>
      </c>
      <c r="Y111" s="3">
        <v>0</v>
      </c>
      <c r="Z111" s="4">
        <f>Table39[[#This Row],[LPN Hours Contract]]/Table39[[#This Row],[LPN Hours]]</f>
        <v>0</v>
      </c>
      <c r="AA111" s="3">
        <v>0</v>
      </c>
      <c r="AB111" s="3">
        <v>0</v>
      </c>
      <c r="AC111" s="4">
        <v>0</v>
      </c>
      <c r="AD111" s="3">
        <f>SUM(Table39[[#This Row],[CNA Hours]], Table39[[#This Row],[NA in Training Hours]], Table39[[#This Row],[Med Aide/Tech Hours]])</f>
        <v>119.25822222222223</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109.25600000000001</v>
      </c>
      <c r="AH111" s="3">
        <v>0</v>
      </c>
      <c r="AI111" s="4">
        <f>Table39[[#This Row],[CNA Hours Contract]]/Table39[[#This Row],[CNA Hours]]</f>
        <v>0</v>
      </c>
      <c r="AJ111" s="3">
        <v>10.002222222222219</v>
      </c>
      <c r="AK111" s="3">
        <v>0</v>
      </c>
      <c r="AL111" s="4">
        <f>Table39[[#This Row],[NA in Training Hours Contract]]/Table39[[#This Row],[NA in Training Hours]]</f>
        <v>0</v>
      </c>
      <c r="AM111" s="3">
        <v>0</v>
      </c>
      <c r="AN111" s="3">
        <v>0</v>
      </c>
      <c r="AO111" s="4">
        <v>0</v>
      </c>
      <c r="AP111" s="1" t="s">
        <v>109</v>
      </c>
      <c r="AQ111" s="1">
        <v>5</v>
      </c>
    </row>
    <row r="112" spans="1:43" x14ac:dyDescent="0.2">
      <c r="A112" s="1" t="s">
        <v>425</v>
      </c>
      <c r="B112" s="1" t="s">
        <v>540</v>
      </c>
      <c r="C112" s="1" t="s">
        <v>960</v>
      </c>
      <c r="D112" s="1" t="s">
        <v>1079</v>
      </c>
      <c r="E112" s="3">
        <v>70.433333333333337</v>
      </c>
      <c r="F112" s="3">
        <f t="shared" si="5"/>
        <v>126.96377777777778</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21.317444444444444</v>
      </c>
      <c r="J112" s="3">
        <f t="shared" si="3"/>
        <v>0</v>
      </c>
      <c r="K112" s="4">
        <f>Table39[[#This Row],[RN Hours Contract (W/ Admin, DON)]]/Table39[[#This Row],[RN Hours (w/ Admin, DON)]]</f>
        <v>0</v>
      </c>
      <c r="L112" s="3">
        <v>11.98411111111111</v>
      </c>
      <c r="M112" s="3">
        <v>0</v>
      </c>
      <c r="N112" s="4">
        <f>Table39[[#This Row],[RN Hours Contract]]/Table39[[#This Row],[RN Hours]]</f>
        <v>0</v>
      </c>
      <c r="O112" s="3">
        <v>5.5111111111111111</v>
      </c>
      <c r="P112" s="3">
        <v>0</v>
      </c>
      <c r="Q112" s="4">
        <f>Table39[[#This Row],[RN Admin Hours Contract]]/Table39[[#This Row],[RN Admin Hours]]</f>
        <v>0</v>
      </c>
      <c r="R112" s="3">
        <v>3.8222222222222224</v>
      </c>
      <c r="S112" s="3">
        <v>0</v>
      </c>
      <c r="T112" s="4">
        <f>Table39[[#This Row],[RN DON Hours Contract]]/Table39[[#This Row],[RN DON Hours]]</f>
        <v>0</v>
      </c>
      <c r="U112" s="3">
        <f>SUM(Table39[[#This Row],[LPN Hours]], Table39[[#This Row],[LPN Admin Hours]])</f>
        <v>74.018444444444441</v>
      </c>
      <c r="V112" s="3">
        <f>Table39[[#This Row],[LPN Hours Contract]]+Table39[[#This Row],[LPN Admin Hours Contract]]</f>
        <v>0</v>
      </c>
      <c r="W112" s="4">
        <f t="shared" si="4"/>
        <v>0</v>
      </c>
      <c r="X112" s="3">
        <v>63.496333333333332</v>
      </c>
      <c r="Y112" s="3">
        <v>0</v>
      </c>
      <c r="Z112" s="4">
        <f>Table39[[#This Row],[LPN Hours Contract]]/Table39[[#This Row],[LPN Hours]]</f>
        <v>0</v>
      </c>
      <c r="AA112" s="3">
        <v>10.522111111111114</v>
      </c>
      <c r="AB112" s="3">
        <v>0</v>
      </c>
      <c r="AC112" s="4">
        <f>Table39[[#This Row],[LPN Admin Hours Contract]]/Table39[[#This Row],[LPN Admin Hours]]</f>
        <v>0</v>
      </c>
      <c r="AD112" s="3">
        <f>SUM(Table39[[#This Row],[CNA Hours]], Table39[[#This Row],[NA in Training Hours]], Table39[[#This Row],[Med Aide/Tech Hours]])</f>
        <v>31.62788888888889</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23.106777777777779</v>
      </c>
      <c r="AH112" s="3">
        <v>0</v>
      </c>
      <c r="AI112" s="4">
        <f>Table39[[#This Row],[CNA Hours Contract]]/Table39[[#This Row],[CNA Hours]]</f>
        <v>0</v>
      </c>
      <c r="AJ112" s="3">
        <v>8.5211111111111109</v>
      </c>
      <c r="AK112" s="3">
        <v>0</v>
      </c>
      <c r="AL112" s="4">
        <f>Table39[[#This Row],[NA in Training Hours Contract]]/Table39[[#This Row],[NA in Training Hours]]</f>
        <v>0</v>
      </c>
      <c r="AM112" s="3">
        <v>0</v>
      </c>
      <c r="AN112" s="3">
        <v>0</v>
      </c>
      <c r="AO112" s="4">
        <v>0</v>
      </c>
      <c r="AP112" s="1" t="s">
        <v>110</v>
      </c>
      <c r="AQ112" s="1">
        <v>5</v>
      </c>
    </row>
    <row r="113" spans="1:43" x14ac:dyDescent="0.2">
      <c r="A113" s="1" t="s">
        <v>425</v>
      </c>
      <c r="B113" s="1" t="s">
        <v>429</v>
      </c>
      <c r="C113" s="1" t="s">
        <v>961</v>
      </c>
      <c r="D113" s="1" t="s">
        <v>1086</v>
      </c>
      <c r="E113" s="3">
        <v>51.555555555555557</v>
      </c>
      <c r="F113" s="3">
        <f t="shared" si="5"/>
        <v>192.35355555555554</v>
      </c>
      <c r="G113" s="3">
        <f>SUM(Table39[[#This Row],[RN Hours Contract (W/ Admin, DON)]], Table39[[#This Row],[LPN Contract Hours (w/ Admin)]], Table39[[#This Row],[CNA/NA/Med Aide Contract Hours]])</f>
        <v>2.1491111111111114</v>
      </c>
      <c r="H113" s="4">
        <f>Table39[[#This Row],[Total Contract Hours]]/Table39[[#This Row],[Total Hours Nurse Staffing]]</f>
        <v>1.1172713209818497E-2</v>
      </c>
      <c r="I113" s="3">
        <f>SUM(Table39[[#This Row],[RN Hours]], Table39[[#This Row],[RN Admin Hours]], Table39[[#This Row],[RN DON Hours]])</f>
        <v>78.537999999999997</v>
      </c>
      <c r="J113" s="3">
        <f t="shared" si="3"/>
        <v>2.1491111111111114</v>
      </c>
      <c r="K113" s="4">
        <f>Table39[[#This Row],[RN Hours Contract (W/ Admin, DON)]]/Table39[[#This Row],[RN Hours (w/ Admin, DON)]]</f>
        <v>2.7363965355765508E-2</v>
      </c>
      <c r="L113" s="3">
        <v>56.788888888888891</v>
      </c>
      <c r="M113" s="3">
        <v>0</v>
      </c>
      <c r="N113" s="4">
        <f>Table39[[#This Row],[RN Hours Contract]]/Table39[[#This Row],[RN Hours]]</f>
        <v>0</v>
      </c>
      <c r="O113" s="3">
        <v>15.822222222222223</v>
      </c>
      <c r="P113" s="3">
        <v>0</v>
      </c>
      <c r="Q113" s="4">
        <f>Table39[[#This Row],[RN Admin Hours Contract]]/Table39[[#This Row],[RN Admin Hours]]</f>
        <v>0</v>
      </c>
      <c r="R113" s="3">
        <v>5.9268888888888869</v>
      </c>
      <c r="S113" s="3">
        <v>2.1491111111111114</v>
      </c>
      <c r="T113" s="4">
        <f>Table39[[#This Row],[RN DON Hours Contract]]/Table39[[#This Row],[RN DON Hours]]</f>
        <v>0.36260357691875089</v>
      </c>
      <c r="U113" s="3">
        <f>SUM(Table39[[#This Row],[LPN Hours]], Table39[[#This Row],[LPN Admin Hours]])</f>
        <v>9.73</v>
      </c>
      <c r="V113" s="3">
        <f>Table39[[#This Row],[LPN Hours Contract]]+Table39[[#This Row],[LPN Admin Hours Contract]]</f>
        <v>0</v>
      </c>
      <c r="W113" s="4">
        <f t="shared" si="4"/>
        <v>0</v>
      </c>
      <c r="X113" s="3">
        <v>9.73</v>
      </c>
      <c r="Y113" s="3">
        <v>0</v>
      </c>
      <c r="Z113" s="4">
        <f>Table39[[#This Row],[LPN Hours Contract]]/Table39[[#This Row],[LPN Hours]]</f>
        <v>0</v>
      </c>
      <c r="AA113" s="3">
        <v>0</v>
      </c>
      <c r="AB113" s="3">
        <v>0</v>
      </c>
      <c r="AC113" s="4">
        <v>0</v>
      </c>
      <c r="AD113" s="3">
        <f>SUM(Table39[[#This Row],[CNA Hours]], Table39[[#This Row],[NA in Training Hours]], Table39[[#This Row],[Med Aide/Tech Hours]])</f>
        <v>104.08555555555556</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103.25500000000001</v>
      </c>
      <c r="AH113" s="3">
        <v>0</v>
      </c>
      <c r="AI113" s="4">
        <f>Table39[[#This Row],[CNA Hours Contract]]/Table39[[#This Row],[CNA Hours]]</f>
        <v>0</v>
      </c>
      <c r="AJ113" s="3">
        <v>0.8305555555555556</v>
      </c>
      <c r="AK113" s="3">
        <v>0</v>
      </c>
      <c r="AL113" s="4">
        <f>Table39[[#This Row],[NA in Training Hours Contract]]/Table39[[#This Row],[NA in Training Hours]]</f>
        <v>0</v>
      </c>
      <c r="AM113" s="3">
        <v>0</v>
      </c>
      <c r="AN113" s="3">
        <v>0</v>
      </c>
      <c r="AO113" s="4">
        <v>0</v>
      </c>
      <c r="AP113" s="1" t="s">
        <v>111</v>
      </c>
      <c r="AQ113" s="1">
        <v>5</v>
      </c>
    </row>
    <row r="114" spans="1:43" x14ac:dyDescent="0.2">
      <c r="A114" s="1" t="s">
        <v>425</v>
      </c>
      <c r="B114" s="1" t="s">
        <v>541</v>
      </c>
      <c r="C114" s="1" t="s">
        <v>938</v>
      </c>
      <c r="D114" s="1" t="s">
        <v>1109</v>
      </c>
      <c r="E114" s="3">
        <v>51.68888888888889</v>
      </c>
      <c r="F114" s="3">
        <f t="shared" si="5"/>
        <v>245.42833333333334</v>
      </c>
      <c r="G114" s="3">
        <f>SUM(Table39[[#This Row],[RN Hours Contract (W/ Admin, DON)]], Table39[[#This Row],[LPN Contract Hours (w/ Admin)]], Table39[[#This Row],[CNA/NA/Med Aide Contract Hours]])</f>
        <v>6.3777777777777782</v>
      </c>
      <c r="H114" s="4">
        <f>Table39[[#This Row],[Total Contract Hours]]/Table39[[#This Row],[Total Hours Nurse Staffing]]</f>
        <v>2.5986314176349286E-2</v>
      </c>
      <c r="I114" s="3">
        <f>SUM(Table39[[#This Row],[RN Hours]], Table39[[#This Row],[RN Admin Hours]], Table39[[#This Row],[RN DON Hours]])</f>
        <v>66.075555555555553</v>
      </c>
      <c r="J114" s="3">
        <f t="shared" si="3"/>
        <v>0</v>
      </c>
      <c r="K114" s="4">
        <f>Table39[[#This Row],[RN Hours Contract (W/ Admin, DON)]]/Table39[[#This Row],[RN Hours (w/ Admin, DON)]]</f>
        <v>0</v>
      </c>
      <c r="L114" s="3">
        <v>49.364444444444445</v>
      </c>
      <c r="M114" s="3">
        <v>0</v>
      </c>
      <c r="N114" s="4">
        <f>Table39[[#This Row],[RN Hours Contract]]/Table39[[#This Row],[RN Hours]]</f>
        <v>0</v>
      </c>
      <c r="O114" s="3">
        <v>11.022222222222222</v>
      </c>
      <c r="P114" s="3">
        <v>0</v>
      </c>
      <c r="Q114" s="4">
        <f>Table39[[#This Row],[RN Admin Hours Contract]]/Table39[[#This Row],[RN Admin Hours]]</f>
        <v>0</v>
      </c>
      <c r="R114" s="3">
        <v>5.6888888888888891</v>
      </c>
      <c r="S114" s="3">
        <v>0</v>
      </c>
      <c r="T114" s="4">
        <f>Table39[[#This Row],[RN DON Hours Contract]]/Table39[[#This Row],[RN DON Hours]]</f>
        <v>0</v>
      </c>
      <c r="U114" s="3">
        <f>SUM(Table39[[#This Row],[LPN Hours]], Table39[[#This Row],[LPN Admin Hours]])</f>
        <v>45.386111111111113</v>
      </c>
      <c r="V114" s="3">
        <f>Table39[[#This Row],[LPN Hours Contract]]+Table39[[#This Row],[LPN Admin Hours Contract]]</f>
        <v>0.46111111111111114</v>
      </c>
      <c r="W114" s="4">
        <f t="shared" si="4"/>
        <v>1.0159740498194503E-2</v>
      </c>
      <c r="X114" s="3">
        <v>39.697222222222223</v>
      </c>
      <c r="Y114" s="3">
        <v>0.46111111111111114</v>
      </c>
      <c r="Z114" s="4">
        <f>Table39[[#This Row],[LPN Hours Contract]]/Table39[[#This Row],[LPN Hours]]</f>
        <v>1.161570219018963E-2</v>
      </c>
      <c r="AA114" s="3">
        <v>5.6888888888888891</v>
      </c>
      <c r="AB114" s="3">
        <v>0</v>
      </c>
      <c r="AC114" s="4">
        <f>Table39[[#This Row],[LPN Admin Hours Contract]]/Table39[[#This Row],[LPN Admin Hours]]</f>
        <v>0</v>
      </c>
      <c r="AD114" s="3">
        <f>SUM(Table39[[#This Row],[CNA Hours]], Table39[[#This Row],[NA in Training Hours]], Table39[[#This Row],[Med Aide/Tech Hours]])</f>
        <v>133.96666666666667</v>
      </c>
      <c r="AE114" s="3">
        <f>SUM(Table39[[#This Row],[CNA Hours Contract]], Table39[[#This Row],[NA in Training Hours Contract]], Table39[[#This Row],[Med Aide/Tech Hours Contract]])</f>
        <v>5.916666666666667</v>
      </c>
      <c r="AF114" s="4">
        <f>Table39[[#This Row],[CNA/NA/Med Aide Contract Hours]]/Table39[[#This Row],[Total CNA, NA in Training, Med Aide/Tech Hours]]</f>
        <v>4.4165215227668579E-2</v>
      </c>
      <c r="AG114" s="3">
        <v>133.96666666666667</v>
      </c>
      <c r="AH114" s="3">
        <v>5.916666666666667</v>
      </c>
      <c r="AI114" s="4">
        <f>Table39[[#This Row],[CNA Hours Contract]]/Table39[[#This Row],[CNA Hours]]</f>
        <v>4.4165215227668579E-2</v>
      </c>
      <c r="AJ114" s="3">
        <v>0</v>
      </c>
      <c r="AK114" s="3">
        <v>0</v>
      </c>
      <c r="AL114" s="4">
        <v>0</v>
      </c>
      <c r="AM114" s="3">
        <v>0</v>
      </c>
      <c r="AN114" s="3">
        <v>0</v>
      </c>
      <c r="AO114" s="4">
        <v>0</v>
      </c>
      <c r="AP114" s="1" t="s">
        <v>112</v>
      </c>
      <c r="AQ114" s="1">
        <v>5</v>
      </c>
    </row>
    <row r="115" spans="1:43" x14ac:dyDescent="0.2">
      <c r="A115" s="1" t="s">
        <v>425</v>
      </c>
      <c r="B115" s="1" t="s">
        <v>542</v>
      </c>
      <c r="C115" s="1" t="s">
        <v>962</v>
      </c>
      <c r="D115" s="1" t="s">
        <v>1072</v>
      </c>
      <c r="E115" s="3">
        <v>48.577777777777776</v>
      </c>
      <c r="F115" s="3">
        <f t="shared" si="5"/>
        <v>161.09511111111109</v>
      </c>
      <c r="G115" s="3">
        <f>SUM(Table39[[#This Row],[RN Hours Contract (W/ Admin, DON)]], Table39[[#This Row],[LPN Contract Hours (w/ Admin)]], Table39[[#This Row],[CNA/NA/Med Aide Contract Hours]])</f>
        <v>0.31111111111111112</v>
      </c>
      <c r="H115" s="4">
        <f>Table39[[#This Row],[Total Contract Hours]]/Table39[[#This Row],[Total Hours Nurse Staffing]]</f>
        <v>1.9312262735057828E-3</v>
      </c>
      <c r="I115" s="3">
        <f>SUM(Table39[[#This Row],[RN Hours]], Table39[[#This Row],[RN Admin Hours]], Table39[[#This Row],[RN DON Hours]])</f>
        <v>25.559000000000001</v>
      </c>
      <c r="J115" s="3">
        <f t="shared" si="3"/>
        <v>0</v>
      </c>
      <c r="K115" s="4">
        <f>Table39[[#This Row],[RN Hours Contract (W/ Admin, DON)]]/Table39[[#This Row],[RN Hours (w/ Admin, DON)]]</f>
        <v>0</v>
      </c>
      <c r="L115" s="3">
        <v>13.681222222222221</v>
      </c>
      <c r="M115" s="3">
        <v>0</v>
      </c>
      <c r="N115" s="4">
        <f>Table39[[#This Row],[RN Hours Contract]]/Table39[[#This Row],[RN Hours]]</f>
        <v>0</v>
      </c>
      <c r="O115" s="3">
        <v>7.2111111111111112</v>
      </c>
      <c r="P115" s="3">
        <v>0</v>
      </c>
      <c r="Q115" s="4">
        <f>Table39[[#This Row],[RN Admin Hours Contract]]/Table39[[#This Row],[RN Admin Hours]]</f>
        <v>0</v>
      </c>
      <c r="R115" s="3">
        <v>4.666666666666667</v>
      </c>
      <c r="S115" s="3">
        <v>0</v>
      </c>
      <c r="T115" s="4">
        <f>Table39[[#This Row],[RN DON Hours Contract]]/Table39[[#This Row],[RN DON Hours]]</f>
        <v>0</v>
      </c>
      <c r="U115" s="3">
        <f>SUM(Table39[[#This Row],[LPN Hours]], Table39[[#This Row],[LPN Admin Hours]])</f>
        <v>41.166111111111107</v>
      </c>
      <c r="V115" s="3">
        <f>Table39[[#This Row],[LPN Hours Contract]]+Table39[[#This Row],[LPN Admin Hours Contract]]</f>
        <v>0.31111111111111112</v>
      </c>
      <c r="W115" s="4">
        <f t="shared" si="4"/>
        <v>7.5574569157478514E-3</v>
      </c>
      <c r="X115" s="3">
        <v>41.166111111111107</v>
      </c>
      <c r="Y115" s="3">
        <v>0.31111111111111112</v>
      </c>
      <c r="Z115" s="4">
        <f>Table39[[#This Row],[LPN Hours Contract]]/Table39[[#This Row],[LPN Hours]]</f>
        <v>7.5574569157478514E-3</v>
      </c>
      <c r="AA115" s="3">
        <v>0</v>
      </c>
      <c r="AB115" s="3">
        <v>0</v>
      </c>
      <c r="AC115" s="4">
        <v>0</v>
      </c>
      <c r="AD115" s="3">
        <f>SUM(Table39[[#This Row],[CNA Hours]], Table39[[#This Row],[NA in Training Hours]], Table39[[#This Row],[Med Aide/Tech Hours]])</f>
        <v>94.36999999999999</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94.36999999999999</v>
      </c>
      <c r="AH115" s="3">
        <v>0</v>
      </c>
      <c r="AI115" s="4">
        <f>Table39[[#This Row],[CNA Hours Contract]]/Table39[[#This Row],[CNA Hours]]</f>
        <v>0</v>
      </c>
      <c r="AJ115" s="3">
        <v>0</v>
      </c>
      <c r="AK115" s="3">
        <v>0</v>
      </c>
      <c r="AL115" s="4">
        <v>0</v>
      </c>
      <c r="AM115" s="3">
        <v>0</v>
      </c>
      <c r="AN115" s="3">
        <v>0</v>
      </c>
      <c r="AO115" s="4">
        <v>0</v>
      </c>
      <c r="AP115" s="1" t="s">
        <v>113</v>
      </c>
      <c r="AQ115" s="1">
        <v>5</v>
      </c>
    </row>
    <row r="116" spans="1:43" x14ac:dyDescent="0.2">
      <c r="A116" s="1" t="s">
        <v>425</v>
      </c>
      <c r="B116" s="1" t="s">
        <v>543</v>
      </c>
      <c r="C116" s="1" t="s">
        <v>874</v>
      </c>
      <c r="D116" s="1" t="s">
        <v>1070</v>
      </c>
      <c r="E116" s="3">
        <v>83.977777777777774</v>
      </c>
      <c r="F116" s="3">
        <f t="shared" si="5"/>
        <v>364.84444444444443</v>
      </c>
      <c r="G116" s="3">
        <f>SUM(Table39[[#This Row],[RN Hours Contract (W/ Admin, DON)]], Table39[[#This Row],[LPN Contract Hours (w/ Admin)]], Table39[[#This Row],[CNA/NA/Med Aide Contract Hours]])</f>
        <v>0</v>
      </c>
      <c r="H116" s="4">
        <f>Table39[[#This Row],[Total Contract Hours]]/Table39[[#This Row],[Total Hours Nurse Staffing]]</f>
        <v>0</v>
      </c>
      <c r="I116" s="3">
        <f>SUM(Table39[[#This Row],[RN Hours]], Table39[[#This Row],[RN Admin Hours]], Table39[[#This Row],[RN DON Hours]])</f>
        <v>43.722222222222221</v>
      </c>
      <c r="J116" s="3">
        <f t="shared" si="3"/>
        <v>0</v>
      </c>
      <c r="K116" s="4">
        <f>Table39[[#This Row],[RN Hours Contract (W/ Admin, DON)]]/Table39[[#This Row],[RN Hours (w/ Admin, DON)]]</f>
        <v>0</v>
      </c>
      <c r="L116" s="3">
        <v>17.544444444444444</v>
      </c>
      <c r="M116" s="3">
        <v>0</v>
      </c>
      <c r="N116" s="4">
        <f>Table39[[#This Row],[RN Hours Contract]]/Table39[[#This Row],[RN Hours]]</f>
        <v>0</v>
      </c>
      <c r="O116" s="3">
        <v>20.488888888888887</v>
      </c>
      <c r="P116" s="3">
        <v>0</v>
      </c>
      <c r="Q116" s="4">
        <f>Table39[[#This Row],[RN Admin Hours Contract]]/Table39[[#This Row],[RN Admin Hours]]</f>
        <v>0</v>
      </c>
      <c r="R116" s="3">
        <v>5.6888888888888891</v>
      </c>
      <c r="S116" s="3">
        <v>0</v>
      </c>
      <c r="T116" s="4">
        <f>Table39[[#This Row],[RN DON Hours Contract]]/Table39[[#This Row],[RN DON Hours]]</f>
        <v>0</v>
      </c>
      <c r="U116" s="3">
        <f>SUM(Table39[[#This Row],[LPN Hours]], Table39[[#This Row],[LPN Admin Hours]])</f>
        <v>97.033333333333331</v>
      </c>
      <c r="V116" s="3">
        <f>Table39[[#This Row],[LPN Hours Contract]]+Table39[[#This Row],[LPN Admin Hours Contract]]</f>
        <v>0</v>
      </c>
      <c r="W116" s="4">
        <f t="shared" si="4"/>
        <v>0</v>
      </c>
      <c r="X116" s="3">
        <v>85.655555555555551</v>
      </c>
      <c r="Y116" s="3">
        <v>0</v>
      </c>
      <c r="Z116" s="4">
        <f>Table39[[#This Row],[LPN Hours Contract]]/Table39[[#This Row],[LPN Hours]]</f>
        <v>0</v>
      </c>
      <c r="AA116" s="3">
        <v>11.377777777777778</v>
      </c>
      <c r="AB116" s="3">
        <v>0</v>
      </c>
      <c r="AC116" s="4">
        <f>Table39[[#This Row],[LPN Admin Hours Contract]]/Table39[[#This Row],[LPN Admin Hours]]</f>
        <v>0</v>
      </c>
      <c r="AD116" s="3">
        <f>SUM(Table39[[#This Row],[CNA Hours]], Table39[[#This Row],[NA in Training Hours]], Table39[[#This Row],[Med Aide/Tech Hours]])</f>
        <v>224.0888888888889</v>
      </c>
      <c r="AE116" s="3">
        <f>SUM(Table39[[#This Row],[CNA Hours Contract]], Table39[[#This Row],[NA in Training Hours Contract]], Table39[[#This Row],[Med Aide/Tech Hours Contract]])</f>
        <v>0</v>
      </c>
      <c r="AF116" s="4">
        <f>Table39[[#This Row],[CNA/NA/Med Aide Contract Hours]]/Table39[[#This Row],[Total CNA, NA in Training, Med Aide/Tech Hours]]</f>
        <v>0</v>
      </c>
      <c r="AG116" s="3">
        <v>224.0888888888889</v>
      </c>
      <c r="AH116" s="3">
        <v>0</v>
      </c>
      <c r="AI116" s="4">
        <f>Table39[[#This Row],[CNA Hours Contract]]/Table39[[#This Row],[CNA Hours]]</f>
        <v>0</v>
      </c>
      <c r="AJ116" s="3">
        <v>0</v>
      </c>
      <c r="AK116" s="3">
        <v>0</v>
      </c>
      <c r="AL116" s="4">
        <v>0</v>
      </c>
      <c r="AM116" s="3">
        <v>0</v>
      </c>
      <c r="AN116" s="3">
        <v>0</v>
      </c>
      <c r="AO116" s="4">
        <v>0</v>
      </c>
      <c r="AP116" s="1" t="s">
        <v>114</v>
      </c>
      <c r="AQ116" s="1">
        <v>5</v>
      </c>
    </row>
    <row r="117" spans="1:43" x14ac:dyDescent="0.2">
      <c r="A117" s="1" t="s">
        <v>425</v>
      </c>
      <c r="B117" s="1" t="s">
        <v>544</v>
      </c>
      <c r="C117" s="1" t="s">
        <v>963</v>
      </c>
      <c r="D117" s="1" t="s">
        <v>1095</v>
      </c>
      <c r="E117" s="3">
        <v>79.933333333333337</v>
      </c>
      <c r="F117" s="3">
        <f t="shared" si="5"/>
        <v>323.59266666666667</v>
      </c>
      <c r="G117" s="3">
        <f>SUM(Table39[[#This Row],[RN Hours Contract (W/ Admin, DON)]], Table39[[#This Row],[LPN Contract Hours (w/ Admin)]], Table39[[#This Row],[CNA/NA/Med Aide Contract Hours]])</f>
        <v>2.6666666666666665</v>
      </c>
      <c r="H117" s="4">
        <f>Table39[[#This Row],[Total Contract Hours]]/Table39[[#This Row],[Total Hours Nurse Staffing]]</f>
        <v>8.2408130386143891E-3</v>
      </c>
      <c r="I117" s="3">
        <f>SUM(Table39[[#This Row],[RN Hours]], Table39[[#This Row],[RN Admin Hours]], Table39[[#This Row],[RN DON Hours]])</f>
        <v>69.059111111111108</v>
      </c>
      <c r="J117" s="3">
        <f t="shared" si="3"/>
        <v>0</v>
      </c>
      <c r="K117" s="4">
        <f>Table39[[#This Row],[RN Hours Contract (W/ Admin, DON)]]/Table39[[#This Row],[RN Hours (w/ Admin, DON)]]</f>
        <v>0</v>
      </c>
      <c r="L117" s="3">
        <v>49.231333333333332</v>
      </c>
      <c r="M117" s="3">
        <v>0</v>
      </c>
      <c r="N117" s="4">
        <f>Table39[[#This Row],[RN Hours Contract]]/Table39[[#This Row],[RN Hours]]</f>
        <v>0</v>
      </c>
      <c r="O117" s="3">
        <v>14.405555555555555</v>
      </c>
      <c r="P117" s="3">
        <v>0</v>
      </c>
      <c r="Q117" s="4">
        <f>Table39[[#This Row],[RN Admin Hours Contract]]/Table39[[#This Row],[RN Admin Hours]]</f>
        <v>0</v>
      </c>
      <c r="R117" s="3">
        <v>5.4222222222222225</v>
      </c>
      <c r="S117" s="3">
        <v>0</v>
      </c>
      <c r="T117" s="4">
        <f>Table39[[#This Row],[RN DON Hours Contract]]/Table39[[#This Row],[RN DON Hours]]</f>
        <v>0</v>
      </c>
      <c r="U117" s="3">
        <f>SUM(Table39[[#This Row],[LPN Hours]], Table39[[#This Row],[LPN Admin Hours]])</f>
        <v>76.50022222222222</v>
      </c>
      <c r="V117" s="3">
        <f>Table39[[#This Row],[LPN Hours Contract]]+Table39[[#This Row],[LPN Admin Hours Contract]]</f>
        <v>0.97777777777777775</v>
      </c>
      <c r="W117" s="4">
        <f t="shared" si="4"/>
        <v>1.278137173167253E-2</v>
      </c>
      <c r="X117" s="3">
        <v>76.50022222222222</v>
      </c>
      <c r="Y117" s="3">
        <v>0.97777777777777775</v>
      </c>
      <c r="Z117" s="4">
        <f>Table39[[#This Row],[LPN Hours Contract]]/Table39[[#This Row],[LPN Hours]]</f>
        <v>1.278137173167253E-2</v>
      </c>
      <c r="AA117" s="3">
        <v>0</v>
      </c>
      <c r="AB117" s="3">
        <v>0</v>
      </c>
      <c r="AC117" s="4">
        <v>0</v>
      </c>
      <c r="AD117" s="3">
        <f>SUM(Table39[[#This Row],[CNA Hours]], Table39[[#This Row],[NA in Training Hours]], Table39[[#This Row],[Med Aide/Tech Hours]])</f>
        <v>178.03333333333333</v>
      </c>
      <c r="AE117" s="3">
        <f>SUM(Table39[[#This Row],[CNA Hours Contract]], Table39[[#This Row],[NA in Training Hours Contract]], Table39[[#This Row],[Med Aide/Tech Hours Contract]])</f>
        <v>1.6888888888888889</v>
      </c>
      <c r="AF117" s="4">
        <f>Table39[[#This Row],[CNA/NA/Med Aide Contract Hours]]/Table39[[#This Row],[Total CNA, NA in Training, Med Aide/Tech Hours]]</f>
        <v>9.4863633526805213E-3</v>
      </c>
      <c r="AG117" s="3">
        <v>140.63888888888889</v>
      </c>
      <c r="AH117" s="3">
        <v>1.6888888888888889</v>
      </c>
      <c r="AI117" s="4">
        <f>Table39[[#This Row],[CNA Hours Contract]]/Table39[[#This Row],[CNA Hours]]</f>
        <v>1.2008690499703734E-2</v>
      </c>
      <c r="AJ117" s="3">
        <v>37.394444444444446</v>
      </c>
      <c r="AK117" s="3">
        <v>0</v>
      </c>
      <c r="AL117" s="4">
        <f>Table39[[#This Row],[NA in Training Hours Contract]]/Table39[[#This Row],[NA in Training Hours]]</f>
        <v>0</v>
      </c>
      <c r="AM117" s="3">
        <v>0</v>
      </c>
      <c r="AN117" s="3">
        <v>0</v>
      </c>
      <c r="AO117" s="4">
        <v>0</v>
      </c>
      <c r="AP117" s="1" t="s">
        <v>115</v>
      </c>
      <c r="AQ117" s="1">
        <v>5</v>
      </c>
    </row>
    <row r="118" spans="1:43" x14ac:dyDescent="0.2">
      <c r="A118" s="1" t="s">
        <v>425</v>
      </c>
      <c r="B118" s="1" t="s">
        <v>545</v>
      </c>
      <c r="C118" s="1" t="s">
        <v>964</v>
      </c>
      <c r="D118" s="1" t="s">
        <v>1131</v>
      </c>
      <c r="E118" s="3">
        <v>98.888888888888886</v>
      </c>
      <c r="F118" s="3">
        <f t="shared" si="5"/>
        <v>422.85277777777776</v>
      </c>
      <c r="G118" s="3">
        <f>SUM(Table39[[#This Row],[RN Hours Contract (W/ Admin, DON)]], Table39[[#This Row],[LPN Contract Hours (w/ Admin)]], Table39[[#This Row],[CNA/NA/Med Aide Contract Hours]])</f>
        <v>0</v>
      </c>
      <c r="H118" s="4">
        <f>Table39[[#This Row],[Total Contract Hours]]/Table39[[#This Row],[Total Hours Nurse Staffing]]</f>
        <v>0</v>
      </c>
      <c r="I118" s="3">
        <f>SUM(Table39[[#This Row],[RN Hours]], Table39[[#This Row],[RN Admin Hours]], Table39[[#This Row],[RN DON Hours]])</f>
        <v>99.375111111111096</v>
      </c>
      <c r="J118" s="3">
        <f t="shared" si="3"/>
        <v>0</v>
      </c>
      <c r="K118" s="4">
        <f>Table39[[#This Row],[RN Hours Contract (W/ Admin, DON)]]/Table39[[#This Row],[RN Hours (w/ Admin, DON)]]</f>
        <v>0</v>
      </c>
      <c r="L118" s="3">
        <v>64.589222222222219</v>
      </c>
      <c r="M118" s="3">
        <v>0</v>
      </c>
      <c r="N118" s="4">
        <f>Table39[[#This Row],[RN Hours Contract]]/Table39[[#This Row],[RN Hours]]</f>
        <v>0</v>
      </c>
      <c r="O118" s="3">
        <v>29.541444444444441</v>
      </c>
      <c r="P118" s="3">
        <v>0</v>
      </c>
      <c r="Q118" s="4">
        <f>Table39[[#This Row],[RN Admin Hours Contract]]/Table39[[#This Row],[RN Admin Hours]]</f>
        <v>0</v>
      </c>
      <c r="R118" s="3">
        <v>5.2444444444444445</v>
      </c>
      <c r="S118" s="3">
        <v>0</v>
      </c>
      <c r="T118" s="4">
        <f>Table39[[#This Row],[RN DON Hours Contract]]/Table39[[#This Row],[RN DON Hours]]</f>
        <v>0</v>
      </c>
      <c r="U118" s="3">
        <f>SUM(Table39[[#This Row],[LPN Hours]], Table39[[#This Row],[LPN Admin Hours]])</f>
        <v>63.999222222222222</v>
      </c>
      <c r="V118" s="3">
        <f>Table39[[#This Row],[LPN Hours Contract]]+Table39[[#This Row],[LPN Admin Hours Contract]]</f>
        <v>0</v>
      </c>
      <c r="W118" s="4">
        <f t="shared" si="4"/>
        <v>0</v>
      </c>
      <c r="X118" s="3">
        <v>51.647444444444446</v>
      </c>
      <c r="Y118" s="3">
        <v>0</v>
      </c>
      <c r="Z118" s="4">
        <f>Table39[[#This Row],[LPN Hours Contract]]/Table39[[#This Row],[LPN Hours]]</f>
        <v>0</v>
      </c>
      <c r="AA118" s="3">
        <v>12.351777777777778</v>
      </c>
      <c r="AB118" s="3">
        <v>0</v>
      </c>
      <c r="AC118" s="4">
        <f>Table39[[#This Row],[LPN Admin Hours Contract]]/Table39[[#This Row],[LPN Admin Hours]]</f>
        <v>0</v>
      </c>
      <c r="AD118" s="3">
        <f>SUM(Table39[[#This Row],[CNA Hours]], Table39[[#This Row],[NA in Training Hours]], Table39[[#This Row],[Med Aide/Tech Hours]])</f>
        <v>259.47844444444445</v>
      </c>
      <c r="AE118" s="3">
        <f>SUM(Table39[[#This Row],[CNA Hours Contract]], Table39[[#This Row],[NA in Training Hours Contract]], Table39[[#This Row],[Med Aide/Tech Hours Contract]])</f>
        <v>0</v>
      </c>
      <c r="AF118" s="4">
        <f>Table39[[#This Row],[CNA/NA/Med Aide Contract Hours]]/Table39[[#This Row],[Total CNA, NA in Training, Med Aide/Tech Hours]]</f>
        <v>0</v>
      </c>
      <c r="AG118" s="3">
        <v>253.33733333333333</v>
      </c>
      <c r="AH118" s="3">
        <v>0</v>
      </c>
      <c r="AI118" s="4">
        <f>Table39[[#This Row],[CNA Hours Contract]]/Table39[[#This Row],[CNA Hours]]</f>
        <v>0</v>
      </c>
      <c r="AJ118" s="3">
        <v>6.1411111111111119</v>
      </c>
      <c r="AK118" s="3">
        <v>0</v>
      </c>
      <c r="AL118" s="4">
        <f>Table39[[#This Row],[NA in Training Hours Contract]]/Table39[[#This Row],[NA in Training Hours]]</f>
        <v>0</v>
      </c>
      <c r="AM118" s="3">
        <v>0</v>
      </c>
      <c r="AN118" s="3">
        <v>0</v>
      </c>
      <c r="AO118" s="4">
        <v>0</v>
      </c>
      <c r="AP118" s="1" t="s">
        <v>116</v>
      </c>
      <c r="AQ118" s="1">
        <v>5</v>
      </c>
    </row>
    <row r="119" spans="1:43" x14ac:dyDescent="0.2">
      <c r="A119" s="1" t="s">
        <v>425</v>
      </c>
      <c r="B119" s="1" t="s">
        <v>546</v>
      </c>
      <c r="C119" s="1" t="s">
        <v>900</v>
      </c>
      <c r="D119" s="1" t="s">
        <v>1093</v>
      </c>
      <c r="E119" s="3">
        <v>65.611111111111114</v>
      </c>
      <c r="F119" s="3">
        <f t="shared" si="5"/>
        <v>233.16200000000001</v>
      </c>
      <c r="G119" s="3">
        <f>SUM(Table39[[#This Row],[RN Hours Contract (W/ Admin, DON)]], Table39[[#This Row],[LPN Contract Hours (w/ Admin)]], Table39[[#This Row],[CNA/NA/Med Aide Contract Hours]])</f>
        <v>13.917555555555555</v>
      </c>
      <c r="H119" s="4">
        <f>Table39[[#This Row],[Total Contract Hours]]/Table39[[#This Row],[Total Hours Nurse Staffing]]</f>
        <v>5.9690496545558691E-2</v>
      </c>
      <c r="I119" s="3">
        <f>SUM(Table39[[#This Row],[RN Hours]], Table39[[#This Row],[RN Admin Hours]], Table39[[#This Row],[RN DON Hours]])</f>
        <v>20.43888888888889</v>
      </c>
      <c r="J119" s="3">
        <f t="shared" si="3"/>
        <v>0.26666666666666666</v>
      </c>
      <c r="K119" s="4">
        <f>Table39[[#This Row],[RN Hours Contract (W/ Admin, DON)]]/Table39[[#This Row],[RN Hours (w/ Admin, DON)]]</f>
        <v>1.304702364773036E-2</v>
      </c>
      <c r="L119" s="3">
        <v>14.794444444444444</v>
      </c>
      <c r="M119" s="3">
        <v>0.26666666666666666</v>
      </c>
      <c r="N119" s="4">
        <f>Table39[[#This Row],[RN Hours Contract]]/Table39[[#This Row],[RN Hours]]</f>
        <v>1.8024784078107398E-2</v>
      </c>
      <c r="O119" s="3">
        <v>0.22222222222222221</v>
      </c>
      <c r="P119" s="3">
        <v>0</v>
      </c>
      <c r="Q119" s="4">
        <f>Table39[[#This Row],[RN Admin Hours Contract]]/Table39[[#This Row],[RN Admin Hours]]</f>
        <v>0</v>
      </c>
      <c r="R119" s="3">
        <v>5.4222222222222225</v>
      </c>
      <c r="S119" s="3">
        <v>0</v>
      </c>
      <c r="T119" s="4">
        <f>Table39[[#This Row],[RN DON Hours Contract]]/Table39[[#This Row],[RN DON Hours]]</f>
        <v>0</v>
      </c>
      <c r="U119" s="3">
        <f>SUM(Table39[[#This Row],[LPN Hours]], Table39[[#This Row],[LPN Admin Hours]])</f>
        <v>60.834222222222223</v>
      </c>
      <c r="V119" s="3">
        <f>Table39[[#This Row],[LPN Hours Contract]]+Table39[[#This Row],[LPN Admin Hours Contract]]</f>
        <v>6.9175555555555563</v>
      </c>
      <c r="W119" s="4">
        <f t="shared" si="4"/>
        <v>0.11371158047005707</v>
      </c>
      <c r="X119" s="3">
        <v>6.9175555555555563</v>
      </c>
      <c r="Y119" s="3">
        <v>6.9175555555555563</v>
      </c>
      <c r="Z119" s="4">
        <f>Table39[[#This Row],[LPN Hours Contract]]/Table39[[#This Row],[LPN Hours]]</f>
        <v>1</v>
      </c>
      <c r="AA119" s="3">
        <v>53.916666666666664</v>
      </c>
      <c r="AB119" s="3">
        <v>0</v>
      </c>
      <c r="AC119" s="4">
        <f>Table39[[#This Row],[LPN Admin Hours Contract]]/Table39[[#This Row],[LPN Admin Hours]]</f>
        <v>0</v>
      </c>
      <c r="AD119" s="3">
        <f>SUM(Table39[[#This Row],[CNA Hours]], Table39[[#This Row],[NA in Training Hours]], Table39[[#This Row],[Med Aide/Tech Hours]])</f>
        <v>151.88888888888889</v>
      </c>
      <c r="AE119" s="3">
        <f>SUM(Table39[[#This Row],[CNA Hours Contract]], Table39[[#This Row],[NA in Training Hours Contract]], Table39[[#This Row],[Med Aide/Tech Hours Contract]])</f>
        <v>6.7333333333333334</v>
      </c>
      <c r="AF119" s="4">
        <f>Table39[[#This Row],[CNA/NA/Med Aide Contract Hours]]/Table39[[#This Row],[Total CNA, NA in Training, Med Aide/Tech Hours]]</f>
        <v>4.4330651060716902E-2</v>
      </c>
      <c r="AG119" s="3">
        <v>151.88888888888889</v>
      </c>
      <c r="AH119" s="3">
        <v>6.7333333333333334</v>
      </c>
      <c r="AI119" s="4">
        <f>Table39[[#This Row],[CNA Hours Contract]]/Table39[[#This Row],[CNA Hours]]</f>
        <v>4.4330651060716902E-2</v>
      </c>
      <c r="AJ119" s="3">
        <v>0</v>
      </c>
      <c r="AK119" s="3">
        <v>0</v>
      </c>
      <c r="AL119" s="4">
        <v>0</v>
      </c>
      <c r="AM119" s="3">
        <v>0</v>
      </c>
      <c r="AN119" s="3">
        <v>0</v>
      </c>
      <c r="AO119" s="4">
        <v>0</v>
      </c>
      <c r="AP119" s="1" t="s">
        <v>117</v>
      </c>
      <c r="AQ119" s="1">
        <v>5</v>
      </c>
    </row>
    <row r="120" spans="1:43" x14ac:dyDescent="0.2">
      <c r="A120" s="1" t="s">
        <v>425</v>
      </c>
      <c r="B120" s="1" t="s">
        <v>547</v>
      </c>
      <c r="C120" s="1" t="s">
        <v>956</v>
      </c>
      <c r="D120" s="1" t="s">
        <v>1129</v>
      </c>
      <c r="E120" s="3">
        <v>38.244444444444447</v>
      </c>
      <c r="F120" s="3">
        <f t="shared" si="5"/>
        <v>151.08955555555553</v>
      </c>
      <c r="G120" s="3">
        <f>SUM(Table39[[#This Row],[RN Hours Contract (W/ Admin, DON)]], Table39[[#This Row],[LPN Contract Hours (w/ Admin)]], Table39[[#This Row],[CNA/NA/Med Aide Contract Hours]])</f>
        <v>0</v>
      </c>
      <c r="H120" s="4">
        <f>Table39[[#This Row],[Total Contract Hours]]/Table39[[#This Row],[Total Hours Nurse Staffing]]</f>
        <v>0</v>
      </c>
      <c r="I120" s="3">
        <f>SUM(Table39[[#This Row],[RN Hours]], Table39[[#This Row],[RN Admin Hours]], Table39[[#This Row],[RN DON Hours]])</f>
        <v>32.546999999999997</v>
      </c>
      <c r="J120" s="3">
        <f t="shared" si="3"/>
        <v>0</v>
      </c>
      <c r="K120" s="4">
        <f>Table39[[#This Row],[RN Hours Contract (W/ Admin, DON)]]/Table39[[#This Row],[RN Hours (w/ Admin, DON)]]</f>
        <v>0</v>
      </c>
      <c r="L120" s="3">
        <v>18.189555555555554</v>
      </c>
      <c r="M120" s="3">
        <v>0</v>
      </c>
      <c r="N120" s="4">
        <f>Table39[[#This Row],[RN Hours Contract]]/Table39[[#This Row],[RN Hours]]</f>
        <v>0</v>
      </c>
      <c r="O120" s="3">
        <v>11.571444444444442</v>
      </c>
      <c r="P120" s="3">
        <v>0</v>
      </c>
      <c r="Q120" s="4">
        <f>Table39[[#This Row],[RN Admin Hours Contract]]/Table39[[#This Row],[RN Admin Hours]]</f>
        <v>0</v>
      </c>
      <c r="R120" s="3">
        <v>2.786</v>
      </c>
      <c r="S120" s="3">
        <v>0</v>
      </c>
      <c r="T120" s="4">
        <f>Table39[[#This Row],[RN DON Hours Contract]]/Table39[[#This Row],[RN DON Hours]]</f>
        <v>0</v>
      </c>
      <c r="U120" s="3">
        <f>SUM(Table39[[#This Row],[LPN Hours]], Table39[[#This Row],[LPN Admin Hours]])</f>
        <v>29.926555555555556</v>
      </c>
      <c r="V120" s="3">
        <f>Table39[[#This Row],[LPN Hours Contract]]+Table39[[#This Row],[LPN Admin Hours Contract]]</f>
        <v>0</v>
      </c>
      <c r="W120" s="4">
        <f t="shared" si="4"/>
        <v>0</v>
      </c>
      <c r="X120" s="3">
        <v>29.926555555555556</v>
      </c>
      <c r="Y120" s="3">
        <v>0</v>
      </c>
      <c r="Z120" s="4">
        <f>Table39[[#This Row],[LPN Hours Contract]]/Table39[[#This Row],[LPN Hours]]</f>
        <v>0</v>
      </c>
      <c r="AA120" s="3">
        <v>0</v>
      </c>
      <c r="AB120" s="3">
        <v>0</v>
      </c>
      <c r="AC120" s="4">
        <v>0</v>
      </c>
      <c r="AD120" s="3">
        <f>SUM(Table39[[#This Row],[CNA Hours]], Table39[[#This Row],[NA in Training Hours]], Table39[[#This Row],[Med Aide/Tech Hours]])</f>
        <v>88.616</v>
      </c>
      <c r="AE120" s="3">
        <f>SUM(Table39[[#This Row],[CNA Hours Contract]], Table39[[#This Row],[NA in Training Hours Contract]], Table39[[#This Row],[Med Aide/Tech Hours Contract]])</f>
        <v>0</v>
      </c>
      <c r="AF120" s="4">
        <f>Table39[[#This Row],[CNA/NA/Med Aide Contract Hours]]/Table39[[#This Row],[Total CNA, NA in Training, Med Aide/Tech Hours]]</f>
        <v>0</v>
      </c>
      <c r="AG120" s="3">
        <v>88.616</v>
      </c>
      <c r="AH120" s="3">
        <v>0</v>
      </c>
      <c r="AI120" s="4">
        <f>Table39[[#This Row],[CNA Hours Contract]]/Table39[[#This Row],[CNA Hours]]</f>
        <v>0</v>
      </c>
      <c r="AJ120" s="3">
        <v>0</v>
      </c>
      <c r="AK120" s="3">
        <v>0</v>
      </c>
      <c r="AL120" s="4">
        <v>0</v>
      </c>
      <c r="AM120" s="3">
        <v>0</v>
      </c>
      <c r="AN120" s="3">
        <v>0</v>
      </c>
      <c r="AO120" s="4">
        <v>0</v>
      </c>
      <c r="AP120" s="1" t="s">
        <v>118</v>
      </c>
      <c r="AQ120" s="1">
        <v>5</v>
      </c>
    </row>
    <row r="121" spans="1:43" x14ac:dyDescent="0.2">
      <c r="A121" s="1" t="s">
        <v>425</v>
      </c>
      <c r="B121" s="1" t="s">
        <v>548</v>
      </c>
      <c r="C121" s="1" t="s">
        <v>953</v>
      </c>
      <c r="D121" s="1" t="s">
        <v>1095</v>
      </c>
      <c r="E121" s="3">
        <v>56.8</v>
      </c>
      <c r="F121" s="3">
        <f t="shared" si="5"/>
        <v>268.34877777777774</v>
      </c>
      <c r="G121" s="3">
        <f>SUM(Table39[[#This Row],[RN Hours Contract (W/ Admin, DON)]], Table39[[#This Row],[LPN Contract Hours (w/ Admin)]], Table39[[#This Row],[CNA/NA/Med Aide Contract Hours]])</f>
        <v>2.1572222222222219</v>
      </c>
      <c r="H121" s="4">
        <f>Table39[[#This Row],[Total Contract Hours]]/Table39[[#This Row],[Total Hours Nurse Staffing]]</f>
        <v>8.0388747811202584E-3</v>
      </c>
      <c r="I121" s="3">
        <f>SUM(Table39[[#This Row],[RN Hours]], Table39[[#This Row],[RN Admin Hours]], Table39[[#This Row],[RN DON Hours]])</f>
        <v>95.842888888888893</v>
      </c>
      <c r="J121" s="3">
        <f t="shared" si="3"/>
        <v>2.11</v>
      </c>
      <c r="K121" s="4">
        <f>Table39[[#This Row],[RN Hours Contract (W/ Admin, DON)]]/Table39[[#This Row],[RN Hours (w/ Admin, DON)]]</f>
        <v>2.201519616594751E-2</v>
      </c>
      <c r="L121" s="3">
        <v>72.671222222222227</v>
      </c>
      <c r="M121" s="3">
        <v>2.11</v>
      </c>
      <c r="N121" s="4">
        <f>Table39[[#This Row],[RN Hours Contract]]/Table39[[#This Row],[RN Hours]]</f>
        <v>2.9034877018413216E-2</v>
      </c>
      <c r="O121" s="3">
        <v>17.749444444444446</v>
      </c>
      <c r="P121" s="3">
        <v>0</v>
      </c>
      <c r="Q121" s="4">
        <f>Table39[[#This Row],[RN Admin Hours Contract]]/Table39[[#This Row],[RN Admin Hours]]</f>
        <v>0</v>
      </c>
      <c r="R121" s="3">
        <v>5.4222222222222225</v>
      </c>
      <c r="S121" s="3">
        <v>0</v>
      </c>
      <c r="T121" s="4">
        <f>Table39[[#This Row],[RN DON Hours Contract]]/Table39[[#This Row],[RN DON Hours]]</f>
        <v>0</v>
      </c>
      <c r="U121" s="3">
        <f>SUM(Table39[[#This Row],[LPN Hours]], Table39[[#This Row],[LPN Admin Hours]])</f>
        <v>33.998777777777775</v>
      </c>
      <c r="V121" s="3">
        <f>Table39[[#This Row],[LPN Hours Contract]]+Table39[[#This Row],[LPN Admin Hours Contract]]</f>
        <v>4.7222222222222221E-2</v>
      </c>
      <c r="W121" s="4">
        <f t="shared" si="4"/>
        <v>1.3889388180620872E-3</v>
      </c>
      <c r="X121" s="3">
        <v>33.951555555555551</v>
      </c>
      <c r="Y121" s="3">
        <v>0</v>
      </c>
      <c r="Z121" s="4">
        <f>Table39[[#This Row],[LPN Hours Contract]]/Table39[[#This Row],[LPN Hours]]</f>
        <v>0</v>
      </c>
      <c r="AA121" s="3">
        <v>4.7222222222222221E-2</v>
      </c>
      <c r="AB121" s="3">
        <v>4.7222222222222221E-2</v>
      </c>
      <c r="AC121" s="4">
        <f>Table39[[#This Row],[LPN Admin Hours Contract]]/Table39[[#This Row],[LPN Admin Hours]]</f>
        <v>1</v>
      </c>
      <c r="AD121" s="3">
        <f>SUM(Table39[[#This Row],[CNA Hours]], Table39[[#This Row],[NA in Training Hours]], Table39[[#This Row],[Med Aide/Tech Hours]])</f>
        <v>138.5071111111111</v>
      </c>
      <c r="AE121" s="3">
        <f>SUM(Table39[[#This Row],[CNA Hours Contract]], Table39[[#This Row],[NA in Training Hours Contract]], Table39[[#This Row],[Med Aide/Tech Hours Contract]])</f>
        <v>0</v>
      </c>
      <c r="AF121" s="4">
        <f>Table39[[#This Row],[CNA/NA/Med Aide Contract Hours]]/Table39[[#This Row],[Total CNA, NA in Training, Med Aide/Tech Hours]]</f>
        <v>0</v>
      </c>
      <c r="AG121" s="3">
        <v>138.5071111111111</v>
      </c>
      <c r="AH121" s="3">
        <v>0</v>
      </c>
      <c r="AI121" s="4">
        <f>Table39[[#This Row],[CNA Hours Contract]]/Table39[[#This Row],[CNA Hours]]</f>
        <v>0</v>
      </c>
      <c r="AJ121" s="3">
        <v>0</v>
      </c>
      <c r="AK121" s="3">
        <v>0</v>
      </c>
      <c r="AL121" s="4">
        <v>0</v>
      </c>
      <c r="AM121" s="3">
        <v>0</v>
      </c>
      <c r="AN121" s="3">
        <v>0</v>
      </c>
      <c r="AO121" s="4">
        <v>0</v>
      </c>
      <c r="AP121" s="1" t="s">
        <v>119</v>
      </c>
      <c r="AQ121" s="1">
        <v>5</v>
      </c>
    </row>
    <row r="122" spans="1:43" x14ac:dyDescent="0.2">
      <c r="A122" s="1" t="s">
        <v>425</v>
      </c>
      <c r="B122" s="1" t="s">
        <v>549</v>
      </c>
      <c r="C122" s="1" t="s">
        <v>955</v>
      </c>
      <c r="D122" s="1" t="s">
        <v>1128</v>
      </c>
      <c r="E122" s="3">
        <v>54.43333333333333</v>
      </c>
      <c r="F122" s="3">
        <f t="shared" si="5"/>
        <v>207.2018888888889</v>
      </c>
      <c r="G122" s="3">
        <f>SUM(Table39[[#This Row],[RN Hours Contract (W/ Admin, DON)]], Table39[[#This Row],[LPN Contract Hours (w/ Admin)]], Table39[[#This Row],[CNA/NA/Med Aide Contract Hours]])</f>
        <v>0</v>
      </c>
      <c r="H122" s="4">
        <f>Table39[[#This Row],[Total Contract Hours]]/Table39[[#This Row],[Total Hours Nurse Staffing]]</f>
        <v>0</v>
      </c>
      <c r="I122" s="3">
        <f>SUM(Table39[[#This Row],[RN Hours]], Table39[[#This Row],[RN Admin Hours]], Table39[[#This Row],[RN DON Hours]])</f>
        <v>49.764666666666663</v>
      </c>
      <c r="J122" s="3">
        <f t="shared" ref="J122:J185" si="6">SUM(M122,P122,S122)</f>
        <v>0</v>
      </c>
      <c r="K122" s="4">
        <f>Table39[[#This Row],[RN Hours Contract (W/ Admin, DON)]]/Table39[[#This Row],[RN Hours (w/ Admin, DON)]]</f>
        <v>0</v>
      </c>
      <c r="L122" s="3">
        <v>33.862444444444442</v>
      </c>
      <c r="M122" s="3">
        <v>0</v>
      </c>
      <c r="N122" s="4">
        <f>Table39[[#This Row],[RN Hours Contract]]/Table39[[#This Row],[RN Hours]]</f>
        <v>0</v>
      </c>
      <c r="O122" s="3">
        <v>10.213333333333333</v>
      </c>
      <c r="P122" s="3">
        <v>0</v>
      </c>
      <c r="Q122" s="4">
        <f>Table39[[#This Row],[RN Admin Hours Contract]]/Table39[[#This Row],[RN Admin Hours]]</f>
        <v>0</v>
      </c>
      <c r="R122" s="3">
        <v>5.6888888888888891</v>
      </c>
      <c r="S122" s="3">
        <v>0</v>
      </c>
      <c r="T122" s="4">
        <f>Table39[[#This Row],[RN DON Hours Contract]]/Table39[[#This Row],[RN DON Hours]]</f>
        <v>0</v>
      </c>
      <c r="U122" s="3">
        <f>SUM(Table39[[#This Row],[LPN Hours]], Table39[[#This Row],[LPN Admin Hours]])</f>
        <v>35.821333333333335</v>
      </c>
      <c r="V122" s="3">
        <f>Table39[[#This Row],[LPN Hours Contract]]+Table39[[#This Row],[LPN Admin Hours Contract]]</f>
        <v>0</v>
      </c>
      <c r="W122" s="4">
        <f t="shared" ref="W122:W185" si="7">V122/U122</f>
        <v>0</v>
      </c>
      <c r="X122" s="3">
        <v>26.132444444444445</v>
      </c>
      <c r="Y122" s="3">
        <v>0</v>
      </c>
      <c r="Z122" s="4">
        <f>Table39[[#This Row],[LPN Hours Contract]]/Table39[[#This Row],[LPN Hours]]</f>
        <v>0</v>
      </c>
      <c r="AA122" s="3">
        <v>9.6888888888888882</v>
      </c>
      <c r="AB122" s="3">
        <v>0</v>
      </c>
      <c r="AC122" s="4">
        <f>Table39[[#This Row],[LPN Admin Hours Contract]]/Table39[[#This Row],[LPN Admin Hours]]</f>
        <v>0</v>
      </c>
      <c r="AD122" s="3">
        <f>SUM(Table39[[#This Row],[CNA Hours]], Table39[[#This Row],[NA in Training Hours]], Table39[[#This Row],[Med Aide/Tech Hours]])</f>
        <v>121.61588888888889</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121.61588888888889</v>
      </c>
      <c r="AH122" s="3">
        <v>0</v>
      </c>
      <c r="AI122" s="4">
        <f>Table39[[#This Row],[CNA Hours Contract]]/Table39[[#This Row],[CNA Hours]]</f>
        <v>0</v>
      </c>
      <c r="AJ122" s="3">
        <v>0</v>
      </c>
      <c r="AK122" s="3">
        <v>0</v>
      </c>
      <c r="AL122" s="4">
        <v>0</v>
      </c>
      <c r="AM122" s="3">
        <v>0</v>
      </c>
      <c r="AN122" s="3">
        <v>0</v>
      </c>
      <c r="AO122" s="4">
        <v>0</v>
      </c>
      <c r="AP122" s="1" t="s">
        <v>120</v>
      </c>
      <c r="AQ122" s="1">
        <v>5</v>
      </c>
    </row>
    <row r="123" spans="1:43" x14ac:dyDescent="0.2">
      <c r="A123" s="1" t="s">
        <v>425</v>
      </c>
      <c r="B123" s="1" t="s">
        <v>550</v>
      </c>
      <c r="C123" s="1" t="s">
        <v>884</v>
      </c>
      <c r="D123" s="1" t="s">
        <v>1101</v>
      </c>
      <c r="E123" s="3">
        <v>38.788888888888891</v>
      </c>
      <c r="F123" s="3">
        <f t="shared" si="5"/>
        <v>169.49877777777778</v>
      </c>
      <c r="G123" s="3">
        <f>SUM(Table39[[#This Row],[RN Hours Contract (W/ Admin, DON)]], Table39[[#This Row],[LPN Contract Hours (w/ Admin)]], Table39[[#This Row],[CNA/NA/Med Aide Contract Hours]])</f>
        <v>4.1666666666666664E-2</v>
      </c>
      <c r="H123" s="4">
        <f>Table39[[#This Row],[Total Contract Hours]]/Table39[[#This Row],[Total Hours Nurse Staffing]]</f>
        <v>2.458228148482224E-4</v>
      </c>
      <c r="I123" s="3">
        <f>SUM(Table39[[#This Row],[RN Hours]], Table39[[#This Row],[RN Admin Hours]], Table39[[#This Row],[RN DON Hours]])</f>
        <v>48.492555555555555</v>
      </c>
      <c r="J123" s="3">
        <f t="shared" si="6"/>
        <v>0</v>
      </c>
      <c r="K123" s="4">
        <f>Table39[[#This Row],[RN Hours Contract (W/ Admin, DON)]]/Table39[[#This Row],[RN Hours (w/ Admin, DON)]]</f>
        <v>0</v>
      </c>
      <c r="L123" s="3">
        <v>27.404</v>
      </c>
      <c r="M123" s="3">
        <v>0</v>
      </c>
      <c r="N123" s="4">
        <f>Table39[[#This Row],[RN Hours Contract]]/Table39[[#This Row],[RN Hours]]</f>
        <v>0</v>
      </c>
      <c r="O123" s="3">
        <v>14.510777777777781</v>
      </c>
      <c r="P123" s="3">
        <v>0</v>
      </c>
      <c r="Q123" s="4">
        <f>Table39[[#This Row],[RN Admin Hours Contract]]/Table39[[#This Row],[RN Admin Hours]]</f>
        <v>0</v>
      </c>
      <c r="R123" s="3">
        <v>6.5777777777777775</v>
      </c>
      <c r="S123" s="3">
        <v>0</v>
      </c>
      <c r="T123" s="4">
        <f>Table39[[#This Row],[RN DON Hours Contract]]/Table39[[#This Row],[RN DON Hours]]</f>
        <v>0</v>
      </c>
      <c r="U123" s="3">
        <f>SUM(Table39[[#This Row],[LPN Hours]], Table39[[#This Row],[LPN Admin Hours]])</f>
        <v>31.528555555555556</v>
      </c>
      <c r="V123" s="3">
        <f>Table39[[#This Row],[LPN Hours Contract]]+Table39[[#This Row],[LPN Admin Hours Contract]]</f>
        <v>4.1666666666666664E-2</v>
      </c>
      <c r="W123" s="4">
        <f t="shared" si="7"/>
        <v>1.3215533008877312E-3</v>
      </c>
      <c r="X123" s="3">
        <v>25.453555555555557</v>
      </c>
      <c r="Y123" s="3">
        <v>0</v>
      </c>
      <c r="Z123" s="4">
        <f>Table39[[#This Row],[LPN Hours Contract]]/Table39[[#This Row],[LPN Hours]]</f>
        <v>0</v>
      </c>
      <c r="AA123" s="3">
        <v>6.0750000000000002</v>
      </c>
      <c r="AB123" s="3">
        <v>4.1666666666666664E-2</v>
      </c>
      <c r="AC123" s="4">
        <f>Table39[[#This Row],[LPN Admin Hours Contract]]/Table39[[#This Row],[LPN Admin Hours]]</f>
        <v>6.8587105624142658E-3</v>
      </c>
      <c r="AD123" s="3">
        <f>SUM(Table39[[#This Row],[CNA Hours]], Table39[[#This Row],[NA in Training Hours]], Table39[[#This Row],[Med Aide/Tech Hours]])</f>
        <v>89.477666666666664</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82.778888888888886</v>
      </c>
      <c r="AH123" s="3">
        <v>0</v>
      </c>
      <c r="AI123" s="4">
        <f>Table39[[#This Row],[CNA Hours Contract]]/Table39[[#This Row],[CNA Hours]]</f>
        <v>0</v>
      </c>
      <c r="AJ123" s="3">
        <v>6.6987777777777779</v>
      </c>
      <c r="AK123" s="3">
        <v>0</v>
      </c>
      <c r="AL123" s="4">
        <f>Table39[[#This Row],[NA in Training Hours Contract]]/Table39[[#This Row],[NA in Training Hours]]</f>
        <v>0</v>
      </c>
      <c r="AM123" s="3">
        <v>0</v>
      </c>
      <c r="AN123" s="3">
        <v>0</v>
      </c>
      <c r="AO123" s="4">
        <v>0</v>
      </c>
      <c r="AP123" s="1" t="s">
        <v>121</v>
      </c>
      <c r="AQ123" s="1">
        <v>5</v>
      </c>
    </row>
    <row r="124" spans="1:43" x14ac:dyDescent="0.2">
      <c r="A124" s="1" t="s">
        <v>425</v>
      </c>
      <c r="B124" s="1" t="s">
        <v>551</v>
      </c>
      <c r="C124" s="1" t="s">
        <v>965</v>
      </c>
      <c r="D124" s="1" t="s">
        <v>1116</v>
      </c>
      <c r="E124" s="3">
        <v>53.266666666666666</v>
      </c>
      <c r="F124" s="3">
        <f t="shared" si="5"/>
        <v>206.54888888888888</v>
      </c>
      <c r="G124" s="3">
        <f>SUM(Table39[[#This Row],[RN Hours Contract (W/ Admin, DON)]], Table39[[#This Row],[LPN Contract Hours (w/ Admin)]], Table39[[#This Row],[CNA/NA/Med Aide Contract Hours]])</f>
        <v>3.5681111111111106</v>
      </c>
      <c r="H124" s="4">
        <f>Table39[[#This Row],[Total Contract Hours]]/Table39[[#This Row],[Total Hours Nurse Staffing]]</f>
        <v>1.7274898598125813E-2</v>
      </c>
      <c r="I124" s="3">
        <f>SUM(Table39[[#This Row],[RN Hours]], Table39[[#This Row],[RN Admin Hours]], Table39[[#This Row],[RN DON Hours]])</f>
        <v>42.643555555555558</v>
      </c>
      <c r="J124" s="3">
        <f t="shared" si="6"/>
        <v>3.5681111111111106</v>
      </c>
      <c r="K124" s="4">
        <f>Table39[[#This Row],[RN Hours Contract (W/ Admin, DON)]]/Table39[[#This Row],[RN Hours (w/ Admin, DON)]]</f>
        <v>8.3672927002126141E-2</v>
      </c>
      <c r="L124" s="3">
        <v>27.007000000000001</v>
      </c>
      <c r="M124" s="3">
        <v>3.5681111111111106</v>
      </c>
      <c r="N124" s="4">
        <f>Table39[[#This Row],[RN Hours Contract]]/Table39[[#This Row],[RN Hours]]</f>
        <v>0.13211801055693378</v>
      </c>
      <c r="O124" s="3">
        <v>10.303222222222221</v>
      </c>
      <c r="P124" s="3">
        <v>0</v>
      </c>
      <c r="Q124" s="4">
        <f>Table39[[#This Row],[RN Admin Hours Contract]]/Table39[[#This Row],[RN Admin Hours]]</f>
        <v>0</v>
      </c>
      <c r="R124" s="3">
        <v>5.333333333333333</v>
      </c>
      <c r="S124" s="3">
        <v>0</v>
      </c>
      <c r="T124" s="4">
        <f>Table39[[#This Row],[RN DON Hours Contract]]/Table39[[#This Row],[RN DON Hours]]</f>
        <v>0</v>
      </c>
      <c r="U124" s="3">
        <f>SUM(Table39[[#This Row],[LPN Hours]], Table39[[#This Row],[LPN Admin Hours]])</f>
        <v>48.138000000000005</v>
      </c>
      <c r="V124" s="3">
        <f>Table39[[#This Row],[LPN Hours Contract]]+Table39[[#This Row],[LPN Admin Hours Contract]]</f>
        <v>0</v>
      </c>
      <c r="W124" s="4">
        <f t="shared" si="7"/>
        <v>0</v>
      </c>
      <c r="X124" s="3">
        <v>40.938000000000002</v>
      </c>
      <c r="Y124" s="3">
        <v>0</v>
      </c>
      <c r="Z124" s="4">
        <f>Table39[[#This Row],[LPN Hours Contract]]/Table39[[#This Row],[LPN Hours]]</f>
        <v>0</v>
      </c>
      <c r="AA124" s="3">
        <v>7.2</v>
      </c>
      <c r="AB124" s="3">
        <v>0</v>
      </c>
      <c r="AC124" s="4">
        <f>Table39[[#This Row],[LPN Admin Hours Contract]]/Table39[[#This Row],[LPN Admin Hours]]</f>
        <v>0</v>
      </c>
      <c r="AD124" s="3">
        <f>SUM(Table39[[#This Row],[CNA Hours]], Table39[[#This Row],[NA in Training Hours]], Table39[[#This Row],[Med Aide/Tech Hours]])</f>
        <v>115.76733333333333</v>
      </c>
      <c r="AE124" s="3">
        <f>SUM(Table39[[#This Row],[CNA Hours Contract]], Table39[[#This Row],[NA in Training Hours Contract]], Table39[[#This Row],[Med Aide/Tech Hours Contract]])</f>
        <v>0</v>
      </c>
      <c r="AF124" s="4">
        <f>Table39[[#This Row],[CNA/NA/Med Aide Contract Hours]]/Table39[[#This Row],[Total CNA, NA in Training, Med Aide/Tech Hours]]</f>
        <v>0</v>
      </c>
      <c r="AG124" s="3">
        <v>115.76733333333333</v>
      </c>
      <c r="AH124" s="3">
        <v>0</v>
      </c>
      <c r="AI124" s="4">
        <f>Table39[[#This Row],[CNA Hours Contract]]/Table39[[#This Row],[CNA Hours]]</f>
        <v>0</v>
      </c>
      <c r="AJ124" s="3">
        <v>0</v>
      </c>
      <c r="AK124" s="3">
        <v>0</v>
      </c>
      <c r="AL124" s="4">
        <v>0</v>
      </c>
      <c r="AM124" s="3">
        <v>0</v>
      </c>
      <c r="AN124" s="3">
        <v>0</v>
      </c>
      <c r="AO124" s="4">
        <v>0</v>
      </c>
      <c r="AP124" s="1" t="s">
        <v>122</v>
      </c>
      <c r="AQ124" s="1">
        <v>5</v>
      </c>
    </row>
    <row r="125" spans="1:43" x14ac:dyDescent="0.2">
      <c r="A125" s="1" t="s">
        <v>425</v>
      </c>
      <c r="B125" s="1" t="s">
        <v>552</v>
      </c>
      <c r="C125" s="1" t="s">
        <v>877</v>
      </c>
      <c r="D125" s="1" t="s">
        <v>1123</v>
      </c>
      <c r="E125" s="3">
        <v>61.6</v>
      </c>
      <c r="F125" s="3">
        <f t="shared" si="5"/>
        <v>268.32122222222222</v>
      </c>
      <c r="G125" s="3">
        <f>SUM(Table39[[#This Row],[RN Hours Contract (W/ Admin, DON)]], Table39[[#This Row],[LPN Contract Hours (w/ Admin)]], Table39[[#This Row],[CNA/NA/Med Aide Contract Hours]])</f>
        <v>12.615999999999998</v>
      </c>
      <c r="H125" s="4">
        <f>Table39[[#This Row],[Total Contract Hours]]/Table39[[#This Row],[Total Hours Nurse Staffing]]</f>
        <v>4.7018271218038407E-2</v>
      </c>
      <c r="I125" s="3">
        <f>SUM(Table39[[#This Row],[RN Hours]], Table39[[#This Row],[RN Admin Hours]], Table39[[#This Row],[RN DON Hours]])</f>
        <v>42.267333333333333</v>
      </c>
      <c r="J125" s="3">
        <f t="shared" si="6"/>
        <v>1.9482222222222225</v>
      </c>
      <c r="K125" s="4">
        <f>Table39[[#This Row],[RN Hours Contract (W/ Admin, DON)]]/Table39[[#This Row],[RN Hours (w/ Admin, DON)]]</f>
        <v>4.6092858682565477E-2</v>
      </c>
      <c r="L125" s="3">
        <v>20.867111111111111</v>
      </c>
      <c r="M125" s="3">
        <v>1.9482222222222225</v>
      </c>
      <c r="N125" s="4">
        <f>Table39[[#This Row],[RN Hours Contract]]/Table39[[#This Row],[RN Hours]]</f>
        <v>9.3363293646567716E-2</v>
      </c>
      <c r="O125" s="3">
        <v>15.978</v>
      </c>
      <c r="P125" s="3">
        <v>0</v>
      </c>
      <c r="Q125" s="4">
        <f>Table39[[#This Row],[RN Admin Hours Contract]]/Table39[[#This Row],[RN Admin Hours]]</f>
        <v>0</v>
      </c>
      <c r="R125" s="3">
        <v>5.4222222222222225</v>
      </c>
      <c r="S125" s="3">
        <v>0</v>
      </c>
      <c r="T125" s="4">
        <f>Table39[[#This Row],[RN DON Hours Contract]]/Table39[[#This Row],[RN DON Hours]]</f>
        <v>0</v>
      </c>
      <c r="U125" s="3">
        <f>SUM(Table39[[#This Row],[LPN Hours]], Table39[[#This Row],[LPN Admin Hours]])</f>
        <v>49.888333333333328</v>
      </c>
      <c r="V125" s="3">
        <f>Table39[[#This Row],[LPN Hours Contract]]+Table39[[#This Row],[LPN Admin Hours Contract]]</f>
        <v>7.8072222222222205</v>
      </c>
      <c r="W125" s="4">
        <f t="shared" si="7"/>
        <v>0.15649394759407118</v>
      </c>
      <c r="X125" s="3">
        <v>49.888333333333328</v>
      </c>
      <c r="Y125" s="3">
        <v>7.8072222222222205</v>
      </c>
      <c r="Z125" s="4">
        <f>Table39[[#This Row],[LPN Hours Contract]]/Table39[[#This Row],[LPN Hours]]</f>
        <v>0.15649394759407118</v>
      </c>
      <c r="AA125" s="3">
        <v>0</v>
      </c>
      <c r="AB125" s="3">
        <v>0</v>
      </c>
      <c r="AC125" s="4">
        <v>0</v>
      </c>
      <c r="AD125" s="3">
        <f>SUM(Table39[[#This Row],[CNA Hours]], Table39[[#This Row],[NA in Training Hours]], Table39[[#This Row],[Med Aide/Tech Hours]])</f>
        <v>176.16555555555556</v>
      </c>
      <c r="AE125" s="3">
        <f>SUM(Table39[[#This Row],[CNA Hours Contract]], Table39[[#This Row],[NA in Training Hours Contract]], Table39[[#This Row],[Med Aide/Tech Hours Contract]])</f>
        <v>2.8605555555555555</v>
      </c>
      <c r="AF125" s="4">
        <f>Table39[[#This Row],[CNA/NA/Med Aide Contract Hours]]/Table39[[#This Row],[Total CNA, NA in Training, Med Aide/Tech Hours]]</f>
        <v>1.6237882295063354E-2</v>
      </c>
      <c r="AG125" s="3">
        <v>173.60444444444445</v>
      </c>
      <c r="AH125" s="3">
        <v>2.8605555555555555</v>
      </c>
      <c r="AI125" s="4">
        <f>Table39[[#This Row],[CNA Hours Contract]]/Table39[[#This Row],[CNA Hours]]</f>
        <v>1.6477432733416963E-2</v>
      </c>
      <c r="AJ125" s="3">
        <v>2.5611111111111109</v>
      </c>
      <c r="AK125" s="3">
        <v>0</v>
      </c>
      <c r="AL125" s="4">
        <f>Table39[[#This Row],[NA in Training Hours Contract]]/Table39[[#This Row],[NA in Training Hours]]</f>
        <v>0</v>
      </c>
      <c r="AM125" s="3">
        <v>0</v>
      </c>
      <c r="AN125" s="3">
        <v>0</v>
      </c>
      <c r="AO125" s="4">
        <v>0</v>
      </c>
      <c r="AP125" s="1" t="s">
        <v>123</v>
      </c>
      <c r="AQ125" s="1">
        <v>5</v>
      </c>
    </row>
    <row r="126" spans="1:43" x14ac:dyDescent="0.2">
      <c r="A126" s="1" t="s">
        <v>425</v>
      </c>
      <c r="B126" s="1" t="s">
        <v>553</v>
      </c>
      <c r="C126" s="1" t="s">
        <v>966</v>
      </c>
      <c r="D126" s="1" t="s">
        <v>1105</v>
      </c>
      <c r="E126" s="3">
        <v>97.433333333333337</v>
      </c>
      <c r="F126" s="3">
        <f t="shared" si="5"/>
        <v>408.41633333333334</v>
      </c>
      <c r="G126" s="3">
        <f>SUM(Table39[[#This Row],[RN Hours Contract (W/ Admin, DON)]], Table39[[#This Row],[LPN Contract Hours (w/ Admin)]], Table39[[#This Row],[CNA/NA/Med Aide Contract Hours]])</f>
        <v>0</v>
      </c>
      <c r="H126" s="4">
        <f>Table39[[#This Row],[Total Contract Hours]]/Table39[[#This Row],[Total Hours Nurse Staffing]]</f>
        <v>0</v>
      </c>
      <c r="I126" s="3">
        <f>SUM(Table39[[#This Row],[RN Hours]], Table39[[#This Row],[RN Admin Hours]], Table39[[#This Row],[RN DON Hours]])</f>
        <v>69.352999999999994</v>
      </c>
      <c r="J126" s="3">
        <f t="shared" si="6"/>
        <v>0</v>
      </c>
      <c r="K126" s="4">
        <f>Table39[[#This Row],[RN Hours Contract (W/ Admin, DON)]]/Table39[[#This Row],[RN Hours (w/ Admin, DON)]]</f>
        <v>0</v>
      </c>
      <c r="L126" s="3">
        <v>42.620888888888892</v>
      </c>
      <c r="M126" s="3">
        <v>0</v>
      </c>
      <c r="N126" s="4">
        <f>Table39[[#This Row],[RN Hours Contract]]/Table39[[#This Row],[RN Hours]]</f>
        <v>0</v>
      </c>
      <c r="O126" s="3">
        <v>21.611222222222221</v>
      </c>
      <c r="P126" s="3">
        <v>0</v>
      </c>
      <c r="Q126" s="4">
        <f>Table39[[#This Row],[RN Admin Hours Contract]]/Table39[[#This Row],[RN Admin Hours]]</f>
        <v>0</v>
      </c>
      <c r="R126" s="3">
        <v>5.1208888888888886</v>
      </c>
      <c r="S126" s="3">
        <v>0</v>
      </c>
      <c r="T126" s="4">
        <f>Table39[[#This Row],[RN DON Hours Contract]]/Table39[[#This Row],[RN DON Hours]]</f>
        <v>0</v>
      </c>
      <c r="U126" s="3">
        <f>SUM(Table39[[#This Row],[LPN Hours]], Table39[[#This Row],[LPN Admin Hours]])</f>
        <v>157.22177777777776</v>
      </c>
      <c r="V126" s="3">
        <f>Table39[[#This Row],[LPN Hours Contract]]+Table39[[#This Row],[LPN Admin Hours Contract]]</f>
        <v>0</v>
      </c>
      <c r="W126" s="4">
        <f t="shared" si="7"/>
        <v>0</v>
      </c>
      <c r="X126" s="3">
        <v>157.22177777777776</v>
      </c>
      <c r="Y126" s="3">
        <v>0</v>
      </c>
      <c r="Z126" s="4">
        <f>Table39[[#This Row],[LPN Hours Contract]]/Table39[[#This Row],[LPN Hours]]</f>
        <v>0</v>
      </c>
      <c r="AA126" s="3">
        <v>0</v>
      </c>
      <c r="AB126" s="3">
        <v>0</v>
      </c>
      <c r="AC126" s="4">
        <v>0</v>
      </c>
      <c r="AD126" s="3">
        <f>SUM(Table39[[#This Row],[CNA Hours]], Table39[[#This Row],[NA in Training Hours]], Table39[[#This Row],[Med Aide/Tech Hours]])</f>
        <v>181.84155555555557</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144.26044444444446</v>
      </c>
      <c r="AH126" s="3">
        <v>0</v>
      </c>
      <c r="AI126" s="4">
        <f>Table39[[#This Row],[CNA Hours Contract]]/Table39[[#This Row],[CNA Hours]]</f>
        <v>0</v>
      </c>
      <c r="AJ126" s="3">
        <v>37.58111111111112</v>
      </c>
      <c r="AK126" s="3">
        <v>0</v>
      </c>
      <c r="AL126" s="4">
        <f>Table39[[#This Row],[NA in Training Hours Contract]]/Table39[[#This Row],[NA in Training Hours]]</f>
        <v>0</v>
      </c>
      <c r="AM126" s="3">
        <v>0</v>
      </c>
      <c r="AN126" s="3">
        <v>0</v>
      </c>
      <c r="AO126" s="4">
        <v>0</v>
      </c>
      <c r="AP126" s="1" t="s">
        <v>124</v>
      </c>
      <c r="AQ126" s="1">
        <v>5</v>
      </c>
    </row>
    <row r="127" spans="1:43" x14ac:dyDescent="0.2">
      <c r="A127" s="1" t="s">
        <v>425</v>
      </c>
      <c r="B127" s="1" t="s">
        <v>554</v>
      </c>
      <c r="C127" s="1" t="s">
        <v>956</v>
      </c>
      <c r="D127" s="1" t="s">
        <v>1129</v>
      </c>
      <c r="E127" s="3">
        <v>73.977777777777774</v>
      </c>
      <c r="F127" s="3">
        <f t="shared" si="5"/>
        <v>340.142</v>
      </c>
      <c r="G127" s="3">
        <f>SUM(Table39[[#This Row],[RN Hours Contract (W/ Admin, DON)]], Table39[[#This Row],[LPN Contract Hours (w/ Admin)]], Table39[[#This Row],[CNA/NA/Med Aide Contract Hours]])</f>
        <v>0</v>
      </c>
      <c r="H127" s="4">
        <f>Table39[[#This Row],[Total Contract Hours]]/Table39[[#This Row],[Total Hours Nurse Staffing]]</f>
        <v>0</v>
      </c>
      <c r="I127" s="3">
        <f>SUM(Table39[[#This Row],[RN Hours]], Table39[[#This Row],[RN Admin Hours]], Table39[[#This Row],[RN DON Hours]])</f>
        <v>84.827111111111094</v>
      </c>
      <c r="J127" s="3">
        <f t="shared" si="6"/>
        <v>0</v>
      </c>
      <c r="K127" s="4">
        <f>Table39[[#This Row],[RN Hours Contract (W/ Admin, DON)]]/Table39[[#This Row],[RN Hours (w/ Admin, DON)]]</f>
        <v>0</v>
      </c>
      <c r="L127" s="3">
        <v>60.541999999999994</v>
      </c>
      <c r="M127" s="3">
        <v>0</v>
      </c>
      <c r="N127" s="4">
        <f>Table39[[#This Row],[RN Hours Contract]]/Table39[[#This Row],[RN Hours]]</f>
        <v>0</v>
      </c>
      <c r="O127" s="3">
        <v>18.862888888888889</v>
      </c>
      <c r="P127" s="3">
        <v>0</v>
      </c>
      <c r="Q127" s="4">
        <f>Table39[[#This Row],[RN Admin Hours Contract]]/Table39[[#This Row],[RN Admin Hours]]</f>
        <v>0</v>
      </c>
      <c r="R127" s="3">
        <v>5.4222222222222225</v>
      </c>
      <c r="S127" s="3">
        <v>0</v>
      </c>
      <c r="T127" s="4">
        <f>Table39[[#This Row],[RN DON Hours Contract]]/Table39[[#This Row],[RN DON Hours]]</f>
        <v>0</v>
      </c>
      <c r="U127" s="3">
        <f>SUM(Table39[[#This Row],[LPN Hours]], Table39[[#This Row],[LPN Admin Hours]])</f>
        <v>86.613555555555564</v>
      </c>
      <c r="V127" s="3">
        <f>Table39[[#This Row],[LPN Hours Contract]]+Table39[[#This Row],[LPN Admin Hours Contract]]</f>
        <v>0</v>
      </c>
      <c r="W127" s="4">
        <f t="shared" si="7"/>
        <v>0</v>
      </c>
      <c r="X127" s="3">
        <v>81.462000000000003</v>
      </c>
      <c r="Y127" s="3">
        <v>0</v>
      </c>
      <c r="Z127" s="4">
        <f>Table39[[#This Row],[LPN Hours Contract]]/Table39[[#This Row],[LPN Hours]]</f>
        <v>0</v>
      </c>
      <c r="AA127" s="3">
        <v>5.1515555555555563</v>
      </c>
      <c r="AB127" s="3">
        <v>0</v>
      </c>
      <c r="AC127" s="4">
        <f>Table39[[#This Row],[LPN Admin Hours Contract]]/Table39[[#This Row],[LPN Admin Hours]]</f>
        <v>0</v>
      </c>
      <c r="AD127" s="3">
        <f>SUM(Table39[[#This Row],[CNA Hours]], Table39[[#This Row],[NA in Training Hours]], Table39[[#This Row],[Med Aide/Tech Hours]])</f>
        <v>168.70133333333334</v>
      </c>
      <c r="AE127" s="3">
        <f>SUM(Table39[[#This Row],[CNA Hours Contract]], Table39[[#This Row],[NA in Training Hours Contract]], Table39[[#This Row],[Med Aide/Tech Hours Contract]])</f>
        <v>0</v>
      </c>
      <c r="AF127" s="4">
        <f>Table39[[#This Row],[CNA/NA/Med Aide Contract Hours]]/Table39[[#This Row],[Total CNA, NA in Training, Med Aide/Tech Hours]]</f>
        <v>0</v>
      </c>
      <c r="AG127" s="3">
        <v>168.70133333333334</v>
      </c>
      <c r="AH127" s="3">
        <v>0</v>
      </c>
      <c r="AI127" s="4">
        <f>Table39[[#This Row],[CNA Hours Contract]]/Table39[[#This Row],[CNA Hours]]</f>
        <v>0</v>
      </c>
      <c r="AJ127" s="3">
        <v>0</v>
      </c>
      <c r="AK127" s="3">
        <v>0</v>
      </c>
      <c r="AL127" s="4">
        <v>0</v>
      </c>
      <c r="AM127" s="3">
        <v>0</v>
      </c>
      <c r="AN127" s="3">
        <v>0</v>
      </c>
      <c r="AO127" s="4">
        <v>0</v>
      </c>
      <c r="AP127" s="1" t="s">
        <v>125</v>
      </c>
      <c r="AQ127" s="1">
        <v>5</v>
      </c>
    </row>
    <row r="128" spans="1:43" x14ac:dyDescent="0.2">
      <c r="A128" s="1" t="s">
        <v>425</v>
      </c>
      <c r="B128" s="1" t="s">
        <v>555</v>
      </c>
      <c r="C128" s="1" t="s">
        <v>853</v>
      </c>
      <c r="D128" s="1" t="s">
        <v>1108</v>
      </c>
      <c r="E128" s="3">
        <v>76.533333333333331</v>
      </c>
      <c r="F128" s="3">
        <f t="shared" si="5"/>
        <v>311.97311111111105</v>
      </c>
      <c r="G128" s="3">
        <f>SUM(Table39[[#This Row],[RN Hours Contract (W/ Admin, DON)]], Table39[[#This Row],[LPN Contract Hours (w/ Admin)]], Table39[[#This Row],[CNA/NA/Med Aide Contract Hours]])</f>
        <v>0</v>
      </c>
      <c r="H128" s="4">
        <f>Table39[[#This Row],[Total Contract Hours]]/Table39[[#This Row],[Total Hours Nurse Staffing]]</f>
        <v>0</v>
      </c>
      <c r="I128" s="3">
        <f>SUM(Table39[[#This Row],[RN Hours]], Table39[[#This Row],[RN Admin Hours]], Table39[[#This Row],[RN DON Hours]])</f>
        <v>81.779222222222216</v>
      </c>
      <c r="J128" s="3">
        <f t="shared" si="6"/>
        <v>0</v>
      </c>
      <c r="K128" s="4">
        <f>Table39[[#This Row],[RN Hours Contract (W/ Admin, DON)]]/Table39[[#This Row],[RN Hours (w/ Admin, DON)]]</f>
        <v>0</v>
      </c>
      <c r="L128" s="3">
        <v>62.003666666666668</v>
      </c>
      <c r="M128" s="3">
        <v>0</v>
      </c>
      <c r="N128" s="4">
        <f>Table39[[#This Row],[RN Hours Contract]]/Table39[[#This Row],[RN Hours]]</f>
        <v>0</v>
      </c>
      <c r="O128" s="3">
        <v>10.797777777777778</v>
      </c>
      <c r="P128" s="3">
        <v>0</v>
      </c>
      <c r="Q128" s="4">
        <f>Table39[[#This Row],[RN Admin Hours Contract]]/Table39[[#This Row],[RN Admin Hours]]</f>
        <v>0</v>
      </c>
      <c r="R128" s="3">
        <v>8.9777777777777779</v>
      </c>
      <c r="S128" s="3">
        <v>0</v>
      </c>
      <c r="T128" s="4">
        <f>Table39[[#This Row],[RN DON Hours Contract]]/Table39[[#This Row],[RN DON Hours]]</f>
        <v>0</v>
      </c>
      <c r="U128" s="3">
        <f>SUM(Table39[[#This Row],[LPN Hours]], Table39[[#This Row],[LPN Admin Hours]])</f>
        <v>43.199333333333335</v>
      </c>
      <c r="V128" s="3">
        <f>Table39[[#This Row],[LPN Hours Contract]]+Table39[[#This Row],[LPN Admin Hours Contract]]</f>
        <v>0</v>
      </c>
      <c r="W128" s="4">
        <f t="shared" si="7"/>
        <v>0</v>
      </c>
      <c r="X128" s="3">
        <v>43.199333333333335</v>
      </c>
      <c r="Y128" s="3">
        <v>0</v>
      </c>
      <c r="Z128" s="4">
        <f>Table39[[#This Row],[LPN Hours Contract]]/Table39[[#This Row],[LPN Hours]]</f>
        <v>0</v>
      </c>
      <c r="AA128" s="3">
        <v>0</v>
      </c>
      <c r="AB128" s="3">
        <v>0</v>
      </c>
      <c r="AC128" s="4">
        <v>0</v>
      </c>
      <c r="AD128" s="3">
        <f>SUM(Table39[[#This Row],[CNA Hours]], Table39[[#This Row],[NA in Training Hours]], Table39[[#This Row],[Med Aide/Tech Hours]])</f>
        <v>186.99455555555554</v>
      </c>
      <c r="AE128" s="3">
        <f>SUM(Table39[[#This Row],[CNA Hours Contract]], Table39[[#This Row],[NA in Training Hours Contract]], Table39[[#This Row],[Med Aide/Tech Hours Contract]])</f>
        <v>0</v>
      </c>
      <c r="AF128" s="4">
        <f>Table39[[#This Row],[CNA/NA/Med Aide Contract Hours]]/Table39[[#This Row],[Total CNA, NA in Training, Med Aide/Tech Hours]]</f>
        <v>0</v>
      </c>
      <c r="AG128" s="3">
        <v>186.99455555555554</v>
      </c>
      <c r="AH128" s="3">
        <v>0</v>
      </c>
      <c r="AI128" s="4">
        <f>Table39[[#This Row],[CNA Hours Contract]]/Table39[[#This Row],[CNA Hours]]</f>
        <v>0</v>
      </c>
      <c r="AJ128" s="3">
        <v>0</v>
      </c>
      <c r="AK128" s="3">
        <v>0</v>
      </c>
      <c r="AL128" s="4">
        <v>0</v>
      </c>
      <c r="AM128" s="3">
        <v>0</v>
      </c>
      <c r="AN128" s="3">
        <v>0</v>
      </c>
      <c r="AO128" s="4">
        <v>0</v>
      </c>
      <c r="AP128" s="1" t="s">
        <v>126</v>
      </c>
      <c r="AQ128" s="1">
        <v>5</v>
      </c>
    </row>
    <row r="129" spans="1:43" x14ac:dyDescent="0.2">
      <c r="A129" s="1" t="s">
        <v>425</v>
      </c>
      <c r="B129" s="1" t="s">
        <v>556</v>
      </c>
      <c r="C129" s="1" t="s">
        <v>967</v>
      </c>
      <c r="D129" s="1" t="s">
        <v>1132</v>
      </c>
      <c r="E129" s="3">
        <v>61.733333333333334</v>
      </c>
      <c r="F129" s="3">
        <f t="shared" si="5"/>
        <v>256.98411111111108</v>
      </c>
      <c r="G129" s="3">
        <f>SUM(Table39[[#This Row],[RN Hours Contract (W/ Admin, DON)]], Table39[[#This Row],[LPN Contract Hours (w/ Admin)]], Table39[[#This Row],[CNA/NA/Med Aide Contract Hours]])</f>
        <v>0</v>
      </c>
      <c r="H129" s="4">
        <f>Table39[[#This Row],[Total Contract Hours]]/Table39[[#This Row],[Total Hours Nurse Staffing]]</f>
        <v>0</v>
      </c>
      <c r="I129" s="3">
        <f>SUM(Table39[[#This Row],[RN Hours]], Table39[[#This Row],[RN Admin Hours]], Table39[[#This Row],[RN DON Hours]])</f>
        <v>39.635555555555563</v>
      </c>
      <c r="J129" s="3">
        <f t="shared" si="6"/>
        <v>0</v>
      </c>
      <c r="K129" s="4">
        <f>Table39[[#This Row],[RN Hours Contract (W/ Admin, DON)]]/Table39[[#This Row],[RN Hours (w/ Admin, DON)]]</f>
        <v>0</v>
      </c>
      <c r="L129" s="3">
        <v>27.544777777777782</v>
      </c>
      <c r="M129" s="3">
        <v>0</v>
      </c>
      <c r="N129" s="4">
        <f>Table39[[#This Row],[RN Hours Contract]]/Table39[[#This Row],[RN Hours]]</f>
        <v>0</v>
      </c>
      <c r="O129" s="3">
        <v>6.4018888888888883</v>
      </c>
      <c r="P129" s="3">
        <v>0</v>
      </c>
      <c r="Q129" s="4">
        <f>Table39[[#This Row],[RN Admin Hours Contract]]/Table39[[#This Row],[RN Admin Hours]]</f>
        <v>0</v>
      </c>
      <c r="R129" s="3">
        <v>5.6888888888888891</v>
      </c>
      <c r="S129" s="3">
        <v>0</v>
      </c>
      <c r="T129" s="4">
        <f>Table39[[#This Row],[RN DON Hours Contract]]/Table39[[#This Row],[RN DON Hours]]</f>
        <v>0</v>
      </c>
      <c r="U129" s="3">
        <f>SUM(Table39[[#This Row],[LPN Hours]], Table39[[#This Row],[LPN Admin Hours]])</f>
        <v>55.124444444444443</v>
      </c>
      <c r="V129" s="3">
        <f>Table39[[#This Row],[LPN Hours Contract]]+Table39[[#This Row],[LPN Admin Hours Contract]]</f>
        <v>0</v>
      </c>
      <c r="W129" s="4">
        <f t="shared" si="7"/>
        <v>0</v>
      </c>
      <c r="X129" s="3">
        <v>44.73</v>
      </c>
      <c r="Y129" s="3">
        <v>0</v>
      </c>
      <c r="Z129" s="4">
        <f>Table39[[#This Row],[LPN Hours Contract]]/Table39[[#This Row],[LPN Hours]]</f>
        <v>0</v>
      </c>
      <c r="AA129" s="3">
        <v>10.394444444444444</v>
      </c>
      <c r="AB129" s="3">
        <v>0</v>
      </c>
      <c r="AC129" s="4">
        <f>Table39[[#This Row],[LPN Admin Hours Contract]]/Table39[[#This Row],[LPN Admin Hours]]</f>
        <v>0</v>
      </c>
      <c r="AD129" s="3">
        <f>SUM(Table39[[#This Row],[CNA Hours]], Table39[[#This Row],[NA in Training Hours]], Table39[[#This Row],[Med Aide/Tech Hours]])</f>
        <v>162.22411111111109</v>
      </c>
      <c r="AE129" s="3">
        <f>SUM(Table39[[#This Row],[CNA Hours Contract]], Table39[[#This Row],[NA in Training Hours Contract]], Table39[[#This Row],[Med Aide/Tech Hours Contract]])</f>
        <v>0</v>
      </c>
      <c r="AF129" s="4">
        <f>Table39[[#This Row],[CNA/NA/Med Aide Contract Hours]]/Table39[[#This Row],[Total CNA, NA in Training, Med Aide/Tech Hours]]</f>
        <v>0</v>
      </c>
      <c r="AG129" s="3">
        <v>142.76544444444443</v>
      </c>
      <c r="AH129" s="3">
        <v>0</v>
      </c>
      <c r="AI129" s="4">
        <f>Table39[[#This Row],[CNA Hours Contract]]/Table39[[#This Row],[CNA Hours]]</f>
        <v>0</v>
      </c>
      <c r="AJ129" s="3">
        <v>19.458666666666666</v>
      </c>
      <c r="AK129" s="3">
        <v>0</v>
      </c>
      <c r="AL129" s="4">
        <f>Table39[[#This Row],[NA in Training Hours Contract]]/Table39[[#This Row],[NA in Training Hours]]</f>
        <v>0</v>
      </c>
      <c r="AM129" s="3">
        <v>0</v>
      </c>
      <c r="AN129" s="3">
        <v>0</v>
      </c>
      <c r="AO129" s="4">
        <v>0</v>
      </c>
      <c r="AP129" s="1" t="s">
        <v>127</v>
      </c>
      <c r="AQ129" s="1">
        <v>5</v>
      </c>
    </row>
    <row r="130" spans="1:43" x14ac:dyDescent="0.2">
      <c r="A130" s="1" t="s">
        <v>425</v>
      </c>
      <c r="B130" s="1" t="s">
        <v>557</v>
      </c>
      <c r="C130" s="1" t="s">
        <v>871</v>
      </c>
      <c r="D130" s="1" t="s">
        <v>1105</v>
      </c>
      <c r="E130" s="3">
        <v>62.87777777777778</v>
      </c>
      <c r="F130" s="3">
        <f t="shared" ref="F130:F193" si="8">SUM(I130,U130,AD130)</f>
        <v>256.49322222222224</v>
      </c>
      <c r="G130" s="3">
        <f>SUM(Table39[[#This Row],[RN Hours Contract (W/ Admin, DON)]], Table39[[#This Row],[LPN Contract Hours (w/ Admin)]], Table39[[#This Row],[CNA/NA/Med Aide Contract Hours]])</f>
        <v>7.2222222222222215E-2</v>
      </c>
      <c r="H130" s="4">
        <f>Table39[[#This Row],[Total Contract Hours]]/Table39[[#This Row],[Total Hours Nurse Staffing]]</f>
        <v>2.815755582018844E-4</v>
      </c>
      <c r="I130" s="3">
        <f>SUM(Table39[[#This Row],[RN Hours]], Table39[[#This Row],[RN Admin Hours]], Table39[[#This Row],[RN DON Hours]])</f>
        <v>69.799555555555557</v>
      </c>
      <c r="J130" s="3">
        <f t="shared" si="6"/>
        <v>0</v>
      </c>
      <c r="K130" s="4">
        <f>Table39[[#This Row],[RN Hours Contract (W/ Admin, DON)]]/Table39[[#This Row],[RN Hours (w/ Admin, DON)]]</f>
        <v>0</v>
      </c>
      <c r="L130" s="3">
        <v>40.626222222222225</v>
      </c>
      <c r="M130" s="3">
        <v>0</v>
      </c>
      <c r="N130" s="4">
        <f>Table39[[#This Row],[RN Hours Contract]]/Table39[[#This Row],[RN Hours]]</f>
        <v>0</v>
      </c>
      <c r="O130" s="3">
        <v>23.473333333333333</v>
      </c>
      <c r="P130" s="3">
        <v>0</v>
      </c>
      <c r="Q130" s="4">
        <f>Table39[[#This Row],[RN Admin Hours Contract]]/Table39[[#This Row],[RN Admin Hours]]</f>
        <v>0</v>
      </c>
      <c r="R130" s="3">
        <v>5.7</v>
      </c>
      <c r="S130" s="3">
        <v>0</v>
      </c>
      <c r="T130" s="4">
        <f>Table39[[#This Row],[RN DON Hours Contract]]/Table39[[#This Row],[RN DON Hours]]</f>
        <v>0</v>
      </c>
      <c r="U130" s="3">
        <f>SUM(Table39[[#This Row],[LPN Hours]], Table39[[#This Row],[LPN Admin Hours]])</f>
        <v>82.953111111111113</v>
      </c>
      <c r="V130" s="3">
        <f>Table39[[#This Row],[LPN Hours Contract]]+Table39[[#This Row],[LPN Admin Hours Contract]]</f>
        <v>7.2222222222222215E-2</v>
      </c>
      <c r="W130" s="4">
        <f t="shared" si="7"/>
        <v>8.7063910267915737E-4</v>
      </c>
      <c r="X130" s="3">
        <v>80.286444444444442</v>
      </c>
      <c r="Y130" s="3">
        <v>0</v>
      </c>
      <c r="Z130" s="4">
        <f>Table39[[#This Row],[LPN Hours Contract]]/Table39[[#This Row],[LPN Hours]]</f>
        <v>0</v>
      </c>
      <c r="AA130" s="3">
        <v>2.6666666666666665</v>
      </c>
      <c r="AB130" s="3">
        <v>7.2222222222222215E-2</v>
      </c>
      <c r="AC130" s="4">
        <f>Table39[[#This Row],[LPN Admin Hours Contract]]/Table39[[#This Row],[LPN Admin Hours]]</f>
        <v>2.7083333333333331E-2</v>
      </c>
      <c r="AD130" s="3">
        <f>SUM(Table39[[#This Row],[CNA Hours]], Table39[[#This Row],[NA in Training Hours]], Table39[[#This Row],[Med Aide/Tech Hours]])</f>
        <v>103.74055555555555</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103.74055555555555</v>
      </c>
      <c r="AH130" s="3">
        <v>0</v>
      </c>
      <c r="AI130" s="4">
        <f>Table39[[#This Row],[CNA Hours Contract]]/Table39[[#This Row],[CNA Hours]]</f>
        <v>0</v>
      </c>
      <c r="AJ130" s="3">
        <v>0</v>
      </c>
      <c r="AK130" s="3">
        <v>0</v>
      </c>
      <c r="AL130" s="4">
        <v>0</v>
      </c>
      <c r="AM130" s="3">
        <v>0</v>
      </c>
      <c r="AN130" s="3">
        <v>0</v>
      </c>
      <c r="AO130" s="4">
        <v>0</v>
      </c>
      <c r="AP130" s="1" t="s">
        <v>128</v>
      </c>
      <c r="AQ130" s="1">
        <v>5</v>
      </c>
    </row>
    <row r="131" spans="1:43" x14ac:dyDescent="0.2">
      <c r="A131" s="1" t="s">
        <v>425</v>
      </c>
      <c r="B131" s="1" t="s">
        <v>558</v>
      </c>
      <c r="C131" s="1" t="s">
        <v>968</v>
      </c>
      <c r="D131" s="1" t="s">
        <v>1075</v>
      </c>
      <c r="E131" s="3">
        <v>57.588888888888889</v>
      </c>
      <c r="F131" s="3">
        <f t="shared" si="8"/>
        <v>210.21566666666666</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36.75622222222222</v>
      </c>
      <c r="J131" s="3">
        <f t="shared" si="6"/>
        <v>0</v>
      </c>
      <c r="K131" s="4">
        <f>Table39[[#This Row],[RN Hours Contract (W/ Admin, DON)]]/Table39[[#This Row],[RN Hours (w/ Admin, DON)]]</f>
        <v>0</v>
      </c>
      <c r="L131" s="3">
        <v>28.317333333333334</v>
      </c>
      <c r="M131" s="3">
        <v>0</v>
      </c>
      <c r="N131" s="4">
        <f>Table39[[#This Row],[RN Hours Contract]]/Table39[[#This Row],[RN Hours]]</f>
        <v>0</v>
      </c>
      <c r="O131" s="3">
        <v>3.4166666666666665</v>
      </c>
      <c r="P131" s="3">
        <v>0</v>
      </c>
      <c r="Q131" s="4">
        <f>Table39[[#This Row],[RN Admin Hours Contract]]/Table39[[#This Row],[RN Admin Hours]]</f>
        <v>0</v>
      </c>
      <c r="R131" s="3">
        <v>5.0222222222222221</v>
      </c>
      <c r="S131" s="3">
        <v>0</v>
      </c>
      <c r="T131" s="4">
        <f>Table39[[#This Row],[RN DON Hours Contract]]/Table39[[#This Row],[RN DON Hours]]</f>
        <v>0</v>
      </c>
      <c r="U131" s="3">
        <f>SUM(Table39[[#This Row],[LPN Hours]], Table39[[#This Row],[LPN Admin Hours]])</f>
        <v>53.430555555555557</v>
      </c>
      <c r="V131" s="3">
        <f>Table39[[#This Row],[LPN Hours Contract]]+Table39[[#This Row],[LPN Admin Hours Contract]]</f>
        <v>0</v>
      </c>
      <c r="W131" s="4">
        <f t="shared" si="7"/>
        <v>0</v>
      </c>
      <c r="X131" s="3">
        <v>53.430555555555557</v>
      </c>
      <c r="Y131" s="3">
        <v>0</v>
      </c>
      <c r="Z131" s="4">
        <f>Table39[[#This Row],[LPN Hours Contract]]/Table39[[#This Row],[LPN Hours]]</f>
        <v>0</v>
      </c>
      <c r="AA131" s="3">
        <v>0</v>
      </c>
      <c r="AB131" s="3">
        <v>0</v>
      </c>
      <c r="AC131" s="4">
        <v>0</v>
      </c>
      <c r="AD131" s="3">
        <f>SUM(Table39[[#This Row],[CNA Hours]], Table39[[#This Row],[NA in Training Hours]], Table39[[#This Row],[Med Aide/Tech Hours]])</f>
        <v>120.02888888888889</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118.72922222222222</v>
      </c>
      <c r="AH131" s="3">
        <v>0</v>
      </c>
      <c r="AI131" s="4">
        <f>Table39[[#This Row],[CNA Hours Contract]]/Table39[[#This Row],[CNA Hours]]</f>
        <v>0</v>
      </c>
      <c r="AJ131" s="3">
        <v>1.2996666666666663</v>
      </c>
      <c r="AK131" s="3">
        <v>0</v>
      </c>
      <c r="AL131" s="4">
        <f>Table39[[#This Row],[NA in Training Hours Contract]]/Table39[[#This Row],[NA in Training Hours]]</f>
        <v>0</v>
      </c>
      <c r="AM131" s="3">
        <v>0</v>
      </c>
      <c r="AN131" s="3">
        <v>0</v>
      </c>
      <c r="AO131" s="4">
        <v>0</v>
      </c>
      <c r="AP131" s="1" t="s">
        <v>129</v>
      </c>
      <c r="AQ131" s="1">
        <v>5</v>
      </c>
    </row>
    <row r="132" spans="1:43" x14ac:dyDescent="0.2">
      <c r="A132" s="1" t="s">
        <v>425</v>
      </c>
      <c r="B132" s="1" t="s">
        <v>559</v>
      </c>
      <c r="C132" s="1" t="s">
        <v>969</v>
      </c>
      <c r="D132" s="1" t="s">
        <v>1102</v>
      </c>
      <c r="E132" s="3">
        <v>20.3</v>
      </c>
      <c r="F132" s="3">
        <f t="shared" si="8"/>
        <v>130.07222222222222</v>
      </c>
      <c r="G132" s="3">
        <f>SUM(Table39[[#This Row],[RN Hours Contract (W/ Admin, DON)]], Table39[[#This Row],[LPN Contract Hours (w/ Admin)]], Table39[[#This Row],[CNA/NA/Med Aide Contract Hours]])</f>
        <v>0</v>
      </c>
      <c r="H132" s="4">
        <f>Table39[[#This Row],[Total Contract Hours]]/Table39[[#This Row],[Total Hours Nurse Staffing]]</f>
        <v>0</v>
      </c>
      <c r="I132" s="3">
        <f>SUM(Table39[[#This Row],[RN Hours]], Table39[[#This Row],[RN Admin Hours]], Table39[[#This Row],[RN DON Hours]])</f>
        <v>22.061111111111114</v>
      </c>
      <c r="J132" s="3">
        <f t="shared" si="6"/>
        <v>0</v>
      </c>
      <c r="K132" s="4">
        <f>Table39[[#This Row],[RN Hours Contract (W/ Admin, DON)]]/Table39[[#This Row],[RN Hours (w/ Admin, DON)]]</f>
        <v>0</v>
      </c>
      <c r="L132" s="3">
        <v>21.305555555555557</v>
      </c>
      <c r="M132" s="3">
        <v>0</v>
      </c>
      <c r="N132" s="4">
        <f>Table39[[#This Row],[RN Hours Contract]]/Table39[[#This Row],[RN Hours]]</f>
        <v>0</v>
      </c>
      <c r="O132" s="3">
        <v>0</v>
      </c>
      <c r="P132" s="3">
        <v>0</v>
      </c>
      <c r="Q132" s="4">
        <v>0</v>
      </c>
      <c r="R132" s="3">
        <v>0.75555555555555554</v>
      </c>
      <c r="S132" s="3">
        <v>0</v>
      </c>
      <c r="T132" s="4">
        <f>Table39[[#This Row],[RN DON Hours Contract]]/Table39[[#This Row],[RN DON Hours]]</f>
        <v>0</v>
      </c>
      <c r="U132" s="3">
        <f>SUM(Table39[[#This Row],[LPN Hours]], Table39[[#This Row],[LPN Admin Hours]])</f>
        <v>19.911111111111111</v>
      </c>
      <c r="V132" s="3">
        <f>Table39[[#This Row],[LPN Hours Contract]]+Table39[[#This Row],[LPN Admin Hours Contract]]</f>
        <v>0</v>
      </c>
      <c r="W132" s="4">
        <f t="shared" si="7"/>
        <v>0</v>
      </c>
      <c r="X132" s="3">
        <v>19.911111111111111</v>
      </c>
      <c r="Y132" s="3">
        <v>0</v>
      </c>
      <c r="Z132" s="4">
        <f>Table39[[#This Row],[LPN Hours Contract]]/Table39[[#This Row],[LPN Hours]]</f>
        <v>0</v>
      </c>
      <c r="AA132" s="3">
        <v>0</v>
      </c>
      <c r="AB132" s="3">
        <v>0</v>
      </c>
      <c r="AC132" s="4">
        <v>0</v>
      </c>
      <c r="AD132" s="3">
        <f>SUM(Table39[[#This Row],[CNA Hours]], Table39[[#This Row],[NA in Training Hours]], Table39[[#This Row],[Med Aide/Tech Hours]])</f>
        <v>88.1</v>
      </c>
      <c r="AE132" s="3">
        <f>SUM(Table39[[#This Row],[CNA Hours Contract]], Table39[[#This Row],[NA in Training Hours Contract]], Table39[[#This Row],[Med Aide/Tech Hours Contract]])</f>
        <v>0</v>
      </c>
      <c r="AF132" s="4">
        <f>Table39[[#This Row],[CNA/NA/Med Aide Contract Hours]]/Table39[[#This Row],[Total CNA, NA in Training, Med Aide/Tech Hours]]</f>
        <v>0</v>
      </c>
      <c r="AG132" s="3">
        <v>88.1</v>
      </c>
      <c r="AH132" s="3">
        <v>0</v>
      </c>
      <c r="AI132" s="4">
        <f>Table39[[#This Row],[CNA Hours Contract]]/Table39[[#This Row],[CNA Hours]]</f>
        <v>0</v>
      </c>
      <c r="AJ132" s="3">
        <v>0</v>
      </c>
      <c r="AK132" s="3">
        <v>0</v>
      </c>
      <c r="AL132" s="4">
        <v>0</v>
      </c>
      <c r="AM132" s="3">
        <v>0</v>
      </c>
      <c r="AN132" s="3">
        <v>0</v>
      </c>
      <c r="AO132" s="4">
        <v>0</v>
      </c>
      <c r="AP132" s="1" t="s">
        <v>130</v>
      </c>
      <c r="AQ132" s="1">
        <v>5</v>
      </c>
    </row>
    <row r="133" spans="1:43" x14ac:dyDescent="0.2">
      <c r="A133" s="1" t="s">
        <v>425</v>
      </c>
      <c r="B133" s="1" t="s">
        <v>560</v>
      </c>
      <c r="C133" s="1" t="s">
        <v>970</v>
      </c>
      <c r="D133" s="1" t="s">
        <v>1105</v>
      </c>
      <c r="E133" s="3">
        <v>119.58888888888889</v>
      </c>
      <c r="F133" s="3">
        <f t="shared" si="8"/>
        <v>453.92666666666662</v>
      </c>
      <c r="G133" s="3">
        <f>SUM(Table39[[#This Row],[RN Hours Contract (W/ Admin, DON)]], Table39[[#This Row],[LPN Contract Hours (w/ Admin)]], Table39[[#This Row],[CNA/NA/Med Aide Contract Hours]])</f>
        <v>8.7607777777777773</v>
      </c>
      <c r="H133" s="4">
        <f>Table39[[#This Row],[Total Contract Hours]]/Table39[[#This Row],[Total Hours Nurse Staffing]]</f>
        <v>1.9299984823784557E-2</v>
      </c>
      <c r="I133" s="3">
        <f>SUM(Table39[[#This Row],[RN Hours]], Table39[[#This Row],[RN Admin Hours]], Table39[[#This Row],[RN DON Hours]])</f>
        <v>84.995333333333321</v>
      </c>
      <c r="J133" s="3">
        <f t="shared" si="6"/>
        <v>8.7080000000000002</v>
      </c>
      <c r="K133" s="4">
        <f>Table39[[#This Row],[RN Hours Contract (W/ Admin, DON)]]/Table39[[#This Row],[RN Hours (w/ Admin, DON)]]</f>
        <v>0.10245268367675089</v>
      </c>
      <c r="L133" s="3">
        <v>55.221999999999994</v>
      </c>
      <c r="M133" s="3">
        <v>8.7080000000000002</v>
      </c>
      <c r="N133" s="4">
        <f>Table39[[#This Row],[RN Hours Contract]]/Table39[[#This Row],[RN Hours]]</f>
        <v>0.15769077541559526</v>
      </c>
      <c r="O133" s="3">
        <v>23.992777777777778</v>
      </c>
      <c r="P133" s="3">
        <v>0</v>
      </c>
      <c r="Q133" s="4">
        <f>Table39[[#This Row],[RN Admin Hours Contract]]/Table39[[#This Row],[RN Admin Hours]]</f>
        <v>0</v>
      </c>
      <c r="R133" s="3">
        <v>5.7805555555555559</v>
      </c>
      <c r="S133" s="3">
        <v>0</v>
      </c>
      <c r="T133" s="4">
        <f>Table39[[#This Row],[RN DON Hours Contract]]/Table39[[#This Row],[RN DON Hours]]</f>
        <v>0</v>
      </c>
      <c r="U133" s="3">
        <f>SUM(Table39[[#This Row],[LPN Hours]], Table39[[#This Row],[LPN Admin Hours]])</f>
        <v>113.44233333333332</v>
      </c>
      <c r="V133" s="3">
        <f>Table39[[#This Row],[LPN Hours Contract]]+Table39[[#This Row],[LPN Admin Hours Contract]]</f>
        <v>5.2777777777777778E-2</v>
      </c>
      <c r="W133" s="4">
        <f t="shared" si="7"/>
        <v>4.6523882422885447E-4</v>
      </c>
      <c r="X133" s="3">
        <v>98.178444444444438</v>
      </c>
      <c r="Y133" s="3">
        <v>0</v>
      </c>
      <c r="Z133" s="4">
        <f>Table39[[#This Row],[LPN Hours Contract]]/Table39[[#This Row],[LPN Hours]]</f>
        <v>0</v>
      </c>
      <c r="AA133" s="3">
        <v>15.263888888888889</v>
      </c>
      <c r="AB133" s="3">
        <v>5.2777777777777778E-2</v>
      </c>
      <c r="AC133" s="4">
        <f>Table39[[#This Row],[LPN Admin Hours Contract]]/Table39[[#This Row],[LPN Admin Hours]]</f>
        <v>3.4576888080072791E-3</v>
      </c>
      <c r="AD133" s="3">
        <f>SUM(Table39[[#This Row],[CNA Hours]], Table39[[#This Row],[NA in Training Hours]], Table39[[#This Row],[Med Aide/Tech Hours]])</f>
        <v>255.48899999999998</v>
      </c>
      <c r="AE133" s="3">
        <f>SUM(Table39[[#This Row],[CNA Hours Contract]], Table39[[#This Row],[NA in Training Hours Contract]], Table39[[#This Row],[Med Aide/Tech Hours Contract]])</f>
        <v>0</v>
      </c>
      <c r="AF133" s="4">
        <f>Table39[[#This Row],[CNA/NA/Med Aide Contract Hours]]/Table39[[#This Row],[Total CNA, NA in Training, Med Aide/Tech Hours]]</f>
        <v>0</v>
      </c>
      <c r="AG133" s="3">
        <v>245.91122222222219</v>
      </c>
      <c r="AH133" s="3">
        <v>0</v>
      </c>
      <c r="AI133" s="4">
        <f>Table39[[#This Row],[CNA Hours Contract]]/Table39[[#This Row],[CNA Hours]]</f>
        <v>0</v>
      </c>
      <c r="AJ133" s="3">
        <v>9.5777777777777793</v>
      </c>
      <c r="AK133" s="3">
        <v>0</v>
      </c>
      <c r="AL133" s="4">
        <f>Table39[[#This Row],[NA in Training Hours Contract]]/Table39[[#This Row],[NA in Training Hours]]</f>
        <v>0</v>
      </c>
      <c r="AM133" s="3">
        <v>0</v>
      </c>
      <c r="AN133" s="3">
        <v>0</v>
      </c>
      <c r="AO133" s="4">
        <v>0</v>
      </c>
      <c r="AP133" s="1" t="s">
        <v>131</v>
      </c>
      <c r="AQ133" s="1">
        <v>5</v>
      </c>
    </row>
    <row r="134" spans="1:43" x14ac:dyDescent="0.2">
      <c r="A134" s="1" t="s">
        <v>425</v>
      </c>
      <c r="B134" s="1" t="s">
        <v>561</v>
      </c>
      <c r="C134" s="1" t="s">
        <v>971</v>
      </c>
      <c r="D134" s="1" t="s">
        <v>1079</v>
      </c>
      <c r="E134" s="3">
        <v>148.03333333333333</v>
      </c>
      <c r="F134" s="3">
        <f t="shared" si="8"/>
        <v>458.34711111111108</v>
      </c>
      <c r="G134" s="3">
        <f>SUM(Table39[[#This Row],[RN Hours Contract (W/ Admin, DON)]], Table39[[#This Row],[LPN Contract Hours (w/ Admin)]], Table39[[#This Row],[CNA/NA/Med Aide Contract Hours]])</f>
        <v>1.0166666666666666</v>
      </c>
      <c r="H134" s="4">
        <f>Table39[[#This Row],[Total Contract Hours]]/Table39[[#This Row],[Total Hours Nurse Staffing]]</f>
        <v>2.2181151402963888E-3</v>
      </c>
      <c r="I134" s="3">
        <f>SUM(Table39[[#This Row],[RN Hours]], Table39[[#This Row],[RN Admin Hours]], Table39[[#This Row],[RN DON Hours]])</f>
        <v>79.696999999999989</v>
      </c>
      <c r="J134" s="3">
        <f t="shared" si="6"/>
        <v>0</v>
      </c>
      <c r="K134" s="4">
        <f>Table39[[#This Row],[RN Hours Contract (W/ Admin, DON)]]/Table39[[#This Row],[RN Hours (w/ Admin, DON)]]</f>
        <v>0</v>
      </c>
      <c r="L134" s="3">
        <v>57.959111111111106</v>
      </c>
      <c r="M134" s="3">
        <v>0</v>
      </c>
      <c r="N134" s="4">
        <f>Table39[[#This Row],[RN Hours Contract]]/Table39[[#This Row],[RN Hours]]</f>
        <v>0</v>
      </c>
      <c r="O134" s="3">
        <v>16.149000000000001</v>
      </c>
      <c r="P134" s="3">
        <v>0</v>
      </c>
      <c r="Q134" s="4">
        <f>Table39[[#This Row],[RN Admin Hours Contract]]/Table39[[#This Row],[RN Admin Hours]]</f>
        <v>0</v>
      </c>
      <c r="R134" s="3">
        <v>5.5888888888888886</v>
      </c>
      <c r="S134" s="3">
        <v>0</v>
      </c>
      <c r="T134" s="4">
        <f>Table39[[#This Row],[RN DON Hours Contract]]/Table39[[#This Row],[RN DON Hours]]</f>
        <v>0</v>
      </c>
      <c r="U134" s="3">
        <f>SUM(Table39[[#This Row],[LPN Hours]], Table39[[#This Row],[LPN Admin Hours]])</f>
        <v>148.05777777777777</v>
      </c>
      <c r="V134" s="3">
        <f>Table39[[#This Row],[LPN Hours Contract]]+Table39[[#This Row],[LPN Admin Hours Contract]]</f>
        <v>0.84166666666666667</v>
      </c>
      <c r="W134" s="4">
        <f t="shared" si="7"/>
        <v>5.684717677783448E-3</v>
      </c>
      <c r="X134" s="3">
        <v>148.05777777777777</v>
      </c>
      <c r="Y134" s="3">
        <v>0.84166666666666667</v>
      </c>
      <c r="Z134" s="4">
        <f>Table39[[#This Row],[LPN Hours Contract]]/Table39[[#This Row],[LPN Hours]]</f>
        <v>5.684717677783448E-3</v>
      </c>
      <c r="AA134" s="3">
        <v>0</v>
      </c>
      <c r="AB134" s="3">
        <v>0</v>
      </c>
      <c r="AC134" s="4">
        <v>0</v>
      </c>
      <c r="AD134" s="3">
        <f>SUM(Table39[[#This Row],[CNA Hours]], Table39[[#This Row],[NA in Training Hours]], Table39[[#This Row],[Med Aide/Tech Hours]])</f>
        <v>230.59233333333336</v>
      </c>
      <c r="AE134" s="3">
        <f>SUM(Table39[[#This Row],[CNA Hours Contract]], Table39[[#This Row],[NA in Training Hours Contract]], Table39[[#This Row],[Med Aide/Tech Hours Contract]])</f>
        <v>0.17499999999999999</v>
      </c>
      <c r="AF134" s="4">
        <f>Table39[[#This Row],[CNA/NA/Med Aide Contract Hours]]/Table39[[#This Row],[Total CNA, NA in Training, Med Aide/Tech Hours]]</f>
        <v>7.5891508390709707E-4</v>
      </c>
      <c r="AG134" s="3">
        <v>204.85822222222225</v>
      </c>
      <c r="AH134" s="3">
        <v>0.17499999999999999</v>
      </c>
      <c r="AI134" s="4">
        <f>Table39[[#This Row],[CNA Hours Contract]]/Table39[[#This Row],[CNA Hours]]</f>
        <v>8.5424933449908974E-4</v>
      </c>
      <c r="AJ134" s="3">
        <v>25.734111111111101</v>
      </c>
      <c r="AK134" s="3">
        <v>0</v>
      </c>
      <c r="AL134" s="4">
        <f>Table39[[#This Row],[NA in Training Hours Contract]]/Table39[[#This Row],[NA in Training Hours]]</f>
        <v>0</v>
      </c>
      <c r="AM134" s="3">
        <v>0</v>
      </c>
      <c r="AN134" s="3">
        <v>0</v>
      </c>
      <c r="AO134" s="4">
        <v>0</v>
      </c>
      <c r="AP134" s="1" t="s">
        <v>132</v>
      </c>
      <c r="AQ134" s="1">
        <v>5</v>
      </c>
    </row>
    <row r="135" spans="1:43" x14ac:dyDescent="0.2">
      <c r="A135" s="1" t="s">
        <v>425</v>
      </c>
      <c r="B135" s="1" t="s">
        <v>562</v>
      </c>
      <c r="C135" s="1" t="s">
        <v>972</v>
      </c>
      <c r="D135" s="1" t="s">
        <v>1121</v>
      </c>
      <c r="E135" s="3">
        <v>191</v>
      </c>
      <c r="F135" s="3">
        <f t="shared" si="8"/>
        <v>604.66944444444448</v>
      </c>
      <c r="G135" s="3">
        <f>SUM(Table39[[#This Row],[RN Hours Contract (W/ Admin, DON)]], Table39[[#This Row],[LPN Contract Hours (w/ Admin)]], Table39[[#This Row],[CNA/NA/Med Aide Contract Hours]])</f>
        <v>220.47244444444448</v>
      </c>
      <c r="H135" s="4">
        <f>Table39[[#This Row],[Total Contract Hours]]/Table39[[#This Row],[Total Hours Nurse Staffing]]</f>
        <v>0.36461648007864722</v>
      </c>
      <c r="I135" s="3">
        <f>SUM(Table39[[#This Row],[RN Hours]], Table39[[#This Row],[RN Admin Hours]], Table39[[#This Row],[RN DON Hours]])</f>
        <v>64.900555555555556</v>
      </c>
      <c r="J135" s="3">
        <f t="shared" si="6"/>
        <v>1.7555555555555553</v>
      </c>
      <c r="K135" s="4">
        <f>Table39[[#This Row],[RN Hours Contract (W/ Admin, DON)]]/Table39[[#This Row],[RN Hours (w/ Admin, DON)]]</f>
        <v>2.704993109115655E-2</v>
      </c>
      <c r="L135" s="3">
        <v>40.467555555555556</v>
      </c>
      <c r="M135" s="3">
        <v>1.7555555555555553</v>
      </c>
      <c r="N135" s="4">
        <f>Table39[[#This Row],[RN Hours Contract]]/Table39[[#This Row],[RN Hours]]</f>
        <v>4.3381803804419444E-2</v>
      </c>
      <c r="O135" s="3">
        <v>18.832999999999998</v>
      </c>
      <c r="P135" s="3">
        <v>0</v>
      </c>
      <c r="Q135" s="4">
        <f>Table39[[#This Row],[RN Admin Hours Contract]]/Table39[[#This Row],[RN Admin Hours]]</f>
        <v>0</v>
      </c>
      <c r="R135" s="3">
        <v>5.6</v>
      </c>
      <c r="S135" s="3">
        <v>0</v>
      </c>
      <c r="T135" s="4">
        <f>Table39[[#This Row],[RN DON Hours Contract]]/Table39[[#This Row],[RN DON Hours]]</f>
        <v>0</v>
      </c>
      <c r="U135" s="3">
        <f>SUM(Table39[[#This Row],[LPN Hours]], Table39[[#This Row],[LPN Admin Hours]])</f>
        <v>227.05955555555556</v>
      </c>
      <c r="V135" s="3">
        <f>Table39[[#This Row],[LPN Hours Contract]]+Table39[[#This Row],[LPN Admin Hours Contract]]</f>
        <v>59.32522222222223</v>
      </c>
      <c r="W135" s="4">
        <f t="shared" si="7"/>
        <v>0.26127604309393132</v>
      </c>
      <c r="X135" s="3">
        <v>188.52177777777777</v>
      </c>
      <c r="Y135" s="3">
        <v>59.32522222222223</v>
      </c>
      <c r="Z135" s="4">
        <f>Table39[[#This Row],[LPN Hours Contract]]/Table39[[#This Row],[LPN Hours]]</f>
        <v>0.31468630797738667</v>
      </c>
      <c r="AA135" s="3">
        <v>38.537777777777784</v>
      </c>
      <c r="AB135" s="3">
        <v>0</v>
      </c>
      <c r="AC135" s="4">
        <f>Table39[[#This Row],[LPN Admin Hours Contract]]/Table39[[#This Row],[LPN Admin Hours]]</f>
        <v>0</v>
      </c>
      <c r="AD135" s="3">
        <f>SUM(Table39[[#This Row],[CNA Hours]], Table39[[#This Row],[NA in Training Hours]], Table39[[#This Row],[Med Aide/Tech Hours]])</f>
        <v>312.70933333333335</v>
      </c>
      <c r="AE135" s="3">
        <f>SUM(Table39[[#This Row],[CNA Hours Contract]], Table39[[#This Row],[NA in Training Hours Contract]], Table39[[#This Row],[Med Aide/Tech Hours Contract]])</f>
        <v>159.39166666666668</v>
      </c>
      <c r="AF135" s="4">
        <f>Table39[[#This Row],[CNA/NA/Med Aide Contract Hours]]/Table39[[#This Row],[Total CNA, NA in Training, Med Aide/Tech Hours]]</f>
        <v>0.50971189432572106</v>
      </c>
      <c r="AG135" s="3">
        <v>312.70933333333335</v>
      </c>
      <c r="AH135" s="3">
        <v>159.39166666666668</v>
      </c>
      <c r="AI135" s="4">
        <f>Table39[[#This Row],[CNA Hours Contract]]/Table39[[#This Row],[CNA Hours]]</f>
        <v>0.50971189432572106</v>
      </c>
      <c r="AJ135" s="3">
        <v>0</v>
      </c>
      <c r="AK135" s="3">
        <v>0</v>
      </c>
      <c r="AL135" s="4">
        <v>0</v>
      </c>
      <c r="AM135" s="3">
        <v>0</v>
      </c>
      <c r="AN135" s="3">
        <v>0</v>
      </c>
      <c r="AO135" s="4">
        <v>0</v>
      </c>
      <c r="AP135" s="1" t="s">
        <v>133</v>
      </c>
      <c r="AQ135" s="1">
        <v>5</v>
      </c>
    </row>
    <row r="136" spans="1:43" x14ac:dyDescent="0.2">
      <c r="A136" s="1" t="s">
        <v>425</v>
      </c>
      <c r="B136" s="1" t="s">
        <v>563</v>
      </c>
      <c r="C136" s="1" t="s">
        <v>892</v>
      </c>
      <c r="D136" s="1" t="s">
        <v>1068</v>
      </c>
      <c r="E136" s="3">
        <v>95.955555555555549</v>
      </c>
      <c r="F136" s="3">
        <f t="shared" si="8"/>
        <v>324.60188888888888</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62.041888888888884</v>
      </c>
      <c r="J136" s="3">
        <f t="shared" si="6"/>
        <v>0</v>
      </c>
      <c r="K136" s="4">
        <f>Table39[[#This Row],[RN Hours Contract (W/ Admin, DON)]]/Table39[[#This Row],[RN Hours (w/ Admin, DON)]]</f>
        <v>0</v>
      </c>
      <c r="L136" s="3">
        <v>50.358111111111107</v>
      </c>
      <c r="M136" s="3">
        <v>0</v>
      </c>
      <c r="N136" s="4">
        <f>Table39[[#This Row],[RN Hours Contract]]/Table39[[#This Row],[RN Hours]]</f>
        <v>0</v>
      </c>
      <c r="O136" s="3">
        <v>6.2615555555555567</v>
      </c>
      <c r="P136" s="3">
        <v>0</v>
      </c>
      <c r="Q136" s="4">
        <f>Table39[[#This Row],[RN Admin Hours Contract]]/Table39[[#This Row],[RN Admin Hours]]</f>
        <v>0</v>
      </c>
      <c r="R136" s="3">
        <v>5.4222222222222225</v>
      </c>
      <c r="S136" s="3">
        <v>0</v>
      </c>
      <c r="T136" s="4">
        <f>Table39[[#This Row],[RN DON Hours Contract]]/Table39[[#This Row],[RN DON Hours]]</f>
        <v>0</v>
      </c>
      <c r="U136" s="3">
        <f>SUM(Table39[[#This Row],[LPN Hours]], Table39[[#This Row],[LPN Admin Hours]])</f>
        <v>72.363888888888894</v>
      </c>
      <c r="V136" s="3">
        <f>Table39[[#This Row],[LPN Hours Contract]]+Table39[[#This Row],[LPN Admin Hours Contract]]</f>
        <v>0</v>
      </c>
      <c r="W136" s="4">
        <f t="shared" si="7"/>
        <v>0</v>
      </c>
      <c r="X136" s="3">
        <v>72.363888888888894</v>
      </c>
      <c r="Y136" s="3">
        <v>0</v>
      </c>
      <c r="Z136" s="4">
        <f>Table39[[#This Row],[LPN Hours Contract]]/Table39[[#This Row],[LPN Hours]]</f>
        <v>0</v>
      </c>
      <c r="AA136" s="3">
        <v>0</v>
      </c>
      <c r="AB136" s="3">
        <v>0</v>
      </c>
      <c r="AC136" s="4">
        <v>0</v>
      </c>
      <c r="AD136" s="3">
        <f>SUM(Table39[[#This Row],[CNA Hours]], Table39[[#This Row],[NA in Training Hours]], Table39[[#This Row],[Med Aide/Tech Hours]])</f>
        <v>190.19611111111112</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190.19611111111112</v>
      </c>
      <c r="AH136" s="3">
        <v>0</v>
      </c>
      <c r="AI136" s="4">
        <f>Table39[[#This Row],[CNA Hours Contract]]/Table39[[#This Row],[CNA Hours]]</f>
        <v>0</v>
      </c>
      <c r="AJ136" s="3">
        <v>0</v>
      </c>
      <c r="AK136" s="3">
        <v>0</v>
      </c>
      <c r="AL136" s="4">
        <v>0</v>
      </c>
      <c r="AM136" s="3">
        <v>0</v>
      </c>
      <c r="AN136" s="3">
        <v>0</v>
      </c>
      <c r="AO136" s="4">
        <v>0</v>
      </c>
      <c r="AP136" s="1" t="s">
        <v>134</v>
      </c>
      <c r="AQ136" s="1">
        <v>5</v>
      </c>
    </row>
    <row r="137" spans="1:43" x14ac:dyDescent="0.2">
      <c r="A137" s="1" t="s">
        <v>425</v>
      </c>
      <c r="B137" s="1" t="s">
        <v>564</v>
      </c>
      <c r="C137" s="1" t="s">
        <v>861</v>
      </c>
      <c r="D137" s="1" t="s">
        <v>1079</v>
      </c>
      <c r="E137" s="3">
        <v>97.222222222222229</v>
      </c>
      <c r="F137" s="3">
        <f t="shared" si="8"/>
        <v>333.92866666666669</v>
      </c>
      <c r="G137" s="3">
        <f>SUM(Table39[[#This Row],[RN Hours Contract (W/ Admin, DON)]], Table39[[#This Row],[LPN Contract Hours (w/ Admin)]], Table39[[#This Row],[CNA/NA/Med Aide Contract Hours]])</f>
        <v>6.6666666666666666E-2</v>
      </c>
      <c r="H137" s="4">
        <f>Table39[[#This Row],[Total Contract Hours]]/Table39[[#This Row],[Total Hours Nurse Staffing]]</f>
        <v>1.9964343682183619E-4</v>
      </c>
      <c r="I137" s="3">
        <f>SUM(Table39[[#This Row],[RN Hours]], Table39[[#This Row],[RN Admin Hours]], Table39[[#This Row],[RN DON Hours]])</f>
        <v>66.465111111111113</v>
      </c>
      <c r="J137" s="3">
        <f t="shared" si="6"/>
        <v>0</v>
      </c>
      <c r="K137" s="4">
        <f>Table39[[#This Row],[RN Hours Contract (W/ Admin, DON)]]/Table39[[#This Row],[RN Hours (w/ Admin, DON)]]</f>
        <v>0</v>
      </c>
      <c r="L137" s="3">
        <v>35.719666666666669</v>
      </c>
      <c r="M137" s="3">
        <v>0</v>
      </c>
      <c r="N137" s="4">
        <f>Table39[[#This Row],[RN Hours Contract]]/Table39[[#This Row],[RN Hours]]</f>
        <v>0</v>
      </c>
      <c r="O137" s="3">
        <v>25.012111111111114</v>
      </c>
      <c r="P137" s="3">
        <v>0</v>
      </c>
      <c r="Q137" s="4">
        <f>Table39[[#This Row],[RN Admin Hours Contract]]/Table39[[#This Row],[RN Admin Hours]]</f>
        <v>0</v>
      </c>
      <c r="R137" s="3">
        <v>5.7333333333333334</v>
      </c>
      <c r="S137" s="3">
        <v>0</v>
      </c>
      <c r="T137" s="4">
        <f>Table39[[#This Row],[RN DON Hours Contract]]/Table39[[#This Row],[RN DON Hours]]</f>
        <v>0</v>
      </c>
      <c r="U137" s="3">
        <f>SUM(Table39[[#This Row],[LPN Hours]], Table39[[#This Row],[LPN Admin Hours]])</f>
        <v>82.232222222222234</v>
      </c>
      <c r="V137" s="3">
        <f>Table39[[#This Row],[LPN Hours Contract]]+Table39[[#This Row],[LPN Admin Hours Contract]]</f>
        <v>6.6666666666666666E-2</v>
      </c>
      <c r="W137" s="4">
        <f t="shared" si="7"/>
        <v>8.1071221067707973E-4</v>
      </c>
      <c r="X137" s="3">
        <v>75.229777777777784</v>
      </c>
      <c r="Y137" s="3">
        <v>0</v>
      </c>
      <c r="Z137" s="4">
        <f>Table39[[#This Row],[LPN Hours Contract]]/Table39[[#This Row],[LPN Hours]]</f>
        <v>0</v>
      </c>
      <c r="AA137" s="3">
        <v>7.0024444444444462</v>
      </c>
      <c r="AB137" s="3">
        <v>6.6666666666666666E-2</v>
      </c>
      <c r="AC137" s="4">
        <f>Table39[[#This Row],[LPN Admin Hours Contract]]/Table39[[#This Row],[LPN Admin Hours]]</f>
        <v>9.5204849100314157E-3</v>
      </c>
      <c r="AD137" s="3">
        <f>SUM(Table39[[#This Row],[CNA Hours]], Table39[[#This Row],[NA in Training Hours]], Table39[[#This Row],[Med Aide/Tech Hours]])</f>
        <v>185.23133333333334</v>
      </c>
      <c r="AE137" s="3">
        <f>SUM(Table39[[#This Row],[CNA Hours Contract]], Table39[[#This Row],[NA in Training Hours Contract]], Table39[[#This Row],[Med Aide/Tech Hours Contract]])</f>
        <v>0</v>
      </c>
      <c r="AF137" s="4">
        <f>Table39[[#This Row],[CNA/NA/Med Aide Contract Hours]]/Table39[[#This Row],[Total CNA, NA in Training, Med Aide/Tech Hours]]</f>
        <v>0</v>
      </c>
      <c r="AG137" s="3">
        <v>185.23133333333334</v>
      </c>
      <c r="AH137" s="3">
        <v>0</v>
      </c>
      <c r="AI137" s="4">
        <f>Table39[[#This Row],[CNA Hours Contract]]/Table39[[#This Row],[CNA Hours]]</f>
        <v>0</v>
      </c>
      <c r="AJ137" s="3">
        <v>0</v>
      </c>
      <c r="AK137" s="3">
        <v>0</v>
      </c>
      <c r="AL137" s="4">
        <v>0</v>
      </c>
      <c r="AM137" s="3">
        <v>0</v>
      </c>
      <c r="AN137" s="3">
        <v>0</v>
      </c>
      <c r="AO137" s="4">
        <v>0</v>
      </c>
      <c r="AP137" s="1" t="s">
        <v>135</v>
      </c>
      <c r="AQ137" s="1">
        <v>5</v>
      </c>
    </row>
    <row r="138" spans="1:43" x14ac:dyDescent="0.2">
      <c r="A138" s="1" t="s">
        <v>425</v>
      </c>
      <c r="B138" s="1" t="s">
        <v>565</v>
      </c>
      <c r="C138" s="1" t="s">
        <v>898</v>
      </c>
      <c r="D138" s="1" t="s">
        <v>1089</v>
      </c>
      <c r="E138" s="3">
        <v>64.86666666666666</v>
      </c>
      <c r="F138" s="3">
        <f t="shared" si="8"/>
        <v>260.17677777777777</v>
      </c>
      <c r="G138" s="3">
        <f>SUM(Table39[[#This Row],[RN Hours Contract (W/ Admin, DON)]], Table39[[#This Row],[LPN Contract Hours (w/ Admin)]], Table39[[#This Row],[CNA/NA/Med Aide Contract Hours]])</f>
        <v>0</v>
      </c>
      <c r="H138" s="4">
        <f>Table39[[#This Row],[Total Contract Hours]]/Table39[[#This Row],[Total Hours Nurse Staffing]]</f>
        <v>0</v>
      </c>
      <c r="I138" s="3">
        <f>SUM(Table39[[#This Row],[RN Hours]], Table39[[#This Row],[RN Admin Hours]], Table39[[#This Row],[RN DON Hours]])</f>
        <v>85.831555555555553</v>
      </c>
      <c r="J138" s="3">
        <f t="shared" si="6"/>
        <v>0</v>
      </c>
      <c r="K138" s="4">
        <f>Table39[[#This Row],[RN Hours Contract (W/ Admin, DON)]]/Table39[[#This Row],[RN Hours (w/ Admin, DON)]]</f>
        <v>0</v>
      </c>
      <c r="L138" s="3">
        <v>63.054888888888883</v>
      </c>
      <c r="M138" s="3">
        <v>0</v>
      </c>
      <c r="N138" s="4">
        <f>Table39[[#This Row],[RN Hours Contract]]/Table39[[#This Row],[RN Hours]]</f>
        <v>0</v>
      </c>
      <c r="O138" s="3">
        <v>16.376666666666669</v>
      </c>
      <c r="P138" s="3">
        <v>0</v>
      </c>
      <c r="Q138" s="4">
        <f>Table39[[#This Row],[RN Admin Hours Contract]]/Table39[[#This Row],[RN Admin Hours]]</f>
        <v>0</v>
      </c>
      <c r="R138" s="3">
        <v>6.4</v>
      </c>
      <c r="S138" s="3">
        <v>0</v>
      </c>
      <c r="T138" s="4">
        <f>Table39[[#This Row],[RN DON Hours Contract]]/Table39[[#This Row],[RN DON Hours]]</f>
        <v>0</v>
      </c>
      <c r="U138" s="3">
        <f>SUM(Table39[[#This Row],[LPN Hours]], Table39[[#This Row],[LPN Admin Hours]])</f>
        <v>32.897666666666666</v>
      </c>
      <c r="V138" s="3">
        <f>Table39[[#This Row],[LPN Hours Contract]]+Table39[[#This Row],[LPN Admin Hours Contract]]</f>
        <v>0</v>
      </c>
      <c r="W138" s="4">
        <f t="shared" si="7"/>
        <v>0</v>
      </c>
      <c r="X138" s="3">
        <v>32.897666666666666</v>
      </c>
      <c r="Y138" s="3">
        <v>0</v>
      </c>
      <c r="Z138" s="4">
        <f>Table39[[#This Row],[LPN Hours Contract]]/Table39[[#This Row],[LPN Hours]]</f>
        <v>0</v>
      </c>
      <c r="AA138" s="3">
        <v>0</v>
      </c>
      <c r="AB138" s="3">
        <v>0</v>
      </c>
      <c r="AC138" s="4">
        <v>0</v>
      </c>
      <c r="AD138" s="3">
        <f>SUM(Table39[[#This Row],[CNA Hours]], Table39[[#This Row],[NA in Training Hours]], Table39[[#This Row],[Med Aide/Tech Hours]])</f>
        <v>141.44755555555557</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141.44755555555557</v>
      </c>
      <c r="AH138" s="3">
        <v>0</v>
      </c>
      <c r="AI138" s="4">
        <f>Table39[[#This Row],[CNA Hours Contract]]/Table39[[#This Row],[CNA Hours]]</f>
        <v>0</v>
      </c>
      <c r="AJ138" s="3">
        <v>0</v>
      </c>
      <c r="AK138" s="3">
        <v>0</v>
      </c>
      <c r="AL138" s="4">
        <v>0</v>
      </c>
      <c r="AM138" s="3">
        <v>0</v>
      </c>
      <c r="AN138" s="3">
        <v>0</v>
      </c>
      <c r="AO138" s="4">
        <v>0</v>
      </c>
      <c r="AP138" s="1" t="s">
        <v>136</v>
      </c>
      <c r="AQ138" s="1">
        <v>5</v>
      </c>
    </row>
    <row r="139" spans="1:43" x14ac:dyDescent="0.2">
      <c r="A139" s="1" t="s">
        <v>425</v>
      </c>
      <c r="B139" s="1" t="s">
        <v>566</v>
      </c>
      <c r="C139" s="1" t="s">
        <v>895</v>
      </c>
      <c r="D139" s="1" t="s">
        <v>1092</v>
      </c>
      <c r="E139" s="3">
        <v>115.55555555555556</v>
      </c>
      <c r="F139" s="3">
        <f t="shared" si="8"/>
        <v>376.18955555555556</v>
      </c>
      <c r="G139" s="3">
        <f>SUM(Table39[[#This Row],[RN Hours Contract (W/ Admin, DON)]], Table39[[#This Row],[LPN Contract Hours (w/ Admin)]], Table39[[#This Row],[CNA/NA/Med Aide Contract Hours]])</f>
        <v>0</v>
      </c>
      <c r="H139" s="4">
        <f>Table39[[#This Row],[Total Contract Hours]]/Table39[[#This Row],[Total Hours Nurse Staffing]]</f>
        <v>0</v>
      </c>
      <c r="I139" s="3">
        <f>SUM(Table39[[#This Row],[RN Hours]], Table39[[#This Row],[RN Admin Hours]], Table39[[#This Row],[RN DON Hours]])</f>
        <v>64.019777777777776</v>
      </c>
      <c r="J139" s="3">
        <f t="shared" si="6"/>
        <v>0</v>
      </c>
      <c r="K139" s="4">
        <f>Table39[[#This Row],[RN Hours Contract (W/ Admin, DON)]]/Table39[[#This Row],[RN Hours (w/ Admin, DON)]]</f>
        <v>0</v>
      </c>
      <c r="L139" s="3">
        <v>53.144222222222218</v>
      </c>
      <c r="M139" s="3">
        <v>0</v>
      </c>
      <c r="N139" s="4">
        <f>Table39[[#This Row],[RN Hours Contract]]/Table39[[#This Row],[RN Hours]]</f>
        <v>0</v>
      </c>
      <c r="O139" s="3">
        <v>5.275555555555556</v>
      </c>
      <c r="P139" s="3">
        <v>0</v>
      </c>
      <c r="Q139" s="4">
        <f>Table39[[#This Row],[RN Admin Hours Contract]]/Table39[[#This Row],[RN Admin Hours]]</f>
        <v>0</v>
      </c>
      <c r="R139" s="3">
        <v>5.6</v>
      </c>
      <c r="S139" s="3">
        <v>0</v>
      </c>
      <c r="T139" s="4">
        <f>Table39[[#This Row],[RN DON Hours Contract]]/Table39[[#This Row],[RN DON Hours]]</f>
        <v>0</v>
      </c>
      <c r="U139" s="3">
        <f>SUM(Table39[[#This Row],[LPN Hours]], Table39[[#This Row],[LPN Admin Hours]])</f>
        <v>88.207888888888888</v>
      </c>
      <c r="V139" s="3">
        <f>Table39[[#This Row],[LPN Hours Contract]]+Table39[[#This Row],[LPN Admin Hours Contract]]</f>
        <v>0</v>
      </c>
      <c r="W139" s="4">
        <f t="shared" si="7"/>
        <v>0</v>
      </c>
      <c r="X139" s="3">
        <v>88.207888888888888</v>
      </c>
      <c r="Y139" s="3">
        <v>0</v>
      </c>
      <c r="Z139" s="4">
        <f>Table39[[#This Row],[LPN Hours Contract]]/Table39[[#This Row],[LPN Hours]]</f>
        <v>0</v>
      </c>
      <c r="AA139" s="3">
        <v>0</v>
      </c>
      <c r="AB139" s="3">
        <v>0</v>
      </c>
      <c r="AC139" s="4">
        <v>0</v>
      </c>
      <c r="AD139" s="3">
        <f>SUM(Table39[[#This Row],[CNA Hours]], Table39[[#This Row],[NA in Training Hours]], Table39[[#This Row],[Med Aide/Tech Hours]])</f>
        <v>223.96188888888889</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223.96188888888889</v>
      </c>
      <c r="AH139" s="3">
        <v>0</v>
      </c>
      <c r="AI139" s="4">
        <f>Table39[[#This Row],[CNA Hours Contract]]/Table39[[#This Row],[CNA Hours]]</f>
        <v>0</v>
      </c>
      <c r="AJ139" s="3">
        <v>0</v>
      </c>
      <c r="AK139" s="3">
        <v>0</v>
      </c>
      <c r="AL139" s="4">
        <v>0</v>
      </c>
      <c r="AM139" s="3">
        <v>0</v>
      </c>
      <c r="AN139" s="3">
        <v>0</v>
      </c>
      <c r="AO139" s="4">
        <v>0</v>
      </c>
      <c r="AP139" s="1" t="s">
        <v>137</v>
      </c>
      <c r="AQ139" s="1">
        <v>5</v>
      </c>
    </row>
    <row r="140" spans="1:43" x14ac:dyDescent="0.2">
      <c r="A140" s="1" t="s">
        <v>425</v>
      </c>
      <c r="B140" s="1" t="s">
        <v>567</v>
      </c>
      <c r="C140" s="1" t="s">
        <v>911</v>
      </c>
      <c r="D140" s="1" t="s">
        <v>1075</v>
      </c>
      <c r="E140" s="3">
        <v>51.588888888888889</v>
      </c>
      <c r="F140" s="3">
        <f t="shared" si="8"/>
        <v>301.57555555555558</v>
      </c>
      <c r="G140" s="3">
        <f>SUM(Table39[[#This Row],[RN Hours Contract (W/ Admin, DON)]], Table39[[#This Row],[LPN Contract Hours (w/ Admin)]], Table39[[#This Row],[CNA/NA/Med Aide Contract Hours]])</f>
        <v>3.0291111111111113</v>
      </c>
      <c r="H140" s="4">
        <f>Table39[[#This Row],[Total Contract Hours]]/Table39[[#This Row],[Total Hours Nurse Staffing]]</f>
        <v>1.0044285935346956E-2</v>
      </c>
      <c r="I140" s="3">
        <f>SUM(Table39[[#This Row],[RN Hours]], Table39[[#This Row],[RN Admin Hours]], Table39[[#This Row],[RN DON Hours]])</f>
        <v>53.698333333333338</v>
      </c>
      <c r="J140" s="3">
        <f t="shared" si="6"/>
        <v>0</v>
      </c>
      <c r="K140" s="4">
        <f>Table39[[#This Row],[RN Hours Contract (W/ Admin, DON)]]/Table39[[#This Row],[RN Hours (w/ Admin, DON)]]</f>
        <v>0</v>
      </c>
      <c r="L140" s="3">
        <v>41.354444444444447</v>
      </c>
      <c r="M140" s="3">
        <v>0</v>
      </c>
      <c r="N140" s="4">
        <f>Table39[[#This Row],[RN Hours Contract]]/Table39[[#This Row],[RN Hours]]</f>
        <v>0</v>
      </c>
      <c r="O140" s="3">
        <v>12.343888888888889</v>
      </c>
      <c r="P140" s="3">
        <v>0</v>
      </c>
      <c r="Q140" s="4">
        <f>Table39[[#This Row],[RN Admin Hours Contract]]/Table39[[#This Row],[RN Admin Hours]]</f>
        <v>0</v>
      </c>
      <c r="R140" s="3">
        <v>0</v>
      </c>
      <c r="S140" s="3">
        <v>0</v>
      </c>
      <c r="T140" s="4">
        <v>0</v>
      </c>
      <c r="U140" s="3">
        <f>SUM(Table39[[#This Row],[LPN Hours]], Table39[[#This Row],[LPN Admin Hours]])</f>
        <v>60.94777777777778</v>
      </c>
      <c r="V140" s="3">
        <f>Table39[[#This Row],[LPN Hours Contract]]+Table39[[#This Row],[LPN Admin Hours Contract]]</f>
        <v>0</v>
      </c>
      <c r="W140" s="4">
        <f t="shared" si="7"/>
        <v>0</v>
      </c>
      <c r="X140" s="3">
        <v>60.94777777777778</v>
      </c>
      <c r="Y140" s="3">
        <v>0</v>
      </c>
      <c r="Z140" s="4">
        <f>Table39[[#This Row],[LPN Hours Contract]]/Table39[[#This Row],[LPN Hours]]</f>
        <v>0</v>
      </c>
      <c r="AA140" s="3">
        <v>0</v>
      </c>
      <c r="AB140" s="3">
        <v>0</v>
      </c>
      <c r="AC140" s="4">
        <v>0</v>
      </c>
      <c r="AD140" s="3">
        <f>SUM(Table39[[#This Row],[CNA Hours]], Table39[[#This Row],[NA in Training Hours]], Table39[[#This Row],[Med Aide/Tech Hours]])</f>
        <v>186.92944444444447</v>
      </c>
      <c r="AE140" s="3">
        <f>SUM(Table39[[#This Row],[CNA Hours Contract]], Table39[[#This Row],[NA in Training Hours Contract]], Table39[[#This Row],[Med Aide/Tech Hours Contract]])</f>
        <v>3.0291111111111113</v>
      </c>
      <c r="AF140" s="4">
        <f>Table39[[#This Row],[CNA/NA/Med Aide Contract Hours]]/Table39[[#This Row],[Total CNA, NA in Training, Med Aide/Tech Hours]]</f>
        <v>1.6204569163053201E-2</v>
      </c>
      <c r="AG140" s="3">
        <v>186.92944444444447</v>
      </c>
      <c r="AH140" s="3">
        <v>3.0291111111111113</v>
      </c>
      <c r="AI140" s="4">
        <f>Table39[[#This Row],[CNA Hours Contract]]/Table39[[#This Row],[CNA Hours]]</f>
        <v>1.6204569163053201E-2</v>
      </c>
      <c r="AJ140" s="3">
        <v>0</v>
      </c>
      <c r="AK140" s="3">
        <v>0</v>
      </c>
      <c r="AL140" s="4">
        <v>0</v>
      </c>
      <c r="AM140" s="3">
        <v>0</v>
      </c>
      <c r="AN140" s="3">
        <v>0</v>
      </c>
      <c r="AO140" s="4">
        <v>0</v>
      </c>
      <c r="AP140" s="1" t="s">
        <v>138</v>
      </c>
      <c r="AQ140" s="1">
        <v>5</v>
      </c>
    </row>
    <row r="141" spans="1:43" x14ac:dyDescent="0.2">
      <c r="A141" s="1" t="s">
        <v>425</v>
      </c>
      <c r="B141" s="1" t="s">
        <v>568</v>
      </c>
      <c r="C141" s="1" t="s">
        <v>956</v>
      </c>
      <c r="D141" s="1" t="s">
        <v>1129</v>
      </c>
      <c r="E141" s="3">
        <v>63.31111111111111</v>
      </c>
      <c r="F141" s="3">
        <f t="shared" si="8"/>
        <v>306.92744444444446</v>
      </c>
      <c r="G141" s="3">
        <f>SUM(Table39[[#This Row],[RN Hours Contract (W/ Admin, DON)]], Table39[[#This Row],[LPN Contract Hours (w/ Admin)]], Table39[[#This Row],[CNA/NA/Med Aide Contract Hours]])</f>
        <v>73.150000000000006</v>
      </c>
      <c r="H141" s="4">
        <f>Table39[[#This Row],[Total Contract Hours]]/Table39[[#This Row],[Total Hours Nurse Staffing]]</f>
        <v>0.23832994189361439</v>
      </c>
      <c r="I141" s="3">
        <f>SUM(Table39[[#This Row],[RN Hours]], Table39[[#This Row],[RN Admin Hours]], Table39[[#This Row],[RN DON Hours]])</f>
        <v>63.999666666666663</v>
      </c>
      <c r="J141" s="3">
        <f t="shared" si="6"/>
        <v>9.3333333333333339</v>
      </c>
      <c r="K141" s="4">
        <f>Table39[[#This Row],[RN Hours Contract (W/ Admin, DON)]]/Table39[[#This Row],[RN Hours (w/ Admin, DON)]]</f>
        <v>0.14583409288590046</v>
      </c>
      <c r="L141" s="3">
        <v>39.891666666666666</v>
      </c>
      <c r="M141" s="3">
        <v>9.3333333333333339</v>
      </c>
      <c r="N141" s="4">
        <f>Table39[[#This Row],[RN Hours Contract]]/Table39[[#This Row],[RN Hours]]</f>
        <v>0.23396699394192608</v>
      </c>
      <c r="O141" s="3">
        <v>17.808</v>
      </c>
      <c r="P141" s="3">
        <v>0</v>
      </c>
      <c r="Q141" s="4">
        <f>Table39[[#This Row],[RN Admin Hours Contract]]/Table39[[#This Row],[RN Admin Hours]]</f>
        <v>0</v>
      </c>
      <c r="R141" s="3">
        <v>6.3</v>
      </c>
      <c r="S141" s="3">
        <v>0</v>
      </c>
      <c r="T141" s="4">
        <f>Table39[[#This Row],[RN DON Hours Contract]]/Table39[[#This Row],[RN DON Hours]]</f>
        <v>0</v>
      </c>
      <c r="U141" s="3">
        <f>SUM(Table39[[#This Row],[LPN Hours]], Table39[[#This Row],[LPN Admin Hours]])</f>
        <v>62.805555555555557</v>
      </c>
      <c r="V141" s="3">
        <f>Table39[[#This Row],[LPN Hours Contract]]+Table39[[#This Row],[LPN Admin Hours Contract]]</f>
        <v>11.688888888888888</v>
      </c>
      <c r="W141" s="4">
        <f t="shared" si="7"/>
        <v>0.18611233967271118</v>
      </c>
      <c r="X141" s="3">
        <v>62.805555555555557</v>
      </c>
      <c r="Y141" s="3">
        <v>11.688888888888888</v>
      </c>
      <c r="Z141" s="4">
        <f>Table39[[#This Row],[LPN Hours Contract]]/Table39[[#This Row],[LPN Hours]]</f>
        <v>0.18611233967271118</v>
      </c>
      <c r="AA141" s="3">
        <v>0</v>
      </c>
      <c r="AB141" s="3">
        <v>0</v>
      </c>
      <c r="AC141" s="4">
        <v>0</v>
      </c>
      <c r="AD141" s="3">
        <f>SUM(Table39[[#This Row],[CNA Hours]], Table39[[#This Row],[NA in Training Hours]], Table39[[#This Row],[Med Aide/Tech Hours]])</f>
        <v>180.12222222222223</v>
      </c>
      <c r="AE141" s="3">
        <f>SUM(Table39[[#This Row],[CNA Hours Contract]], Table39[[#This Row],[NA in Training Hours Contract]], Table39[[#This Row],[Med Aide/Tech Hours Contract]])</f>
        <v>52.12777777777778</v>
      </c>
      <c r="AF141" s="4">
        <f>Table39[[#This Row],[CNA/NA/Med Aide Contract Hours]]/Table39[[#This Row],[Total CNA, NA in Training, Med Aide/Tech Hours]]</f>
        <v>0.28940225772623529</v>
      </c>
      <c r="AG141" s="3">
        <v>180.12222222222223</v>
      </c>
      <c r="AH141" s="3">
        <v>52.12777777777778</v>
      </c>
      <c r="AI141" s="4">
        <f>Table39[[#This Row],[CNA Hours Contract]]/Table39[[#This Row],[CNA Hours]]</f>
        <v>0.28940225772623529</v>
      </c>
      <c r="AJ141" s="3">
        <v>0</v>
      </c>
      <c r="AK141" s="3">
        <v>0</v>
      </c>
      <c r="AL141" s="4">
        <v>0</v>
      </c>
      <c r="AM141" s="3">
        <v>0</v>
      </c>
      <c r="AN141" s="3">
        <v>0</v>
      </c>
      <c r="AO141" s="4">
        <v>0</v>
      </c>
      <c r="AP141" s="1" t="s">
        <v>139</v>
      </c>
      <c r="AQ141" s="1">
        <v>5</v>
      </c>
    </row>
    <row r="142" spans="1:43" x14ac:dyDescent="0.2">
      <c r="A142" s="1" t="s">
        <v>425</v>
      </c>
      <c r="B142" s="1" t="s">
        <v>569</v>
      </c>
      <c r="C142" s="1" t="s">
        <v>973</v>
      </c>
      <c r="D142" s="1" t="s">
        <v>1133</v>
      </c>
      <c r="E142" s="3">
        <v>59.12222222222222</v>
      </c>
      <c r="F142" s="3">
        <f t="shared" si="8"/>
        <v>175.43133333333333</v>
      </c>
      <c r="G142" s="3">
        <f>SUM(Table39[[#This Row],[RN Hours Contract (W/ Admin, DON)]], Table39[[#This Row],[LPN Contract Hours (w/ Admin)]], Table39[[#This Row],[CNA/NA/Med Aide Contract Hours]])</f>
        <v>0</v>
      </c>
      <c r="H142" s="4">
        <f>Table39[[#This Row],[Total Contract Hours]]/Table39[[#This Row],[Total Hours Nurse Staffing]]</f>
        <v>0</v>
      </c>
      <c r="I142" s="3">
        <f>SUM(Table39[[#This Row],[RN Hours]], Table39[[#This Row],[RN Admin Hours]], Table39[[#This Row],[RN DON Hours]])</f>
        <v>48.214222222222219</v>
      </c>
      <c r="J142" s="3">
        <f t="shared" si="6"/>
        <v>0</v>
      </c>
      <c r="K142" s="4">
        <f>Table39[[#This Row],[RN Hours Contract (W/ Admin, DON)]]/Table39[[#This Row],[RN Hours (w/ Admin, DON)]]</f>
        <v>0</v>
      </c>
      <c r="L142" s="3">
        <v>35.328666666666663</v>
      </c>
      <c r="M142" s="3">
        <v>0</v>
      </c>
      <c r="N142" s="4">
        <f>Table39[[#This Row],[RN Hours Contract]]/Table39[[#This Row],[RN Hours]]</f>
        <v>0</v>
      </c>
      <c r="O142" s="3">
        <v>7.5522222222222224</v>
      </c>
      <c r="P142" s="3">
        <v>0</v>
      </c>
      <c r="Q142" s="4">
        <f>Table39[[#This Row],[RN Admin Hours Contract]]/Table39[[#This Row],[RN Admin Hours]]</f>
        <v>0</v>
      </c>
      <c r="R142" s="3">
        <v>5.333333333333333</v>
      </c>
      <c r="S142" s="3">
        <v>0</v>
      </c>
      <c r="T142" s="4">
        <f>Table39[[#This Row],[RN DON Hours Contract]]/Table39[[#This Row],[RN DON Hours]]</f>
        <v>0</v>
      </c>
      <c r="U142" s="3">
        <f>SUM(Table39[[#This Row],[LPN Hours]], Table39[[#This Row],[LPN Admin Hours]])</f>
        <v>19.292999999999999</v>
      </c>
      <c r="V142" s="3">
        <f>Table39[[#This Row],[LPN Hours Contract]]+Table39[[#This Row],[LPN Admin Hours Contract]]</f>
        <v>0</v>
      </c>
      <c r="W142" s="4">
        <f t="shared" si="7"/>
        <v>0</v>
      </c>
      <c r="X142" s="3">
        <v>19.292999999999999</v>
      </c>
      <c r="Y142" s="3">
        <v>0</v>
      </c>
      <c r="Z142" s="4">
        <f>Table39[[#This Row],[LPN Hours Contract]]/Table39[[#This Row],[LPN Hours]]</f>
        <v>0</v>
      </c>
      <c r="AA142" s="3">
        <v>0</v>
      </c>
      <c r="AB142" s="3">
        <v>0</v>
      </c>
      <c r="AC142" s="4">
        <v>0</v>
      </c>
      <c r="AD142" s="3">
        <f>SUM(Table39[[#This Row],[CNA Hours]], Table39[[#This Row],[NA in Training Hours]], Table39[[#This Row],[Med Aide/Tech Hours]])</f>
        <v>107.92411111111112</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90.416666666666671</v>
      </c>
      <c r="AH142" s="3">
        <v>0</v>
      </c>
      <c r="AI142" s="4">
        <f>Table39[[#This Row],[CNA Hours Contract]]/Table39[[#This Row],[CNA Hours]]</f>
        <v>0</v>
      </c>
      <c r="AJ142" s="3">
        <v>17.507444444444449</v>
      </c>
      <c r="AK142" s="3">
        <v>0</v>
      </c>
      <c r="AL142" s="4">
        <f>Table39[[#This Row],[NA in Training Hours Contract]]/Table39[[#This Row],[NA in Training Hours]]</f>
        <v>0</v>
      </c>
      <c r="AM142" s="3">
        <v>0</v>
      </c>
      <c r="AN142" s="3">
        <v>0</v>
      </c>
      <c r="AO142" s="4">
        <v>0</v>
      </c>
      <c r="AP142" s="1" t="s">
        <v>140</v>
      </c>
      <c r="AQ142" s="1">
        <v>5</v>
      </c>
    </row>
    <row r="143" spans="1:43" x14ac:dyDescent="0.2">
      <c r="A143" s="1" t="s">
        <v>425</v>
      </c>
      <c r="B143" s="1" t="s">
        <v>570</v>
      </c>
      <c r="C143" s="1" t="s">
        <v>893</v>
      </c>
      <c r="D143" s="1" t="s">
        <v>1127</v>
      </c>
      <c r="E143" s="3">
        <v>60.033333333333331</v>
      </c>
      <c r="F143" s="3">
        <f t="shared" si="8"/>
        <v>205.94011111111109</v>
      </c>
      <c r="G143" s="3">
        <f>SUM(Table39[[#This Row],[RN Hours Contract (W/ Admin, DON)]], Table39[[#This Row],[LPN Contract Hours (w/ Admin)]], Table39[[#This Row],[CNA/NA/Med Aide Contract Hours]])</f>
        <v>4.2361111111111107</v>
      </c>
      <c r="H143" s="4">
        <f>Table39[[#This Row],[Total Contract Hours]]/Table39[[#This Row],[Total Hours Nurse Staffing]]</f>
        <v>2.0569626228984585E-2</v>
      </c>
      <c r="I143" s="3">
        <f>SUM(Table39[[#This Row],[RN Hours]], Table39[[#This Row],[RN Admin Hours]], Table39[[#This Row],[RN DON Hours]])</f>
        <v>27.070888888888888</v>
      </c>
      <c r="J143" s="3">
        <f t="shared" si="6"/>
        <v>2.5333333333333332</v>
      </c>
      <c r="K143" s="4">
        <f>Table39[[#This Row],[RN Hours Contract (W/ Admin, DON)]]/Table39[[#This Row],[RN Hours (w/ Admin, DON)]]</f>
        <v>9.358146102003792E-2</v>
      </c>
      <c r="L143" s="3">
        <v>21.018111111111111</v>
      </c>
      <c r="M143" s="3">
        <v>2.5333333333333332</v>
      </c>
      <c r="N143" s="4">
        <f>Table39[[#This Row],[RN Hours Contract]]/Table39[[#This Row],[RN Hours]]</f>
        <v>0.12053097064436491</v>
      </c>
      <c r="O143" s="3">
        <v>0.80833333333333335</v>
      </c>
      <c r="P143" s="3">
        <v>0</v>
      </c>
      <c r="Q143" s="4">
        <f>Table39[[#This Row],[RN Admin Hours Contract]]/Table39[[#This Row],[RN Admin Hours]]</f>
        <v>0</v>
      </c>
      <c r="R143" s="3">
        <v>5.2444444444444445</v>
      </c>
      <c r="S143" s="3">
        <v>0</v>
      </c>
      <c r="T143" s="4">
        <f>Table39[[#This Row],[RN DON Hours Contract]]/Table39[[#This Row],[RN DON Hours]]</f>
        <v>0</v>
      </c>
      <c r="U143" s="3">
        <f>SUM(Table39[[#This Row],[LPN Hours]], Table39[[#This Row],[LPN Admin Hours]])</f>
        <v>47.598111111111109</v>
      </c>
      <c r="V143" s="3">
        <f>Table39[[#This Row],[LPN Hours Contract]]+Table39[[#This Row],[LPN Admin Hours Contract]]</f>
        <v>1.7027777777777777</v>
      </c>
      <c r="W143" s="4">
        <f t="shared" si="7"/>
        <v>3.5774061995924207E-2</v>
      </c>
      <c r="X143" s="3">
        <v>47.598111111111109</v>
      </c>
      <c r="Y143" s="3">
        <v>1.7027777777777777</v>
      </c>
      <c r="Z143" s="4">
        <f>Table39[[#This Row],[LPN Hours Contract]]/Table39[[#This Row],[LPN Hours]]</f>
        <v>3.5774061995924207E-2</v>
      </c>
      <c r="AA143" s="3">
        <v>0</v>
      </c>
      <c r="AB143" s="3">
        <v>0</v>
      </c>
      <c r="AC143" s="4">
        <v>0</v>
      </c>
      <c r="AD143" s="3">
        <f>SUM(Table39[[#This Row],[CNA Hours]], Table39[[#This Row],[NA in Training Hours]], Table39[[#This Row],[Med Aide/Tech Hours]])</f>
        <v>131.27111111111111</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104.32988888888889</v>
      </c>
      <c r="AH143" s="3">
        <v>0</v>
      </c>
      <c r="AI143" s="4">
        <f>Table39[[#This Row],[CNA Hours Contract]]/Table39[[#This Row],[CNA Hours]]</f>
        <v>0</v>
      </c>
      <c r="AJ143" s="3">
        <v>26.941222222222212</v>
      </c>
      <c r="AK143" s="3">
        <v>0</v>
      </c>
      <c r="AL143" s="4">
        <f>Table39[[#This Row],[NA in Training Hours Contract]]/Table39[[#This Row],[NA in Training Hours]]</f>
        <v>0</v>
      </c>
      <c r="AM143" s="3">
        <v>0</v>
      </c>
      <c r="AN143" s="3">
        <v>0</v>
      </c>
      <c r="AO143" s="4">
        <v>0</v>
      </c>
      <c r="AP143" s="1" t="s">
        <v>141</v>
      </c>
      <c r="AQ143" s="1">
        <v>5</v>
      </c>
    </row>
    <row r="144" spans="1:43" x14ac:dyDescent="0.2">
      <c r="A144" s="1" t="s">
        <v>425</v>
      </c>
      <c r="B144" s="1" t="s">
        <v>571</v>
      </c>
      <c r="C144" s="1" t="s">
        <v>974</v>
      </c>
      <c r="D144" s="1" t="s">
        <v>1121</v>
      </c>
      <c r="E144" s="3">
        <v>109.12222222222222</v>
      </c>
      <c r="F144" s="3">
        <f t="shared" si="8"/>
        <v>438.82444444444445</v>
      </c>
      <c r="G144" s="3">
        <f>SUM(Table39[[#This Row],[RN Hours Contract (W/ Admin, DON)]], Table39[[#This Row],[LPN Contract Hours (w/ Admin)]], Table39[[#This Row],[CNA/NA/Med Aide Contract Hours]])</f>
        <v>9.9432222222222215</v>
      </c>
      <c r="H144" s="4">
        <f>Table39[[#This Row],[Total Contract Hours]]/Table39[[#This Row],[Total Hours Nurse Staffing]]</f>
        <v>2.2658770148528136E-2</v>
      </c>
      <c r="I144" s="3">
        <f>SUM(Table39[[#This Row],[RN Hours]], Table39[[#This Row],[RN Admin Hours]], Table39[[#This Row],[RN DON Hours]])</f>
        <v>73.23811111111111</v>
      </c>
      <c r="J144" s="3">
        <f t="shared" si="6"/>
        <v>2.7081111111111111</v>
      </c>
      <c r="K144" s="4">
        <f>Table39[[#This Row],[RN Hours Contract (W/ Admin, DON)]]/Table39[[#This Row],[RN Hours (w/ Admin, DON)]]</f>
        <v>3.697680169553496E-2</v>
      </c>
      <c r="L144" s="3">
        <v>51.931777777777775</v>
      </c>
      <c r="M144" s="3">
        <v>2.7081111111111111</v>
      </c>
      <c r="N144" s="4">
        <f>Table39[[#This Row],[RN Hours Contract]]/Table39[[#This Row],[RN Hours]]</f>
        <v>5.2147475534140952E-2</v>
      </c>
      <c r="O144" s="3">
        <v>15.895222222222229</v>
      </c>
      <c r="P144" s="3">
        <v>0</v>
      </c>
      <c r="Q144" s="4">
        <f>Table39[[#This Row],[RN Admin Hours Contract]]/Table39[[#This Row],[RN Admin Hours]]</f>
        <v>0</v>
      </c>
      <c r="R144" s="3">
        <v>5.4111111111111114</v>
      </c>
      <c r="S144" s="3">
        <v>0</v>
      </c>
      <c r="T144" s="4">
        <f>Table39[[#This Row],[RN DON Hours Contract]]/Table39[[#This Row],[RN DON Hours]]</f>
        <v>0</v>
      </c>
      <c r="U144" s="3">
        <f>SUM(Table39[[#This Row],[LPN Hours]], Table39[[#This Row],[LPN Admin Hours]])</f>
        <v>127.85677777777778</v>
      </c>
      <c r="V144" s="3">
        <f>Table39[[#This Row],[LPN Hours Contract]]+Table39[[#This Row],[LPN Admin Hours Contract]]</f>
        <v>7.2351111111111104</v>
      </c>
      <c r="W144" s="4">
        <f t="shared" si="7"/>
        <v>5.6587622782783856E-2</v>
      </c>
      <c r="X144" s="3">
        <v>123.99933333333334</v>
      </c>
      <c r="Y144" s="3">
        <v>7.2351111111111104</v>
      </c>
      <c r="Z144" s="4">
        <f>Table39[[#This Row],[LPN Hours Contract]]/Table39[[#This Row],[LPN Hours]]</f>
        <v>5.8347983949734485E-2</v>
      </c>
      <c r="AA144" s="3">
        <v>3.8574444444444436</v>
      </c>
      <c r="AB144" s="3">
        <v>0</v>
      </c>
      <c r="AC144" s="4">
        <f>Table39[[#This Row],[LPN Admin Hours Contract]]/Table39[[#This Row],[LPN Admin Hours]]</f>
        <v>0</v>
      </c>
      <c r="AD144" s="3">
        <f>SUM(Table39[[#This Row],[CNA Hours]], Table39[[#This Row],[NA in Training Hours]], Table39[[#This Row],[Med Aide/Tech Hours]])</f>
        <v>237.72955555555555</v>
      </c>
      <c r="AE144" s="3">
        <f>SUM(Table39[[#This Row],[CNA Hours Contract]], Table39[[#This Row],[NA in Training Hours Contract]], Table39[[#This Row],[Med Aide/Tech Hours Contract]])</f>
        <v>0</v>
      </c>
      <c r="AF144" s="4">
        <f>Table39[[#This Row],[CNA/NA/Med Aide Contract Hours]]/Table39[[#This Row],[Total CNA, NA in Training, Med Aide/Tech Hours]]</f>
        <v>0</v>
      </c>
      <c r="AG144" s="3">
        <v>237.72955555555555</v>
      </c>
      <c r="AH144" s="3">
        <v>0</v>
      </c>
      <c r="AI144" s="4">
        <f>Table39[[#This Row],[CNA Hours Contract]]/Table39[[#This Row],[CNA Hours]]</f>
        <v>0</v>
      </c>
      <c r="AJ144" s="3">
        <v>0</v>
      </c>
      <c r="AK144" s="3">
        <v>0</v>
      </c>
      <c r="AL144" s="4">
        <v>0</v>
      </c>
      <c r="AM144" s="3">
        <v>0</v>
      </c>
      <c r="AN144" s="3">
        <v>0</v>
      </c>
      <c r="AO144" s="4">
        <v>0</v>
      </c>
      <c r="AP144" s="1" t="s">
        <v>142</v>
      </c>
      <c r="AQ144" s="1">
        <v>5</v>
      </c>
    </row>
    <row r="145" spans="1:43" x14ac:dyDescent="0.2">
      <c r="A145" s="1" t="s">
        <v>425</v>
      </c>
      <c r="B145" s="1" t="s">
        <v>572</v>
      </c>
      <c r="C145" s="1" t="s">
        <v>970</v>
      </c>
      <c r="D145" s="1" t="s">
        <v>1105</v>
      </c>
      <c r="E145" s="3">
        <v>101.77777777777777</v>
      </c>
      <c r="F145" s="3">
        <f t="shared" si="8"/>
        <v>327.98588888888889</v>
      </c>
      <c r="G145" s="3">
        <f>SUM(Table39[[#This Row],[RN Hours Contract (W/ Admin, DON)]], Table39[[#This Row],[LPN Contract Hours (w/ Admin)]], Table39[[#This Row],[CNA/NA/Med Aide Contract Hours]])</f>
        <v>9.3333333333333321</v>
      </c>
      <c r="H145" s="4">
        <f>Table39[[#This Row],[Total Contract Hours]]/Table39[[#This Row],[Total Hours Nurse Staffing]]</f>
        <v>2.8456508799667192E-2</v>
      </c>
      <c r="I145" s="3">
        <f>SUM(Table39[[#This Row],[RN Hours]], Table39[[#This Row],[RN Admin Hours]], Table39[[#This Row],[RN DON Hours]])</f>
        <v>69.347000000000008</v>
      </c>
      <c r="J145" s="3">
        <f t="shared" si="6"/>
        <v>0</v>
      </c>
      <c r="K145" s="4">
        <f>Table39[[#This Row],[RN Hours Contract (W/ Admin, DON)]]/Table39[[#This Row],[RN Hours (w/ Admin, DON)]]</f>
        <v>0</v>
      </c>
      <c r="L145" s="3">
        <v>51.597222222222221</v>
      </c>
      <c r="M145" s="3">
        <v>0</v>
      </c>
      <c r="N145" s="4">
        <f>Table39[[#This Row],[RN Hours Contract]]/Table39[[#This Row],[RN Hours]]</f>
        <v>0</v>
      </c>
      <c r="O145" s="3">
        <v>8.3386666666666667</v>
      </c>
      <c r="P145" s="3">
        <v>0</v>
      </c>
      <c r="Q145" s="4">
        <f>Table39[[#This Row],[RN Admin Hours Contract]]/Table39[[#This Row],[RN Admin Hours]]</f>
        <v>0</v>
      </c>
      <c r="R145" s="3">
        <v>9.4111111111111114</v>
      </c>
      <c r="S145" s="3">
        <v>0</v>
      </c>
      <c r="T145" s="4">
        <f>Table39[[#This Row],[RN DON Hours Contract]]/Table39[[#This Row],[RN DON Hours]]</f>
        <v>0</v>
      </c>
      <c r="U145" s="3">
        <f>SUM(Table39[[#This Row],[LPN Hours]], Table39[[#This Row],[LPN Admin Hours]])</f>
        <v>127.74444444444444</v>
      </c>
      <c r="V145" s="3">
        <f>Table39[[#This Row],[LPN Hours Contract]]+Table39[[#This Row],[LPN Admin Hours Contract]]</f>
        <v>1.5111111111111111</v>
      </c>
      <c r="W145" s="4">
        <f t="shared" si="7"/>
        <v>1.1829172827694181E-2</v>
      </c>
      <c r="X145" s="3">
        <v>127.21111111111111</v>
      </c>
      <c r="Y145" s="3">
        <v>1.5111111111111111</v>
      </c>
      <c r="Z145" s="4">
        <f>Table39[[#This Row],[LPN Hours Contract]]/Table39[[#This Row],[LPN Hours]]</f>
        <v>1.1878766704515677E-2</v>
      </c>
      <c r="AA145" s="3">
        <v>0.53333333333333333</v>
      </c>
      <c r="AB145" s="3">
        <v>0</v>
      </c>
      <c r="AC145" s="4">
        <f>Table39[[#This Row],[LPN Admin Hours Contract]]/Table39[[#This Row],[LPN Admin Hours]]</f>
        <v>0</v>
      </c>
      <c r="AD145" s="3">
        <f>SUM(Table39[[#This Row],[CNA Hours]], Table39[[#This Row],[NA in Training Hours]], Table39[[#This Row],[Med Aide/Tech Hours]])</f>
        <v>130.89444444444445</v>
      </c>
      <c r="AE145" s="3">
        <f>SUM(Table39[[#This Row],[CNA Hours Contract]], Table39[[#This Row],[NA in Training Hours Contract]], Table39[[#This Row],[Med Aide/Tech Hours Contract]])</f>
        <v>7.822222222222222</v>
      </c>
      <c r="AF145" s="4">
        <f>Table39[[#This Row],[CNA/NA/Med Aide Contract Hours]]/Table39[[#This Row],[Total CNA, NA in Training, Med Aide/Tech Hours]]</f>
        <v>5.9759772505411479E-2</v>
      </c>
      <c r="AG145" s="3">
        <v>104.68611111111112</v>
      </c>
      <c r="AH145" s="3">
        <v>7.822222222222222</v>
      </c>
      <c r="AI145" s="4">
        <f>Table39[[#This Row],[CNA Hours Contract]]/Table39[[#This Row],[CNA Hours]]</f>
        <v>7.4720725979780814E-2</v>
      </c>
      <c r="AJ145" s="3">
        <v>26.208333333333332</v>
      </c>
      <c r="AK145" s="3">
        <v>0</v>
      </c>
      <c r="AL145" s="4">
        <f>Table39[[#This Row],[NA in Training Hours Contract]]/Table39[[#This Row],[NA in Training Hours]]</f>
        <v>0</v>
      </c>
      <c r="AM145" s="3">
        <v>0</v>
      </c>
      <c r="AN145" s="3">
        <v>0</v>
      </c>
      <c r="AO145" s="4">
        <v>0</v>
      </c>
      <c r="AP145" s="1" t="s">
        <v>143</v>
      </c>
      <c r="AQ145" s="1">
        <v>5</v>
      </c>
    </row>
    <row r="146" spans="1:43" x14ac:dyDescent="0.2">
      <c r="A146" s="1" t="s">
        <v>425</v>
      </c>
      <c r="B146" s="1" t="s">
        <v>573</v>
      </c>
      <c r="C146" s="1" t="s">
        <v>975</v>
      </c>
      <c r="D146" s="1" t="s">
        <v>1134</v>
      </c>
      <c r="E146" s="3">
        <v>105.18888888888888</v>
      </c>
      <c r="F146" s="3">
        <f t="shared" si="8"/>
        <v>664.96022222222223</v>
      </c>
      <c r="G146" s="3">
        <f>SUM(Table39[[#This Row],[RN Hours Contract (W/ Admin, DON)]], Table39[[#This Row],[LPN Contract Hours (w/ Admin)]], Table39[[#This Row],[CNA/NA/Med Aide Contract Hours]])</f>
        <v>19.544444444444444</v>
      </c>
      <c r="H146" s="4">
        <f>Table39[[#This Row],[Total Contract Hours]]/Table39[[#This Row],[Total Hours Nurse Staffing]]</f>
        <v>2.9391900133708918E-2</v>
      </c>
      <c r="I146" s="3">
        <f>SUM(Table39[[#This Row],[RN Hours]], Table39[[#This Row],[RN Admin Hours]], Table39[[#This Row],[RN DON Hours]])</f>
        <v>124.68888888888891</v>
      </c>
      <c r="J146" s="3">
        <f t="shared" si="6"/>
        <v>0</v>
      </c>
      <c r="K146" s="4">
        <f>Table39[[#This Row],[RN Hours Contract (W/ Admin, DON)]]/Table39[[#This Row],[RN Hours (w/ Admin, DON)]]</f>
        <v>0</v>
      </c>
      <c r="L146" s="3">
        <v>72.062222222222232</v>
      </c>
      <c r="M146" s="3">
        <v>0</v>
      </c>
      <c r="N146" s="4">
        <f>Table39[[#This Row],[RN Hours Contract]]/Table39[[#This Row],[RN Hours]]</f>
        <v>0</v>
      </c>
      <c r="O146" s="3">
        <v>48.362777777777794</v>
      </c>
      <c r="P146" s="3">
        <v>0</v>
      </c>
      <c r="Q146" s="4">
        <f>Table39[[#This Row],[RN Admin Hours Contract]]/Table39[[#This Row],[RN Admin Hours]]</f>
        <v>0</v>
      </c>
      <c r="R146" s="3">
        <v>4.2638888888888893</v>
      </c>
      <c r="S146" s="3">
        <v>0</v>
      </c>
      <c r="T146" s="4">
        <f>Table39[[#This Row],[RN DON Hours Contract]]/Table39[[#This Row],[RN DON Hours]]</f>
        <v>0</v>
      </c>
      <c r="U146" s="3">
        <f>SUM(Table39[[#This Row],[LPN Hours]], Table39[[#This Row],[LPN Admin Hours]])</f>
        <v>102.288</v>
      </c>
      <c r="V146" s="3">
        <f>Table39[[#This Row],[LPN Hours Contract]]+Table39[[#This Row],[LPN Admin Hours Contract]]</f>
        <v>0.8666666666666667</v>
      </c>
      <c r="W146" s="4">
        <f t="shared" si="7"/>
        <v>8.4728088012930823E-3</v>
      </c>
      <c r="X146" s="3">
        <v>102.288</v>
      </c>
      <c r="Y146" s="3">
        <v>0.8666666666666667</v>
      </c>
      <c r="Z146" s="4">
        <f>Table39[[#This Row],[LPN Hours Contract]]/Table39[[#This Row],[LPN Hours]]</f>
        <v>8.4728088012930823E-3</v>
      </c>
      <c r="AA146" s="3">
        <v>0</v>
      </c>
      <c r="AB146" s="3">
        <v>0</v>
      </c>
      <c r="AC146" s="4">
        <v>0</v>
      </c>
      <c r="AD146" s="3">
        <f>SUM(Table39[[#This Row],[CNA Hours]], Table39[[#This Row],[NA in Training Hours]], Table39[[#This Row],[Med Aide/Tech Hours]])</f>
        <v>437.98333333333335</v>
      </c>
      <c r="AE146" s="3">
        <f>SUM(Table39[[#This Row],[CNA Hours Contract]], Table39[[#This Row],[NA in Training Hours Contract]], Table39[[#This Row],[Med Aide/Tech Hours Contract]])</f>
        <v>18.677777777777777</v>
      </c>
      <c r="AF146" s="4">
        <f>Table39[[#This Row],[CNA/NA/Med Aide Contract Hours]]/Table39[[#This Row],[Total CNA, NA in Training, Med Aide/Tech Hours]]</f>
        <v>4.2644950974796092E-2</v>
      </c>
      <c r="AG146" s="3">
        <v>437.98333333333335</v>
      </c>
      <c r="AH146" s="3">
        <v>18.677777777777777</v>
      </c>
      <c r="AI146" s="4">
        <f>Table39[[#This Row],[CNA Hours Contract]]/Table39[[#This Row],[CNA Hours]]</f>
        <v>4.2644950974796092E-2</v>
      </c>
      <c r="AJ146" s="3">
        <v>0</v>
      </c>
      <c r="AK146" s="3">
        <v>0</v>
      </c>
      <c r="AL146" s="4">
        <v>0</v>
      </c>
      <c r="AM146" s="3">
        <v>0</v>
      </c>
      <c r="AN146" s="3">
        <v>0</v>
      </c>
      <c r="AO146" s="4">
        <v>0</v>
      </c>
      <c r="AP146" s="1" t="s">
        <v>144</v>
      </c>
      <c r="AQ146" s="1">
        <v>5</v>
      </c>
    </row>
    <row r="147" spans="1:43" x14ac:dyDescent="0.2">
      <c r="A147" s="1" t="s">
        <v>425</v>
      </c>
      <c r="B147" s="1" t="s">
        <v>574</v>
      </c>
      <c r="C147" s="1" t="s">
        <v>976</v>
      </c>
      <c r="D147" s="1" t="s">
        <v>1105</v>
      </c>
      <c r="E147" s="3">
        <v>26.377777777777776</v>
      </c>
      <c r="F147" s="3">
        <f t="shared" si="8"/>
        <v>100.78888888888889</v>
      </c>
      <c r="G147" s="3">
        <f>SUM(Table39[[#This Row],[RN Hours Contract (W/ Admin, DON)]], Table39[[#This Row],[LPN Contract Hours (w/ Admin)]], Table39[[#This Row],[CNA/NA/Med Aide Contract Hours]])</f>
        <v>0</v>
      </c>
      <c r="H147" s="4">
        <f>Table39[[#This Row],[Total Contract Hours]]/Table39[[#This Row],[Total Hours Nurse Staffing]]</f>
        <v>0</v>
      </c>
      <c r="I147" s="3">
        <f>SUM(Table39[[#This Row],[RN Hours]], Table39[[#This Row],[RN Admin Hours]], Table39[[#This Row],[RN DON Hours]])</f>
        <v>13.175555555555555</v>
      </c>
      <c r="J147" s="3">
        <f t="shared" si="6"/>
        <v>0</v>
      </c>
      <c r="K147" s="4">
        <f>Table39[[#This Row],[RN Hours Contract (W/ Admin, DON)]]/Table39[[#This Row],[RN Hours (w/ Admin, DON)]]</f>
        <v>0</v>
      </c>
      <c r="L147" s="3">
        <v>7.4866666666666664</v>
      </c>
      <c r="M147" s="3">
        <v>0</v>
      </c>
      <c r="N147" s="4">
        <f>Table39[[#This Row],[RN Hours Contract]]/Table39[[#This Row],[RN Hours]]</f>
        <v>0</v>
      </c>
      <c r="O147" s="3">
        <v>0</v>
      </c>
      <c r="P147" s="3">
        <v>0</v>
      </c>
      <c r="Q147" s="4">
        <v>0</v>
      </c>
      <c r="R147" s="3">
        <v>5.6888888888888891</v>
      </c>
      <c r="S147" s="3">
        <v>0</v>
      </c>
      <c r="T147" s="4">
        <f>Table39[[#This Row],[RN DON Hours Contract]]/Table39[[#This Row],[RN DON Hours]]</f>
        <v>0</v>
      </c>
      <c r="U147" s="3">
        <f>SUM(Table39[[#This Row],[LPN Hours]], Table39[[#This Row],[LPN Admin Hours]])</f>
        <v>46.281111111111109</v>
      </c>
      <c r="V147" s="3">
        <f>Table39[[#This Row],[LPN Hours Contract]]+Table39[[#This Row],[LPN Admin Hours Contract]]</f>
        <v>0</v>
      </c>
      <c r="W147" s="4">
        <f t="shared" si="7"/>
        <v>0</v>
      </c>
      <c r="X147" s="3">
        <v>38.376666666666665</v>
      </c>
      <c r="Y147" s="3">
        <v>0</v>
      </c>
      <c r="Z147" s="4">
        <f>Table39[[#This Row],[LPN Hours Contract]]/Table39[[#This Row],[LPN Hours]]</f>
        <v>0</v>
      </c>
      <c r="AA147" s="3">
        <v>7.9044444444444428</v>
      </c>
      <c r="AB147" s="3">
        <v>0</v>
      </c>
      <c r="AC147" s="4">
        <f>Table39[[#This Row],[LPN Admin Hours Contract]]/Table39[[#This Row],[LPN Admin Hours]]</f>
        <v>0</v>
      </c>
      <c r="AD147" s="3">
        <f>SUM(Table39[[#This Row],[CNA Hours]], Table39[[#This Row],[NA in Training Hours]], Table39[[#This Row],[Med Aide/Tech Hours]])</f>
        <v>41.332222222222221</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41.332222222222221</v>
      </c>
      <c r="AH147" s="3">
        <v>0</v>
      </c>
      <c r="AI147" s="4">
        <f>Table39[[#This Row],[CNA Hours Contract]]/Table39[[#This Row],[CNA Hours]]</f>
        <v>0</v>
      </c>
      <c r="AJ147" s="3">
        <v>0</v>
      </c>
      <c r="AK147" s="3">
        <v>0</v>
      </c>
      <c r="AL147" s="4">
        <v>0</v>
      </c>
      <c r="AM147" s="3">
        <v>0</v>
      </c>
      <c r="AN147" s="3">
        <v>0</v>
      </c>
      <c r="AO147" s="4">
        <v>0</v>
      </c>
      <c r="AP147" s="1" t="s">
        <v>145</v>
      </c>
      <c r="AQ147" s="1">
        <v>5</v>
      </c>
    </row>
    <row r="148" spans="1:43" x14ac:dyDescent="0.2">
      <c r="A148" s="1" t="s">
        <v>425</v>
      </c>
      <c r="B148" s="1" t="s">
        <v>575</v>
      </c>
      <c r="C148" s="1" t="s">
        <v>977</v>
      </c>
      <c r="D148" s="1" t="s">
        <v>1096</v>
      </c>
      <c r="E148" s="3">
        <v>37.200000000000003</v>
      </c>
      <c r="F148" s="3">
        <f t="shared" si="8"/>
        <v>63.986666666666665</v>
      </c>
      <c r="G148" s="3">
        <f>SUM(Table39[[#This Row],[RN Hours Contract (W/ Admin, DON)]], Table39[[#This Row],[LPN Contract Hours (w/ Admin)]], Table39[[#This Row],[CNA/NA/Med Aide Contract Hours]])</f>
        <v>0</v>
      </c>
      <c r="H148" s="4">
        <f>Table39[[#This Row],[Total Contract Hours]]/Table39[[#This Row],[Total Hours Nurse Staffing]]</f>
        <v>0</v>
      </c>
      <c r="I148" s="3">
        <f>SUM(Table39[[#This Row],[RN Hours]], Table39[[#This Row],[RN Admin Hours]], Table39[[#This Row],[RN DON Hours]])</f>
        <v>28.935555555555553</v>
      </c>
      <c r="J148" s="3">
        <f t="shared" si="6"/>
        <v>0</v>
      </c>
      <c r="K148" s="4">
        <f>Table39[[#This Row],[RN Hours Contract (W/ Admin, DON)]]/Table39[[#This Row],[RN Hours (w/ Admin, DON)]]</f>
        <v>0</v>
      </c>
      <c r="L148" s="3">
        <v>22.403333333333332</v>
      </c>
      <c r="M148" s="3">
        <v>0</v>
      </c>
      <c r="N148" s="4">
        <f>Table39[[#This Row],[RN Hours Contract]]/Table39[[#This Row],[RN Hours]]</f>
        <v>0</v>
      </c>
      <c r="O148" s="3">
        <v>0.9933333333333334</v>
      </c>
      <c r="P148" s="3">
        <v>0</v>
      </c>
      <c r="Q148" s="4">
        <f>Table39[[#This Row],[RN Admin Hours Contract]]/Table39[[#This Row],[RN Admin Hours]]</f>
        <v>0</v>
      </c>
      <c r="R148" s="3">
        <v>5.5388888888888888</v>
      </c>
      <c r="S148" s="3">
        <v>0</v>
      </c>
      <c r="T148" s="4">
        <f>Table39[[#This Row],[RN DON Hours Contract]]/Table39[[#This Row],[RN DON Hours]]</f>
        <v>0</v>
      </c>
      <c r="U148" s="3">
        <f>SUM(Table39[[#This Row],[LPN Hours]], Table39[[#This Row],[LPN Admin Hours]])</f>
        <v>16.522222222222222</v>
      </c>
      <c r="V148" s="3">
        <f>Table39[[#This Row],[LPN Hours Contract]]+Table39[[#This Row],[LPN Admin Hours Contract]]</f>
        <v>0</v>
      </c>
      <c r="W148" s="4">
        <f t="shared" si="7"/>
        <v>0</v>
      </c>
      <c r="X148" s="3">
        <v>11.783333333333333</v>
      </c>
      <c r="Y148" s="3">
        <v>0</v>
      </c>
      <c r="Z148" s="4">
        <f>Table39[[#This Row],[LPN Hours Contract]]/Table39[[#This Row],[LPN Hours]]</f>
        <v>0</v>
      </c>
      <c r="AA148" s="3">
        <v>4.738888888888888</v>
      </c>
      <c r="AB148" s="3">
        <v>0</v>
      </c>
      <c r="AC148" s="4">
        <f>Table39[[#This Row],[LPN Admin Hours Contract]]/Table39[[#This Row],[LPN Admin Hours]]</f>
        <v>0</v>
      </c>
      <c r="AD148" s="3">
        <f>SUM(Table39[[#This Row],[CNA Hours]], Table39[[#This Row],[NA in Training Hours]], Table39[[#This Row],[Med Aide/Tech Hours]])</f>
        <v>18.528888888888886</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18.528888888888886</v>
      </c>
      <c r="AH148" s="3">
        <v>0</v>
      </c>
      <c r="AI148" s="4">
        <f>Table39[[#This Row],[CNA Hours Contract]]/Table39[[#This Row],[CNA Hours]]</f>
        <v>0</v>
      </c>
      <c r="AJ148" s="3">
        <v>0</v>
      </c>
      <c r="AK148" s="3">
        <v>0</v>
      </c>
      <c r="AL148" s="4">
        <v>0</v>
      </c>
      <c r="AM148" s="3">
        <v>0</v>
      </c>
      <c r="AN148" s="3">
        <v>0</v>
      </c>
      <c r="AO148" s="4">
        <v>0</v>
      </c>
      <c r="AP148" s="1" t="s">
        <v>146</v>
      </c>
      <c r="AQ148" s="1">
        <v>5</v>
      </c>
    </row>
    <row r="149" spans="1:43" x14ac:dyDescent="0.2">
      <c r="A149" s="1" t="s">
        <v>425</v>
      </c>
      <c r="B149" s="1" t="s">
        <v>576</v>
      </c>
      <c r="C149" s="1" t="s">
        <v>858</v>
      </c>
      <c r="D149" s="1" t="s">
        <v>1121</v>
      </c>
      <c r="E149" s="3">
        <v>144.05555555555554</v>
      </c>
      <c r="F149" s="3">
        <f t="shared" si="8"/>
        <v>453.05244444444452</v>
      </c>
      <c r="G149" s="3">
        <f>SUM(Table39[[#This Row],[RN Hours Contract (W/ Admin, DON)]], Table39[[#This Row],[LPN Contract Hours (w/ Admin)]], Table39[[#This Row],[CNA/NA/Med Aide Contract Hours]])</f>
        <v>121.02933333333331</v>
      </c>
      <c r="H149" s="4">
        <f>Table39[[#This Row],[Total Contract Hours]]/Table39[[#This Row],[Total Hours Nurse Staffing]]</f>
        <v>0.26714199386286397</v>
      </c>
      <c r="I149" s="3">
        <f>SUM(Table39[[#This Row],[RN Hours]], Table39[[#This Row],[RN Admin Hours]], Table39[[#This Row],[RN DON Hours]])</f>
        <v>36.045888888888889</v>
      </c>
      <c r="J149" s="3">
        <f t="shared" si="6"/>
        <v>0</v>
      </c>
      <c r="K149" s="4">
        <f>Table39[[#This Row],[RN Hours Contract (W/ Admin, DON)]]/Table39[[#This Row],[RN Hours (w/ Admin, DON)]]</f>
        <v>0</v>
      </c>
      <c r="L149" s="3">
        <v>20.334777777777781</v>
      </c>
      <c r="M149" s="3">
        <v>0</v>
      </c>
      <c r="N149" s="4">
        <f>Table39[[#This Row],[RN Hours Contract]]/Table39[[#This Row],[RN Hours]]</f>
        <v>0</v>
      </c>
      <c r="O149" s="3">
        <v>10.111111111111111</v>
      </c>
      <c r="P149" s="3">
        <v>0</v>
      </c>
      <c r="Q149" s="4">
        <f>Table39[[#This Row],[RN Admin Hours Contract]]/Table39[[#This Row],[RN Admin Hours]]</f>
        <v>0</v>
      </c>
      <c r="R149" s="3">
        <v>5.6</v>
      </c>
      <c r="S149" s="3">
        <v>0</v>
      </c>
      <c r="T149" s="4">
        <f>Table39[[#This Row],[RN DON Hours Contract]]/Table39[[#This Row],[RN DON Hours]]</f>
        <v>0</v>
      </c>
      <c r="U149" s="3">
        <f>SUM(Table39[[#This Row],[LPN Hours]], Table39[[#This Row],[LPN Admin Hours]])</f>
        <v>149.67366666666666</v>
      </c>
      <c r="V149" s="3">
        <f>Table39[[#This Row],[LPN Hours Contract]]+Table39[[#This Row],[LPN Admin Hours Contract]]</f>
        <v>37.510777777777761</v>
      </c>
      <c r="W149" s="4">
        <f t="shared" si="7"/>
        <v>0.25061708323961079</v>
      </c>
      <c r="X149" s="3">
        <v>120.87366666666665</v>
      </c>
      <c r="Y149" s="3">
        <v>37.510777777777761</v>
      </c>
      <c r="Z149" s="4">
        <f>Table39[[#This Row],[LPN Hours Contract]]/Table39[[#This Row],[LPN Hours]]</f>
        <v>0.3103304368289021</v>
      </c>
      <c r="AA149" s="3">
        <v>28.8</v>
      </c>
      <c r="AB149" s="3">
        <v>0</v>
      </c>
      <c r="AC149" s="4">
        <f>Table39[[#This Row],[LPN Admin Hours Contract]]/Table39[[#This Row],[LPN Admin Hours]]</f>
        <v>0</v>
      </c>
      <c r="AD149" s="3">
        <f>SUM(Table39[[#This Row],[CNA Hours]], Table39[[#This Row],[NA in Training Hours]], Table39[[#This Row],[Med Aide/Tech Hours]])</f>
        <v>267.33288888888893</v>
      </c>
      <c r="AE149" s="3">
        <f>SUM(Table39[[#This Row],[CNA Hours Contract]], Table39[[#This Row],[NA in Training Hours Contract]], Table39[[#This Row],[Med Aide/Tech Hours Contract]])</f>
        <v>83.518555555555551</v>
      </c>
      <c r="AF149" s="4">
        <f>Table39[[#This Row],[CNA/NA/Med Aide Contract Hours]]/Table39[[#This Row],[Total CNA, NA in Training, Med Aide/Tech Hours]]</f>
        <v>0.31241406885131973</v>
      </c>
      <c r="AG149" s="3">
        <v>237.94711111111113</v>
      </c>
      <c r="AH149" s="3">
        <v>83.518555555555551</v>
      </c>
      <c r="AI149" s="4">
        <f>Table39[[#This Row],[CNA Hours Contract]]/Table39[[#This Row],[CNA Hours]]</f>
        <v>0.35099629983133501</v>
      </c>
      <c r="AJ149" s="3">
        <v>29.385777777777786</v>
      </c>
      <c r="AK149" s="3">
        <v>0</v>
      </c>
      <c r="AL149" s="4">
        <f>Table39[[#This Row],[NA in Training Hours Contract]]/Table39[[#This Row],[NA in Training Hours]]</f>
        <v>0</v>
      </c>
      <c r="AM149" s="3">
        <v>0</v>
      </c>
      <c r="AN149" s="3">
        <v>0</v>
      </c>
      <c r="AO149" s="4">
        <v>0</v>
      </c>
      <c r="AP149" s="1" t="s">
        <v>147</v>
      </c>
      <c r="AQ149" s="1">
        <v>5</v>
      </c>
    </row>
    <row r="150" spans="1:43" x14ac:dyDescent="0.2">
      <c r="A150" s="1" t="s">
        <v>425</v>
      </c>
      <c r="B150" s="1" t="s">
        <v>577</v>
      </c>
      <c r="C150" s="1" t="s">
        <v>978</v>
      </c>
      <c r="D150" s="1" t="s">
        <v>1087</v>
      </c>
      <c r="E150" s="3">
        <v>77.566666666666663</v>
      </c>
      <c r="F150" s="3">
        <f t="shared" si="8"/>
        <v>240.53888888888889</v>
      </c>
      <c r="G150" s="3">
        <f>SUM(Table39[[#This Row],[RN Hours Contract (W/ Admin, DON)]], Table39[[#This Row],[LPN Contract Hours (w/ Admin)]], Table39[[#This Row],[CNA/NA/Med Aide Contract Hours]])</f>
        <v>7.2469999999999999</v>
      </c>
      <c r="H150" s="4">
        <f>Table39[[#This Row],[Total Contract Hours]]/Table39[[#This Row],[Total Hours Nurse Staffing]]</f>
        <v>3.0128184400766797E-2</v>
      </c>
      <c r="I150" s="3">
        <f>SUM(Table39[[#This Row],[RN Hours]], Table39[[#This Row],[RN Admin Hours]], Table39[[#This Row],[RN DON Hours]])</f>
        <v>36.344000000000008</v>
      </c>
      <c r="J150" s="3">
        <f t="shared" si="6"/>
        <v>7.2469999999999999</v>
      </c>
      <c r="K150" s="4">
        <f>Table39[[#This Row],[RN Hours Contract (W/ Admin, DON)]]/Table39[[#This Row],[RN Hours (w/ Admin, DON)]]</f>
        <v>0.19940017609509131</v>
      </c>
      <c r="L150" s="3">
        <v>22.908888888888892</v>
      </c>
      <c r="M150" s="3">
        <v>7.2469999999999999</v>
      </c>
      <c r="N150" s="4">
        <f>Table39[[#This Row],[RN Hours Contract]]/Table39[[#This Row],[RN Hours]]</f>
        <v>0.31634009118246187</v>
      </c>
      <c r="O150" s="3">
        <v>8.0128888888888916</v>
      </c>
      <c r="P150" s="3">
        <v>0</v>
      </c>
      <c r="Q150" s="4">
        <f>Table39[[#This Row],[RN Admin Hours Contract]]/Table39[[#This Row],[RN Admin Hours]]</f>
        <v>0</v>
      </c>
      <c r="R150" s="3">
        <v>5.4222222222222225</v>
      </c>
      <c r="S150" s="3">
        <v>0</v>
      </c>
      <c r="T150" s="4">
        <f>Table39[[#This Row],[RN DON Hours Contract]]/Table39[[#This Row],[RN DON Hours]]</f>
        <v>0</v>
      </c>
      <c r="U150" s="3">
        <f>SUM(Table39[[#This Row],[LPN Hours]], Table39[[#This Row],[LPN Admin Hours]])</f>
        <v>75.539000000000001</v>
      </c>
      <c r="V150" s="3">
        <f>Table39[[#This Row],[LPN Hours Contract]]+Table39[[#This Row],[LPN Admin Hours Contract]]</f>
        <v>0</v>
      </c>
      <c r="W150" s="4">
        <f t="shared" si="7"/>
        <v>0</v>
      </c>
      <c r="X150" s="3">
        <v>75.539000000000001</v>
      </c>
      <c r="Y150" s="3">
        <v>0</v>
      </c>
      <c r="Z150" s="4">
        <f>Table39[[#This Row],[LPN Hours Contract]]/Table39[[#This Row],[LPN Hours]]</f>
        <v>0</v>
      </c>
      <c r="AA150" s="3">
        <v>0</v>
      </c>
      <c r="AB150" s="3">
        <v>0</v>
      </c>
      <c r="AC150" s="4">
        <v>0</v>
      </c>
      <c r="AD150" s="3">
        <f>SUM(Table39[[#This Row],[CNA Hours]], Table39[[#This Row],[NA in Training Hours]], Table39[[#This Row],[Med Aide/Tech Hours]])</f>
        <v>128.65588888888888</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125.90711111111111</v>
      </c>
      <c r="AH150" s="3">
        <v>0</v>
      </c>
      <c r="AI150" s="4">
        <f>Table39[[#This Row],[CNA Hours Contract]]/Table39[[#This Row],[CNA Hours]]</f>
        <v>0</v>
      </c>
      <c r="AJ150" s="3">
        <v>2.7487777777777778</v>
      </c>
      <c r="AK150" s="3">
        <v>0</v>
      </c>
      <c r="AL150" s="4">
        <f>Table39[[#This Row],[NA in Training Hours Contract]]/Table39[[#This Row],[NA in Training Hours]]</f>
        <v>0</v>
      </c>
      <c r="AM150" s="3">
        <v>0</v>
      </c>
      <c r="AN150" s="3">
        <v>0</v>
      </c>
      <c r="AO150" s="4">
        <v>0</v>
      </c>
      <c r="AP150" s="1" t="s">
        <v>148</v>
      </c>
      <c r="AQ150" s="1">
        <v>5</v>
      </c>
    </row>
    <row r="151" spans="1:43" x14ac:dyDescent="0.2">
      <c r="A151" s="1" t="s">
        <v>425</v>
      </c>
      <c r="B151" s="1" t="s">
        <v>578</v>
      </c>
      <c r="C151" s="1" t="s">
        <v>979</v>
      </c>
      <c r="D151" s="1" t="s">
        <v>1081</v>
      </c>
      <c r="E151" s="3">
        <v>75.777777777777771</v>
      </c>
      <c r="F151" s="3">
        <f t="shared" si="8"/>
        <v>322.92477777777776</v>
      </c>
      <c r="G151" s="3">
        <f>SUM(Table39[[#This Row],[RN Hours Contract (W/ Admin, DON)]], Table39[[#This Row],[LPN Contract Hours (w/ Admin)]], Table39[[#This Row],[CNA/NA/Med Aide Contract Hours]])</f>
        <v>4.0140000000000002</v>
      </c>
      <c r="H151" s="4">
        <f>Table39[[#This Row],[Total Contract Hours]]/Table39[[#This Row],[Total Hours Nurse Staffing]]</f>
        <v>1.2430139389186957E-2</v>
      </c>
      <c r="I151" s="3">
        <f>SUM(Table39[[#This Row],[RN Hours]], Table39[[#This Row],[RN Admin Hours]], Table39[[#This Row],[RN DON Hours]])</f>
        <v>72.459666666666664</v>
      </c>
      <c r="J151" s="3">
        <f t="shared" si="6"/>
        <v>4.0140000000000002</v>
      </c>
      <c r="K151" s="4">
        <f>Table39[[#This Row],[RN Hours Contract (W/ Admin, DON)]]/Table39[[#This Row],[RN Hours (w/ Admin, DON)]]</f>
        <v>5.5396335432585493E-2</v>
      </c>
      <c r="L151" s="3">
        <v>53.531888888888886</v>
      </c>
      <c r="M151" s="3">
        <v>4.0140000000000002</v>
      </c>
      <c r="N151" s="4">
        <f>Table39[[#This Row],[RN Hours Contract]]/Table39[[#This Row],[RN Hours]]</f>
        <v>7.4983343261648822E-2</v>
      </c>
      <c r="O151" s="3">
        <v>15.55</v>
      </c>
      <c r="P151" s="3">
        <v>0</v>
      </c>
      <c r="Q151" s="4">
        <f>Table39[[#This Row],[RN Admin Hours Contract]]/Table39[[#This Row],[RN Admin Hours]]</f>
        <v>0</v>
      </c>
      <c r="R151" s="3">
        <v>3.3777777777777778</v>
      </c>
      <c r="S151" s="3">
        <v>0</v>
      </c>
      <c r="T151" s="4">
        <f>Table39[[#This Row],[RN DON Hours Contract]]/Table39[[#This Row],[RN DON Hours]]</f>
        <v>0</v>
      </c>
      <c r="U151" s="3">
        <f>SUM(Table39[[#This Row],[LPN Hours]], Table39[[#This Row],[LPN Admin Hours]])</f>
        <v>70.470666666666659</v>
      </c>
      <c r="V151" s="3">
        <f>Table39[[#This Row],[LPN Hours Contract]]+Table39[[#This Row],[LPN Admin Hours Contract]]</f>
        <v>0</v>
      </c>
      <c r="W151" s="4">
        <f t="shared" si="7"/>
        <v>0</v>
      </c>
      <c r="X151" s="3">
        <v>70.313888888888883</v>
      </c>
      <c r="Y151" s="3">
        <v>0</v>
      </c>
      <c r="Z151" s="4">
        <f>Table39[[#This Row],[LPN Hours Contract]]/Table39[[#This Row],[LPN Hours]]</f>
        <v>0</v>
      </c>
      <c r="AA151" s="3">
        <v>0.15677777777777777</v>
      </c>
      <c r="AB151" s="3">
        <v>0</v>
      </c>
      <c r="AC151" s="4">
        <f>Table39[[#This Row],[LPN Admin Hours Contract]]/Table39[[#This Row],[LPN Admin Hours]]</f>
        <v>0</v>
      </c>
      <c r="AD151" s="3">
        <f>SUM(Table39[[#This Row],[CNA Hours]], Table39[[#This Row],[NA in Training Hours]], Table39[[#This Row],[Med Aide/Tech Hours]])</f>
        <v>179.99444444444444</v>
      </c>
      <c r="AE151" s="3">
        <f>SUM(Table39[[#This Row],[CNA Hours Contract]], Table39[[#This Row],[NA in Training Hours Contract]], Table39[[#This Row],[Med Aide/Tech Hours Contract]])</f>
        <v>0</v>
      </c>
      <c r="AF151" s="4">
        <f>Table39[[#This Row],[CNA/NA/Med Aide Contract Hours]]/Table39[[#This Row],[Total CNA, NA in Training, Med Aide/Tech Hours]]</f>
        <v>0</v>
      </c>
      <c r="AG151" s="3">
        <v>179.99444444444444</v>
      </c>
      <c r="AH151" s="3">
        <v>0</v>
      </c>
      <c r="AI151" s="4">
        <f>Table39[[#This Row],[CNA Hours Contract]]/Table39[[#This Row],[CNA Hours]]</f>
        <v>0</v>
      </c>
      <c r="AJ151" s="3">
        <v>0</v>
      </c>
      <c r="AK151" s="3">
        <v>0</v>
      </c>
      <c r="AL151" s="4">
        <v>0</v>
      </c>
      <c r="AM151" s="3">
        <v>0</v>
      </c>
      <c r="AN151" s="3">
        <v>0</v>
      </c>
      <c r="AO151" s="4">
        <v>0</v>
      </c>
      <c r="AP151" s="1" t="s">
        <v>149</v>
      </c>
      <c r="AQ151" s="1">
        <v>5</v>
      </c>
    </row>
    <row r="152" spans="1:43" x14ac:dyDescent="0.2">
      <c r="A152" s="1" t="s">
        <v>425</v>
      </c>
      <c r="B152" s="1" t="s">
        <v>579</v>
      </c>
      <c r="C152" s="1" t="s">
        <v>979</v>
      </c>
      <c r="D152" s="1" t="s">
        <v>1081</v>
      </c>
      <c r="E152" s="3">
        <v>136.94444444444446</v>
      </c>
      <c r="F152" s="3">
        <f t="shared" si="8"/>
        <v>398.52744444444443</v>
      </c>
      <c r="G152" s="3">
        <f>SUM(Table39[[#This Row],[RN Hours Contract (W/ Admin, DON)]], Table39[[#This Row],[LPN Contract Hours (w/ Admin)]], Table39[[#This Row],[CNA/NA/Med Aide Contract Hours]])</f>
        <v>4.1666666666666664E-2</v>
      </c>
      <c r="H152" s="4">
        <f>Table39[[#This Row],[Total Contract Hours]]/Table39[[#This Row],[Total Hours Nurse Staffing]]</f>
        <v>1.0455156162394505E-4</v>
      </c>
      <c r="I152" s="3">
        <f>SUM(Table39[[#This Row],[RN Hours]], Table39[[#This Row],[RN Admin Hours]], Table39[[#This Row],[RN DON Hours]])</f>
        <v>127.45311111111111</v>
      </c>
      <c r="J152" s="3">
        <f t="shared" si="6"/>
        <v>0</v>
      </c>
      <c r="K152" s="4">
        <f>Table39[[#This Row],[RN Hours Contract (W/ Admin, DON)]]/Table39[[#This Row],[RN Hours (w/ Admin, DON)]]</f>
        <v>0</v>
      </c>
      <c r="L152" s="3">
        <v>91.347333333333339</v>
      </c>
      <c r="M152" s="3">
        <v>0</v>
      </c>
      <c r="N152" s="4">
        <f>Table39[[#This Row],[RN Hours Contract]]/Table39[[#This Row],[RN Hours]]</f>
        <v>0</v>
      </c>
      <c r="O152" s="3">
        <v>28.205777777777772</v>
      </c>
      <c r="P152" s="3">
        <v>0</v>
      </c>
      <c r="Q152" s="4">
        <f>Table39[[#This Row],[RN Admin Hours Contract]]/Table39[[#This Row],[RN Admin Hours]]</f>
        <v>0</v>
      </c>
      <c r="R152" s="3">
        <v>7.9</v>
      </c>
      <c r="S152" s="3">
        <v>0</v>
      </c>
      <c r="T152" s="4">
        <f>Table39[[#This Row],[RN DON Hours Contract]]/Table39[[#This Row],[RN DON Hours]]</f>
        <v>0</v>
      </c>
      <c r="U152" s="3">
        <f>SUM(Table39[[#This Row],[LPN Hours]], Table39[[#This Row],[LPN Admin Hours]])</f>
        <v>30.051222222222222</v>
      </c>
      <c r="V152" s="3">
        <f>Table39[[#This Row],[LPN Hours Contract]]+Table39[[#This Row],[LPN Admin Hours Contract]]</f>
        <v>4.1666666666666664E-2</v>
      </c>
      <c r="W152" s="4">
        <f t="shared" si="7"/>
        <v>1.3865215317550403E-3</v>
      </c>
      <c r="X152" s="3">
        <v>25.629555555555555</v>
      </c>
      <c r="Y152" s="3">
        <v>0</v>
      </c>
      <c r="Z152" s="4">
        <f>Table39[[#This Row],[LPN Hours Contract]]/Table39[[#This Row],[LPN Hours]]</f>
        <v>0</v>
      </c>
      <c r="AA152" s="3">
        <v>4.4216666666666669</v>
      </c>
      <c r="AB152" s="3">
        <v>4.1666666666666664E-2</v>
      </c>
      <c r="AC152" s="4">
        <f>Table39[[#This Row],[LPN Admin Hours Contract]]/Table39[[#This Row],[LPN Admin Hours]]</f>
        <v>9.4232943837165468E-3</v>
      </c>
      <c r="AD152" s="3">
        <f>SUM(Table39[[#This Row],[CNA Hours]], Table39[[#This Row],[NA in Training Hours]], Table39[[#This Row],[Med Aide/Tech Hours]])</f>
        <v>241.02311111111112</v>
      </c>
      <c r="AE152" s="3">
        <f>SUM(Table39[[#This Row],[CNA Hours Contract]], Table39[[#This Row],[NA in Training Hours Contract]], Table39[[#This Row],[Med Aide/Tech Hours Contract]])</f>
        <v>0</v>
      </c>
      <c r="AF152" s="4">
        <f>Table39[[#This Row],[CNA/NA/Med Aide Contract Hours]]/Table39[[#This Row],[Total CNA, NA in Training, Med Aide/Tech Hours]]</f>
        <v>0</v>
      </c>
      <c r="AG152" s="3">
        <v>230.00088888888891</v>
      </c>
      <c r="AH152" s="3">
        <v>0</v>
      </c>
      <c r="AI152" s="4">
        <f>Table39[[#This Row],[CNA Hours Contract]]/Table39[[#This Row],[CNA Hours]]</f>
        <v>0</v>
      </c>
      <c r="AJ152" s="3">
        <v>11.022222222222222</v>
      </c>
      <c r="AK152" s="3">
        <v>0</v>
      </c>
      <c r="AL152" s="4">
        <f>Table39[[#This Row],[NA in Training Hours Contract]]/Table39[[#This Row],[NA in Training Hours]]</f>
        <v>0</v>
      </c>
      <c r="AM152" s="3">
        <v>0</v>
      </c>
      <c r="AN152" s="3">
        <v>0</v>
      </c>
      <c r="AO152" s="4">
        <v>0</v>
      </c>
      <c r="AP152" s="1" t="s">
        <v>150</v>
      </c>
      <c r="AQ152" s="1">
        <v>5</v>
      </c>
    </row>
    <row r="153" spans="1:43" x14ac:dyDescent="0.2">
      <c r="A153" s="1" t="s">
        <v>425</v>
      </c>
      <c r="B153" s="1" t="s">
        <v>580</v>
      </c>
      <c r="C153" s="1" t="s">
        <v>952</v>
      </c>
      <c r="D153" s="1" t="s">
        <v>1079</v>
      </c>
      <c r="E153" s="3">
        <v>181.42222222222222</v>
      </c>
      <c r="F153" s="3">
        <f t="shared" si="8"/>
        <v>635.77066666666678</v>
      </c>
      <c r="G153" s="3">
        <f>SUM(Table39[[#This Row],[RN Hours Contract (W/ Admin, DON)]], Table39[[#This Row],[LPN Contract Hours (w/ Admin)]], Table39[[#This Row],[CNA/NA/Med Aide Contract Hours]])</f>
        <v>168.86477777777773</v>
      </c>
      <c r="H153" s="4">
        <f>Table39[[#This Row],[Total Contract Hours]]/Table39[[#This Row],[Total Hours Nurse Staffing]]</f>
        <v>0.26560643111002979</v>
      </c>
      <c r="I153" s="3">
        <f>SUM(Table39[[#This Row],[RN Hours]], Table39[[#This Row],[RN Admin Hours]], Table39[[#This Row],[RN DON Hours]])</f>
        <v>87.842555555555549</v>
      </c>
      <c r="J153" s="3">
        <f t="shared" si="6"/>
        <v>0</v>
      </c>
      <c r="K153" s="4">
        <f>Table39[[#This Row],[RN Hours Contract (W/ Admin, DON)]]/Table39[[#This Row],[RN Hours (w/ Admin, DON)]]</f>
        <v>0</v>
      </c>
      <c r="L153" s="3">
        <v>64.998111111111115</v>
      </c>
      <c r="M153" s="3">
        <v>0</v>
      </c>
      <c r="N153" s="4">
        <f>Table39[[#This Row],[RN Hours Contract]]/Table39[[#This Row],[RN Hours]]</f>
        <v>0</v>
      </c>
      <c r="O153" s="3">
        <v>17.244444444444444</v>
      </c>
      <c r="P153" s="3">
        <v>0</v>
      </c>
      <c r="Q153" s="4">
        <f>Table39[[#This Row],[RN Admin Hours Contract]]/Table39[[#This Row],[RN Admin Hours]]</f>
        <v>0</v>
      </c>
      <c r="R153" s="3">
        <v>5.6</v>
      </c>
      <c r="S153" s="3">
        <v>0</v>
      </c>
      <c r="T153" s="4">
        <f>Table39[[#This Row],[RN DON Hours Contract]]/Table39[[#This Row],[RN DON Hours]]</f>
        <v>0</v>
      </c>
      <c r="U153" s="3">
        <f>SUM(Table39[[#This Row],[LPN Hours]], Table39[[#This Row],[LPN Admin Hours]])</f>
        <v>209.58922222222225</v>
      </c>
      <c r="V153" s="3">
        <f>Table39[[#This Row],[LPN Hours Contract]]+Table39[[#This Row],[LPN Admin Hours Contract]]</f>
        <v>24.785555555555554</v>
      </c>
      <c r="W153" s="4">
        <f t="shared" si="7"/>
        <v>0.11825777724999641</v>
      </c>
      <c r="X153" s="3">
        <v>173.43100000000001</v>
      </c>
      <c r="Y153" s="3">
        <v>24.785555555555554</v>
      </c>
      <c r="Z153" s="4">
        <f>Table39[[#This Row],[LPN Hours Contract]]/Table39[[#This Row],[LPN Hours]]</f>
        <v>0.14291306372883483</v>
      </c>
      <c r="AA153" s="3">
        <v>36.158222222222221</v>
      </c>
      <c r="AB153" s="3">
        <v>0</v>
      </c>
      <c r="AC153" s="4">
        <f>Table39[[#This Row],[LPN Admin Hours Contract]]/Table39[[#This Row],[LPN Admin Hours]]</f>
        <v>0</v>
      </c>
      <c r="AD153" s="3">
        <f>SUM(Table39[[#This Row],[CNA Hours]], Table39[[#This Row],[NA in Training Hours]], Table39[[#This Row],[Med Aide/Tech Hours]])</f>
        <v>338.3388888888889</v>
      </c>
      <c r="AE153" s="3">
        <f>SUM(Table39[[#This Row],[CNA Hours Contract]], Table39[[#This Row],[NA in Training Hours Contract]], Table39[[#This Row],[Med Aide/Tech Hours Contract]])</f>
        <v>144.07922222222217</v>
      </c>
      <c r="AF153" s="4">
        <f>Table39[[#This Row],[CNA/NA/Med Aide Contract Hours]]/Table39[[#This Row],[Total CNA, NA in Training, Med Aide/Tech Hours]]</f>
        <v>0.42584292540352359</v>
      </c>
      <c r="AG153" s="3">
        <v>330.49166666666667</v>
      </c>
      <c r="AH153" s="3">
        <v>144.07922222222217</v>
      </c>
      <c r="AI153" s="4">
        <f>Table39[[#This Row],[CNA Hours Contract]]/Table39[[#This Row],[CNA Hours]]</f>
        <v>0.43595417601721326</v>
      </c>
      <c r="AJ153" s="3">
        <v>7.8472222222222223</v>
      </c>
      <c r="AK153" s="3">
        <v>0</v>
      </c>
      <c r="AL153" s="4">
        <f>Table39[[#This Row],[NA in Training Hours Contract]]/Table39[[#This Row],[NA in Training Hours]]</f>
        <v>0</v>
      </c>
      <c r="AM153" s="3">
        <v>0</v>
      </c>
      <c r="AN153" s="3">
        <v>0</v>
      </c>
      <c r="AO153" s="4">
        <v>0</v>
      </c>
      <c r="AP153" s="1" t="s">
        <v>151</v>
      </c>
      <c r="AQ153" s="1">
        <v>5</v>
      </c>
    </row>
    <row r="154" spans="1:43" x14ac:dyDescent="0.2">
      <c r="A154" s="1" t="s">
        <v>425</v>
      </c>
      <c r="B154" s="1" t="s">
        <v>581</v>
      </c>
      <c r="C154" s="1" t="s">
        <v>861</v>
      </c>
      <c r="D154" s="1" t="s">
        <v>1079</v>
      </c>
      <c r="E154" s="3">
        <v>190.5</v>
      </c>
      <c r="F154" s="3">
        <f t="shared" si="8"/>
        <v>584.548</v>
      </c>
      <c r="G154" s="3">
        <f>SUM(Table39[[#This Row],[RN Hours Contract (W/ Admin, DON)]], Table39[[#This Row],[LPN Contract Hours (w/ Admin)]], Table39[[#This Row],[CNA/NA/Med Aide Contract Hours]])</f>
        <v>161.0378888888888</v>
      </c>
      <c r="H154" s="4">
        <f>Table39[[#This Row],[Total Contract Hours]]/Table39[[#This Row],[Total Hours Nurse Staffing]]</f>
        <v>0.2754913007809261</v>
      </c>
      <c r="I154" s="3">
        <f>SUM(Table39[[#This Row],[RN Hours]], Table39[[#This Row],[RN Admin Hours]], Table39[[#This Row],[RN DON Hours]])</f>
        <v>68.900999999999996</v>
      </c>
      <c r="J154" s="3">
        <f t="shared" si="6"/>
        <v>0</v>
      </c>
      <c r="K154" s="4">
        <f>Table39[[#This Row],[RN Hours Contract (W/ Admin, DON)]]/Table39[[#This Row],[RN Hours (w/ Admin, DON)]]</f>
        <v>0</v>
      </c>
      <c r="L154" s="3">
        <v>45.307000000000002</v>
      </c>
      <c r="M154" s="3">
        <v>0</v>
      </c>
      <c r="N154" s="4">
        <f>Table39[[#This Row],[RN Hours Contract]]/Table39[[#This Row],[RN Hours]]</f>
        <v>0</v>
      </c>
      <c r="O154" s="3">
        <v>18.794</v>
      </c>
      <c r="P154" s="3">
        <v>0</v>
      </c>
      <c r="Q154" s="4">
        <f>Table39[[#This Row],[RN Admin Hours Contract]]/Table39[[#This Row],[RN Admin Hours]]</f>
        <v>0</v>
      </c>
      <c r="R154" s="3">
        <v>4.8</v>
      </c>
      <c r="S154" s="3">
        <v>0</v>
      </c>
      <c r="T154" s="4">
        <f>Table39[[#This Row],[RN DON Hours Contract]]/Table39[[#This Row],[RN DON Hours]]</f>
        <v>0</v>
      </c>
      <c r="U154" s="3">
        <f>SUM(Table39[[#This Row],[LPN Hours]], Table39[[#This Row],[LPN Admin Hours]])</f>
        <v>190.48333333333332</v>
      </c>
      <c r="V154" s="3">
        <f>Table39[[#This Row],[LPN Hours Contract]]+Table39[[#This Row],[LPN Admin Hours Contract]]</f>
        <v>18.930444444444444</v>
      </c>
      <c r="W154" s="4">
        <f t="shared" si="7"/>
        <v>9.9381106541838016E-2</v>
      </c>
      <c r="X154" s="3">
        <v>152.24977777777778</v>
      </c>
      <c r="Y154" s="3">
        <v>18.930444444444444</v>
      </c>
      <c r="Z154" s="4">
        <f>Table39[[#This Row],[LPN Hours Contract]]/Table39[[#This Row],[LPN Hours]]</f>
        <v>0.12433807602711333</v>
      </c>
      <c r="AA154" s="3">
        <v>38.233555555555533</v>
      </c>
      <c r="AB154" s="3">
        <v>0</v>
      </c>
      <c r="AC154" s="4">
        <f>Table39[[#This Row],[LPN Admin Hours Contract]]/Table39[[#This Row],[LPN Admin Hours]]</f>
        <v>0</v>
      </c>
      <c r="AD154" s="3">
        <f>SUM(Table39[[#This Row],[CNA Hours]], Table39[[#This Row],[NA in Training Hours]], Table39[[#This Row],[Med Aide/Tech Hours]])</f>
        <v>325.16366666666664</v>
      </c>
      <c r="AE154" s="3">
        <f>SUM(Table39[[#This Row],[CNA Hours Contract]], Table39[[#This Row],[NA in Training Hours Contract]], Table39[[#This Row],[Med Aide/Tech Hours Contract]])</f>
        <v>142.10744444444435</v>
      </c>
      <c r="AF154" s="4">
        <f>Table39[[#This Row],[CNA/NA/Med Aide Contract Hours]]/Table39[[#This Row],[Total CNA, NA in Training, Med Aide/Tech Hours]]</f>
        <v>0.4370335895803581</v>
      </c>
      <c r="AG154" s="3">
        <v>318.14944444444444</v>
      </c>
      <c r="AH154" s="3">
        <v>142.10744444444435</v>
      </c>
      <c r="AI154" s="4">
        <f>Table39[[#This Row],[CNA Hours Contract]]/Table39[[#This Row],[CNA Hours]]</f>
        <v>0.44666884360773823</v>
      </c>
      <c r="AJ154" s="3">
        <v>7.0142222222222221</v>
      </c>
      <c r="AK154" s="3">
        <v>0</v>
      </c>
      <c r="AL154" s="4">
        <f>Table39[[#This Row],[NA in Training Hours Contract]]/Table39[[#This Row],[NA in Training Hours]]</f>
        <v>0</v>
      </c>
      <c r="AM154" s="3">
        <v>0</v>
      </c>
      <c r="AN154" s="3">
        <v>0</v>
      </c>
      <c r="AO154" s="4">
        <v>0</v>
      </c>
      <c r="AP154" s="1" t="s">
        <v>152</v>
      </c>
      <c r="AQ154" s="1">
        <v>5</v>
      </c>
    </row>
    <row r="155" spans="1:43" x14ac:dyDescent="0.2">
      <c r="A155" s="1" t="s">
        <v>425</v>
      </c>
      <c r="B155" s="1" t="s">
        <v>582</v>
      </c>
      <c r="C155" s="1" t="s">
        <v>980</v>
      </c>
      <c r="D155" s="1" t="s">
        <v>1135</v>
      </c>
      <c r="E155" s="3">
        <v>31.366666666666667</v>
      </c>
      <c r="F155" s="3">
        <f t="shared" si="8"/>
        <v>126.18988888888889</v>
      </c>
      <c r="G155" s="3">
        <f>SUM(Table39[[#This Row],[RN Hours Contract (W/ Admin, DON)]], Table39[[#This Row],[LPN Contract Hours (w/ Admin)]], Table39[[#This Row],[CNA/NA/Med Aide Contract Hours]])</f>
        <v>17.991666666666671</v>
      </c>
      <c r="H155" s="4">
        <f>Table39[[#This Row],[Total Contract Hours]]/Table39[[#This Row],[Total Hours Nurse Staffing]]</f>
        <v>0.14257613526000062</v>
      </c>
      <c r="I155" s="3">
        <f>SUM(Table39[[#This Row],[RN Hours]], Table39[[#This Row],[RN Admin Hours]], Table39[[#This Row],[RN DON Hours]])</f>
        <v>28.227666666666664</v>
      </c>
      <c r="J155" s="3">
        <f t="shared" si="6"/>
        <v>3.7722222222222221</v>
      </c>
      <c r="K155" s="4">
        <f>Table39[[#This Row],[RN Hours Contract (W/ Admin, DON)]]/Table39[[#This Row],[RN Hours (w/ Admin, DON)]]</f>
        <v>0.13363563721959151</v>
      </c>
      <c r="L155" s="3">
        <v>17.361000000000001</v>
      </c>
      <c r="M155" s="3">
        <v>3.7722222222222221</v>
      </c>
      <c r="N155" s="4">
        <f>Table39[[#This Row],[RN Hours Contract]]/Table39[[#This Row],[RN Hours]]</f>
        <v>0.21728139060089982</v>
      </c>
      <c r="O155" s="3">
        <v>8.3777777777777782</v>
      </c>
      <c r="P155" s="3">
        <v>0</v>
      </c>
      <c r="Q155" s="4">
        <f>Table39[[#This Row],[RN Admin Hours Contract]]/Table39[[#This Row],[RN Admin Hours]]</f>
        <v>0</v>
      </c>
      <c r="R155" s="3">
        <v>2.4888888888888889</v>
      </c>
      <c r="S155" s="3">
        <v>0</v>
      </c>
      <c r="T155" s="4">
        <f>Table39[[#This Row],[RN DON Hours Contract]]/Table39[[#This Row],[RN DON Hours]]</f>
        <v>0</v>
      </c>
      <c r="U155" s="3">
        <f>SUM(Table39[[#This Row],[LPN Hours]], Table39[[#This Row],[LPN Admin Hours]])</f>
        <v>26.585555555555555</v>
      </c>
      <c r="V155" s="3">
        <f>Table39[[#This Row],[LPN Hours Contract]]+Table39[[#This Row],[LPN Admin Hours Contract]]</f>
        <v>13.686111111111112</v>
      </c>
      <c r="W155" s="4">
        <f t="shared" si="7"/>
        <v>0.51479500146278268</v>
      </c>
      <c r="X155" s="3">
        <v>26.585555555555555</v>
      </c>
      <c r="Y155" s="3">
        <v>13.686111111111112</v>
      </c>
      <c r="Z155" s="4">
        <f>Table39[[#This Row],[LPN Hours Contract]]/Table39[[#This Row],[LPN Hours]]</f>
        <v>0.51479500146278268</v>
      </c>
      <c r="AA155" s="3">
        <v>0</v>
      </c>
      <c r="AB155" s="3">
        <v>0</v>
      </c>
      <c r="AC155" s="4">
        <v>0</v>
      </c>
      <c r="AD155" s="3">
        <f>SUM(Table39[[#This Row],[CNA Hours]], Table39[[#This Row],[NA in Training Hours]], Table39[[#This Row],[Med Aide/Tech Hours]])</f>
        <v>71.376666666666665</v>
      </c>
      <c r="AE155" s="3">
        <f>SUM(Table39[[#This Row],[CNA Hours Contract]], Table39[[#This Row],[NA in Training Hours Contract]], Table39[[#This Row],[Med Aide/Tech Hours Contract]])</f>
        <v>0.53333333333333333</v>
      </c>
      <c r="AF155" s="4">
        <f>Table39[[#This Row],[CNA/NA/Med Aide Contract Hours]]/Table39[[#This Row],[Total CNA, NA in Training, Med Aide/Tech Hours]]</f>
        <v>7.4720963900434317E-3</v>
      </c>
      <c r="AG155" s="3">
        <v>67.831333333333333</v>
      </c>
      <c r="AH155" s="3">
        <v>0.53333333333333333</v>
      </c>
      <c r="AI155" s="4">
        <f>Table39[[#This Row],[CNA Hours Contract]]/Table39[[#This Row],[CNA Hours]]</f>
        <v>7.8626396847081489E-3</v>
      </c>
      <c r="AJ155" s="3">
        <v>3.5453333333333332</v>
      </c>
      <c r="AK155" s="3">
        <v>0</v>
      </c>
      <c r="AL155" s="4">
        <f>Table39[[#This Row],[NA in Training Hours Contract]]/Table39[[#This Row],[NA in Training Hours]]</f>
        <v>0</v>
      </c>
      <c r="AM155" s="3">
        <v>0</v>
      </c>
      <c r="AN155" s="3">
        <v>0</v>
      </c>
      <c r="AO155" s="4">
        <v>0</v>
      </c>
      <c r="AP155" s="1" t="s">
        <v>153</v>
      </c>
      <c r="AQ155" s="1">
        <v>5</v>
      </c>
    </row>
    <row r="156" spans="1:43" x14ac:dyDescent="0.2">
      <c r="A156" s="1" t="s">
        <v>425</v>
      </c>
      <c r="B156" s="1" t="s">
        <v>583</v>
      </c>
      <c r="C156" s="1" t="s">
        <v>925</v>
      </c>
      <c r="D156" s="1" t="s">
        <v>1115</v>
      </c>
      <c r="E156" s="3">
        <v>59.4</v>
      </c>
      <c r="F156" s="3">
        <f t="shared" si="8"/>
        <v>233.5983333333333</v>
      </c>
      <c r="G156" s="3">
        <f>SUM(Table39[[#This Row],[RN Hours Contract (W/ Admin, DON)]], Table39[[#This Row],[LPN Contract Hours (w/ Admin)]], Table39[[#This Row],[CNA/NA/Med Aide Contract Hours]])</f>
        <v>0</v>
      </c>
      <c r="H156" s="4">
        <f>Table39[[#This Row],[Total Contract Hours]]/Table39[[#This Row],[Total Hours Nurse Staffing]]</f>
        <v>0</v>
      </c>
      <c r="I156" s="3">
        <f>SUM(Table39[[#This Row],[RN Hours]], Table39[[#This Row],[RN Admin Hours]], Table39[[#This Row],[RN DON Hours]])</f>
        <v>55.701555555555551</v>
      </c>
      <c r="J156" s="3">
        <f t="shared" si="6"/>
        <v>0</v>
      </c>
      <c r="K156" s="4">
        <f>Table39[[#This Row],[RN Hours Contract (W/ Admin, DON)]]/Table39[[#This Row],[RN Hours (w/ Admin, DON)]]</f>
        <v>0</v>
      </c>
      <c r="L156" s="3">
        <v>32.970999999999997</v>
      </c>
      <c r="M156" s="3">
        <v>0</v>
      </c>
      <c r="N156" s="4">
        <f>Table39[[#This Row],[RN Hours Contract]]/Table39[[#This Row],[RN Hours]]</f>
        <v>0</v>
      </c>
      <c r="O156" s="3">
        <v>17.219444444444445</v>
      </c>
      <c r="P156" s="3">
        <v>0</v>
      </c>
      <c r="Q156" s="4">
        <f>Table39[[#This Row],[RN Admin Hours Contract]]/Table39[[#This Row],[RN Admin Hours]]</f>
        <v>0</v>
      </c>
      <c r="R156" s="3">
        <v>5.5111111111111111</v>
      </c>
      <c r="S156" s="3">
        <v>0</v>
      </c>
      <c r="T156" s="4">
        <f>Table39[[#This Row],[RN DON Hours Contract]]/Table39[[#This Row],[RN DON Hours]]</f>
        <v>0</v>
      </c>
      <c r="U156" s="3">
        <f>SUM(Table39[[#This Row],[LPN Hours]], Table39[[#This Row],[LPN Admin Hours]])</f>
        <v>36.608333333333334</v>
      </c>
      <c r="V156" s="3">
        <f>Table39[[#This Row],[LPN Hours Contract]]+Table39[[#This Row],[LPN Admin Hours Contract]]</f>
        <v>0</v>
      </c>
      <c r="W156" s="4">
        <f t="shared" si="7"/>
        <v>0</v>
      </c>
      <c r="X156" s="3">
        <v>30.728444444444445</v>
      </c>
      <c r="Y156" s="3">
        <v>0</v>
      </c>
      <c r="Z156" s="4">
        <f>Table39[[#This Row],[LPN Hours Contract]]/Table39[[#This Row],[LPN Hours]]</f>
        <v>0</v>
      </c>
      <c r="AA156" s="3">
        <v>5.8798888888888898</v>
      </c>
      <c r="AB156" s="3">
        <v>0</v>
      </c>
      <c r="AC156" s="4">
        <f>Table39[[#This Row],[LPN Admin Hours Contract]]/Table39[[#This Row],[LPN Admin Hours]]</f>
        <v>0</v>
      </c>
      <c r="AD156" s="3">
        <f>SUM(Table39[[#This Row],[CNA Hours]], Table39[[#This Row],[NA in Training Hours]], Table39[[#This Row],[Med Aide/Tech Hours]])</f>
        <v>141.28844444444442</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141.28844444444442</v>
      </c>
      <c r="AH156" s="3">
        <v>0</v>
      </c>
      <c r="AI156" s="4">
        <f>Table39[[#This Row],[CNA Hours Contract]]/Table39[[#This Row],[CNA Hours]]</f>
        <v>0</v>
      </c>
      <c r="AJ156" s="3">
        <v>0</v>
      </c>
      <c r="AK156" s="3">
        <v>0</v>
      </c>
      <c r="AL156" s="4">
        <v>0</v>
      </c>
      <c r="AM156" s="3">
        <v>0</v>
      </c>
      <c r="AN156" s="3">
        <v>0</v>
      </c>
      <c r="AO156" s="4">
        <v>0</v>
      </c>
      <c r="AP156" s="1" t="s">
        <v>154</v>
      </c>
      <c r="AQ156" s="1">
        <v>5</v>
      </c>
    </row>
    <row r="157" spans="1:43" x14ac:dyDescent="0.2">
      <c r="A157" s="1" t="s">
        <v>425</v>
      </c>
      <c r="B157" s="1" t="s">
        <v>584</v>
      </c>
      <c r="C157" s="1" t="s">
        <v>911</v>
      </c>
      <c r="D157" s="1" t="s">
        <v>1075</v>
      </c>
      <c r="E157" s="3">
        <v>85.7</v>
      </c>
      <c r="F157" s="3">
        <f t="shared" si="8"/>
        <v>483.40899999999999</v>
      </c>
      <c r="G157" s="3">
        <f>SUM(Table39[[#This Row],[RN Hours Contract (W/ Admin, DON)]], Table39[[#This Row],[LPN Contract Hours (w/ Admin)]], Table39[[#This Row],[CNA/NA/Med Aide Contract Hours]])</f>
        <v>21.52011111111111</v>
      </c>
      <c r="H157" s="4">
        <f>Table39[[#This Row],[Total Contract Hours]]/Table39[[#This Row],[Total Hours Nurse Staffing]]</f>
        <v>4.4517398540596283E-2</v>
      </c>
      <c r="I157" s="3">
        <f>SUM(Table39[[#This Row],[RN Hours]], Table39[[#This Row],[RN Admin Hours]], Table39[[#This Row],[RN DON Hours]])</f>
        <v>102.76666666666667</v>
      </c>
      <c r="J157" s="3">
        <f t="shared" si="6"/>
        <v>0</v>
      </c>
      <c r="K157" s="4">
        <f>Table39[[#This Row],[RN Hours Contract (W/ Admin, DON)]]/Table39[[#This Row],[RN Hours (w/ Admin, DON)]]</f>
        <v>0</v>
      </c>
      <c r="L157" s="3">
        <v>81.402777777777771</v>
      </c>
      <c r="M157" s="3">
        <v>0</v>
      </c>
      <c r="N157" s="4">
        <f>Table39[[#This Row],[RN Hours Contract]]/Table39[[#This Row],[RN Hours]]</f>
        <v>0</v>
      </c>
      <c r="O157" s="3">
        <v>15.963888888888889</v>
      </c>
      <c r="P157" s="3">
        <v>0</v>
      </c>
      <c r="Q157" s="4">
        <f>Table39[[#This Row],[RN Admin Hours Contract]]/Table39[[#This Row],[RN Admin Hours]]</f>
        <v>0</v>
      </c>
      <c r="R157" s="3">
        <v>5.4</v>
      </c>
      <c r="S157" s="3">
        <v>0</v>
      </c>
      <c r="T157" s="4">
        <f>Table39[[#This Row],[RN DON Hours Contract]]/Table39[[#This Row],[RN DON Hours]]</f>
        <v>0</v>
      </c>
      <c r="U157" s="3">
        <f>SUM(Table39[[#This Row],[LPN Hours]], Table39[[#This Row],[LPN Admin Hours]])</f>
        <v>81.875</v>
      </c>
      <c r="V157" s="3">
        <f>Table39[[#This Row],[LPN Hours Contract]]+Table39[[#This Row],[LPN Admin Hours Contract]]</f>
        <v>0</v>
      </c>
      <c r="W157" s="4">
        <f t="shared" si="7"/>
        <v>0</v>
      </c>
      <c r="X157" s="3">
        <v>81.875</v>
      </c>
      <c r="Y157" s="3">
        <v>0</v>
      </c>
      <c r="Z157" s="4">
        <f>Table39[[#This Row],[LPN Hours Contract]]/Table39[[#This Row],[LPN Hours]]</f>
        <v>0</v>
      </c>
      <c r="AA157" s="3">
        <v>0</v>
      </c>
      <c r="AB157" s="3">
        <v>0</v>
      </c>
      <c r="AC157" s="4">
        <v>0</v>
      </c>
      <c r="AD157" s="3">
        <f>SUM(Table39[[#This Row],[CNA Hours]], Table39[[#This Row],[NA in Training Hours]], Table39[[#This Row],[Med Aide/Tech Hours]])</f>
        <v>298.76733333333334</v>
      </c>
      <c r="AE157" s="3">
        <f>SUM(Table39[[#This Row],[CNA Hours Contract]], Table39[[#This Row],[NA in Training Hours Contract]], Table39[[#This Row],[Med Aide/Tech Hours Contract]])</f>
        <v>21.52011111111111</v>
      </c>
      <c r="AF157" s="4">
        <f>Table39[[#This Row],[CNA/NA/Med Aide Contract Hours]]/Table39[[#This Row],[Total CNA, NA in Training, Med Aide/Tech Hours]]</f>
        <v>7.2029665596342898E-2</v>
      </c>
      <c r="AG157" s="3">
        <v>267.86177777777777</v>
      </c>
      <c r="AH157" s="3">
        <v>21.52011111111111</v>
      </c>
      <c r="AI157" s="4">
        <f>Table39[[#This Row],[CNA Hours Contract]]/Table39[[#This Row],[CNA Hours]]</f>
        <v>8.0340357962398509E-2</v>
      </c>
      <c r="AJ157" s="3">
        <v>30.905555555555555</v>
      </c>
      <c r="AK157" s="3">
        <v>0</v>
      </c>
      <c r="AL157" s="4">
        <f>Table39[[#This Row],[NA in Training Hours Contract]]/Table39[[#This Row],[NA in Training Hours]]</f>
        <v>0</v>
      </c>
      <c r="AM157" s="3">
        <v>0</v>
      </c>
      <c r="AN157" s="3">
        <v>0</v>
      </c>
      <c r="AO157" s="4">
        <v>0</v>
      </c>
      <c r="AP157" s="1" t="s">
        <v>155</v>
      </c>
      <c r="AQ157" s="1">
        <v>5</v>
      </c>
    </row>
    <row r="158" spans="1:43" x14ac:dyDescent="0.2">
      <c r="A158" s="1" t="s">
        <v>425</v>
      </c>
      <c r="B158" s="1" t="s">
        <v>585</v>
      </c>
      <c r="C158" s="1" t="s">
        <v>940</v>
      </c>
      <c r="D158" s="1" t="s">
        <v>1118</v>
      </c>
      <c r="E158" s="3">
        <v>98.788888888888891</v>
      </c>
      <c r="F158" s="3">
        <f t="shared" si="8"/>
        <v>446.22677777777778</v>
      </c>
      <c r="G158" s="3">
        <f>SUM(Table39[[#This Row],[RN Hours Contract (W/ Admin, DON)]], Table39[[#This Row],[LPN Contract Hours (w/ Admin)]], Table39[[#This Row],[CNA/NA/Med Aide Contract Hours]])</f>
        <v>162.36111111111111</v>
      </c>
      <c r="H158" s="4">
        <f>Table39[[#This Row],[Total Contract Hours]]/Table39[[#This Row],[Total Hours Nurse Staffing]]</f>
        <v>0.36385335707479083</v>
      </c>
      <c r="I158" s="3">
        <f>SUM(Table39[[#This Row],[RN Hours]], Table39[[#This Row],[RN Admin Hours]], Table39[[#This Row],[RN DON Hours]])</f>
        <v>81.99455555555555</v>
      </c>
      <c r="J158" s="3">
        <f t="shared" si="6"/>
        <v>40.689777777777778</v>
      </c>
      <c r="K158" s="4">
        <f>Table39[[#This Row],[RN Hours Contract (W/ Admin, DON)]]/Table39[[#This Row],[RN Hours (w/ Admin, DON)]]</f>
        <v>0.49624975099972768</v>
      </c>
      <c r="L158" s="3">
        <v>74.701333333333338</v>
      </c>
      <c r="M158" s="3">
        <v>40.689777777777778</v>
      </c>
      <c r="N158" s="4">
        <f>Table39[[#This Row],[RN Hours Contract]]/Table39[[#This Row],[RN Hours]]</f>
        <v>0.54469948476302665</v>
      </c>
      <c r="O158" s="3">
        <v>1.782111111111111</v>
      </c>
      <c r="P158" s="3">
        <v>0</v>
      </c>
      <c r="Q158" s="4">
        <f>Table39[[#This Row],[RN Admin Hours Contract]]/Table39[[#This Row],[RN Admin Hours]]</f>
        <v>0</v>
      </c>
      <c r="R158" s="3">
        <v>5.5111111111111111</v>
      </c>
      <c r="S158" s="3">
        <v>0</v>
      </c>
      <c r="T158" s="4">
        <f>Table39[[#This Row],[RN DON Hours Contract]]/Table39[[#This Row],[RN DON Hours]]</f>
        <v>0</v>
      </c>
      <c r="U158" s="3">
        <f>SUM(Table39[[#This Row],[LPN Hours]], Table39[[#This Row],[LPN Admin Hours]])</f>
        <v>84.87255555555555</v>
      </c>
      <c r="V158" s="3">
        <f>Table39[[#This Row],[LPN Hours Contract]]+Table39[[#This Row],[LPN Admin Hours Contract]]</f>
        <v>14.041222222222222</v>
      </c>
      <c r="W158" s="4">
        <f t="shared" si="7"/>
        <v>0.16543889989304225</v>
      </c>
      <c r="X158" s="3">
        <v>84.87255555555555</v>
      </c>
      <c r="Y158" s="3">
        <v>14.041222222222222</v>
      </c>
      <c r="Z158" s="4">
        <f>Table39[[#This Row],[LPN Hours Contract]]/Table39[[#This Row],[LPN Hours]]</f>
        <v>0.16543889989304225</v>
      </c>
      <c r="AA158" s="3">
        <v>0</v>
      </c>
      <c r="AB158" s="3">
        <v>0</v>
      </c>
      <c r="AC158" s="4">
        <v>0</v>
      </c>
      <c r="AD158" s="3">
        <f>SUM(Table39[[#This Row],[CNA Hours]], Table39[[#This Row],[NA in Training Hours]], Table39[[#This Row],[Med Aide/Tech Hours]])</f>
        <v>279.35966666666667</v>
      </c>
      <c r="AE158" s="3">
        <f>SUM(Table39[[#This Row],[CNA Hours Contract]], Table39[[#This Row],[NA in Training Hours Contract]], Table39[[#This Row],[Med Aide/Tech Hours Contract]])</f>
        <v>107.63011111111111</v>
      </c>
      <c r="AF158" s="4">
        <f>Table39[[#This Row],[CNA/NA/Med Aide Contract Hours]]/Table39[[#This Row],[Total CNA, NA in Training, Med Aide/Tech Hours]]</f>
        <v>0.38527433969033148</v>
      </c>
      <c r="AG158" s="3">
        <v>279.35966666666667</v>
      </c>
      <c r="AH158" s="3">
        <v>107.63011111111111</v>
      </c>
      <c r="AI158" s="4">
        <f>Table39[[#This Row],[CNA Hours Contract]]/Table39[[#This Row],[CNA Hours]]</f>
        <v>0.38527433969033148</v>
      </c>
      <c r="AJ158" s="3">
        <v>0</v>
      </c>
      <c r="AK158" s="3">
        <v>0</v>
      </c>
      <c r="AL158" s="4">
        <v>0</v>
      </c>
      <c r="AM158" s="3">
        <v>0</v>
      </c>
      <c r="AN158" s="3">
        <v>0</v>
      </c>
      <c r="AO158" s="4">
        <v>0</v>
      </c>
      <c r="AP158" s="1" t="s">
        <v>156</v>
      </c>
      <c r="AQ158" s="1">
        <v>5</v>
      </c>
    </row>
    <row r="159" spans="1:43" x14ac:dyDescent="0.2">
      <c r="A159" s="1" t="s">
        <v>425</v>
      </c>
      <c r="B159" s="1" t="s">
        <v>586</v>
      </c>
      <c r="C159" s="1" t="s">
        <v>981</v>
      </c>
      <c r="D159" s="1" t="s">
        <v>1084</v>
      </c>
      <c r="E159" s="3">
        <v>59.644444444444446</v>
      </c>
      <c r="F159" s="3">
        <f t="shared" si="8"/>
        <v>280.86111111111109</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44.661111111111119</v>
      </c>
      <c r="J159" s="3">
        <f t="shared" si="6"/>
        <v>0</v>
      </c>
      <c r="K159" s="4">
        <f>Table39[[#This Row],[RN Hours Contract (W/ Admin, DON)]]/Table39[[#This Row],[RN Hours (w/ Admin, DON)]]</f>
        <v>0</v>
      </c>
      <c r="L159" s="3">
        <v>22.916666666666668</v>
      </c>
      <c r="M159" s="3">
        <v>0</v>
      </c>
      <c r="N159" s="4">
        <f>Table39[[#This Row],[RN Hours Contract]]/Table39[[#This Row],[RN Hours]]</f>
        <v>0</v>
      </c>
      <c r="O159" s="3">
        <v>16.144444444444446</v>
      </c>
      <c r="P159" s="3">
        <v>0</v>
      </c>
      <c r="Q159" s="4">
        <f>Table39[[#This Row],[RN Admin Hours Contract]]/Table39[[#This Row],[RN Admin Hours]]</f>
        <v>0</v>
      </c>
      <c r="R159" s="3">
        <v>5.6</v>
      </c>
      <c r="S159" s="3">
        <v>0</v>
      </c>
      <c r="T159" s="4">
        <f>Table39[[#This Row],[RN DON Hours Contract]]/Table39[[#This Row],[RN DON Hours]]</f>
        <v>0</v>
      </c>
      <c r="U159" s="3">
        <f>SUM(Table39[[#This Row],[LPN Hours]], Table39[[#This Row],[LPN Admin Hours]])</f>
        <v>63.075000000000003</v>
      </c>
      <c r="V159" s="3">
        <f>Table39[[#This Row],[LPN Hours Contract]]+Table39[[#This Row],[LPN Admin Hours Contract]]</f>
        <v>0</v>
      </c>
      <c r="W159" s="4">
        <f t="shared" si="7"/>
        <v>0</v>
      </c>
      <c r="X159" s="3">
        <v>63.075000000000003</v>
      </c>
      <c r="Y159" s="3">
        <v>0</v>
      </c>
      <c r="Z159" s="4">
        <f>Table39[[#This Row],[LPN Hours Contract]]/Table39[[#This Row],[LPN Hours]]</f>
        <v>0</v>
      </c>
      <c r="AA159" s="3">
        <v>0</v>
      </c>
      <c r="AB159" s="3">
        <v>0</v>
      </c>
      <c r="AC159" s="4">
        <v>0</v>
      </c>
      <c r="AD159" s="3">
        <f>SUM(Table39[[#This Row],[CNA Hours]], Table39[[#This Row],[NA in Training Hours]], Table39[[#This Row],[Med Aide/Tech Hours]])</f>
        <v>173.125</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173.125</v>
      </c>
      <c r="AH159" s="3">
        <v>0</v>
      </c>
      <c r="AI159" s="4">
        <f>Table39[[#This Row],[CNA Hours Contract]]/Table39[[#This Row],[CNA Hours]]</f>
        <v>0</v>
      </c>
      <c r="AJ159" s="3">
        <v>0</v>
      </c>
      <c r="AK159" s="3">
        <v>0</v>
      </c>
      <c r="AL159" s="4">
        <v>0</v>
      </c>
      <c r="AM159" s="3">
        <v>0</v>
      </c>
      <c r="AN159" s="3">
        <v>0</v>
      </c>
      <c r="AO159" s="4">
        <v>0</v>
      </c>
      <c r="AP159" s="1" t="s">
        <v>157</v>
      </c>
      <c r="AQ159" s="1">
        <v>5</v>
      </c>
    </row>
    <row r="160" spans="1:43" x14ac:dyDescent="0.2">
      <c r="A160" s="1" t="s">
        <v>425</v>
      </c>
      <c r="B160" s="1" t="s">
        <v>587</v>
      </c>
      <c r="C160" s="1" t="s">
        <v>982</v>
      </c>
      <c r="D160" s="1" t="s">
        <v>1087</v>
      </c>
      <c r="E160" s="3">
        <v>116.95555555555555</v>
      </c>
      <c r="F160" s="3">
        <f t="shared" si="8"/>
        <v>307.04144444444444</v>
      </c>
      <c r="G160" s="3">
        <f>SUM(Table39[[#This Row],[RN Hours Contract (W/ Admin, DON)]], Table39[[#This Row],[LPN Contract Hours (w/ Admin)]], Table39[[#This Row],[CNA/NA/Med Aide Contract Hours]])</f>
        <v>35.120666666666665</v>
      </c>
      <c r="H160" s="4">
        <f>Table39[[#This Row],[Total Contract Hours]]/Table39[[#This Row],[Total Hours Nurse Staffing]]</f>
        <v>0.11438412403971523</v>
      </c>
      <c r="I160" s="3">
        <f>SUM(Table39[[#This Row],[RN Hours]], Table39[[#This Row],[RN Admin Hours]], Table39[[#This Row],[RN DON Hours]])</f>
        <v>40.276666666666671</v>
      </c>
      <c r="J160" s="3">
        <f t="shared" si="6"/>
        <v>4.5128888888888889</v>
      </c>
      <c r="K160" s="4">
        <f>Table39[[#This Row],[RN Hours Contract (W/ Admin, DON)]]/Table39[[#This Row],[RN Hours (w/ Admin, DON)]]</f>
        <v>0.11204722888907279</v>
      </c>
      <c r="L160" s="3">
        <v>15.857222222222223</v>
      </c>
      <c r="M160" s="3">
        <v>1.9434444444444441</v>
      </c>
      <c r="N160" s="4">
        <f>Table39[[#This Row],[RN Hours Contract]]/Table39[[#This Row],[RN Hours]]</f>
        <v>0.12255894615142064</v>
      </c>
      <c r="O160" s="3">
        <v>16.152777777777779</v>
      </c>
      <c r="P160" s="3">
        <v>2.5694444444444446</v>
      </c>
      <c r="Q160" s="4">
        <f>Table39[[#This Row],[RN Admin Hours Contract]]/Table39[[#This Row],[RN Admin Hours]]</f>
        <v>0.15907136715391229</v>
      </c>
      <c r="R160" s="3">
        <v>8.2666666666666675</v>
      </c>
      <c r="S160" s="3">
        <v>0</v>
      </c>
      <c r="T160" s="4">
        <f>Table39[[#This Row],[RN DON Hours Contract]]/Table39[[#This Row],[RN DON Hours]]</f>
        <v>0</v>
      </c>
      <c r="U160" s="3">
        <f>SUM(Table39[[#This Row],[LPN Hours]], Table39[[#This Row],[LPN Admin Hours]])</f>
        <v>85.8551111111111</v>
      </c>
      <c r="V160" s="3">
        <f>Table39[[#This Row],[LPN Hours Contract]]+Table39[[#This Row],[LPN Admin Hours Contract]]</f>
        <v>5.5033333333333339</v>
      </c>
      <c r="W160" s="4">
        <f t="shared" si="7"/>
        <v>6.4100241233292277E-2</v>
      </c>
      <c r="X160" s="3">
        <v>83.271777777777771</v>
      </c>
      <c r="Y160" s="3">
        <v>5.5033333333333339</v>
      </c>
      <c r="Z160" s="4">
        <f>Table39[[#This Row],[LPN Hours Contract]]/Table39[[#This Row],[LPN Hours]]</f>
        <v>6.6088817606605427E-2</v>
      </c>
      <c r="AA160" s="3">
        <v>2.5833333333333335</v>
      </c>
      <c r="AB160" s="3">
        <v>0</v>
      </c>
      <c r="AC160" s="4">
        <f>Table39[[#This Row],[LPN Admin Hours Contract]]/Table39[[#This Row],[LPN Admin Hours]]</f>
        <v>0</v>
      </c>
      <c r="AD160" s="3">
        <f>SUM(Table39[[#This Row],[CNA Hours]], Table39[[#This Row],[NA in Training Hours]], Table39[[#This Row],[Med Aide/Tech Hours]])</f>
        <v>180.90966666666668</v>
      </c>
      <c r="AE160" s="3">
        <f>SUM(Table39[[#This Row],[CNA Hours Contract]], Table39[[#This Row],[NA in Training Hours Contract]], Table39[[#This Row],[Med Aide/Tech Hours Contract]])</f>
        <v>25.104444444444447</v>
      </c>
      <c r="AF160" s="4">
        <f>Table39[[#This Row],[CNA/NA/Med Aide Contract Hours]]/Table39[[#This Row],[Total CNA, NA in Training, Med Aide/Tech Hours]]</f>
        <v>0.13876784423410823</v>
      </c>
      <c r="AG160" s="3">
        <v>180.90966666666668</v>
      </c>
      <c r="AH160" s="3">
        <v>25.104444444444447</v>
      </c>
      <c r="AI160" s="4">
        <f>Table39[[#This Row],[CNA Hours Contract]]/Table39[[#This Row],[CNA Hours]]</f>
        <v>0.13876784423410823</v>
      </c>
      <c r="AJ160" s="3">
        <v>0</v>
      </c>
      <c r="AK160" s="3">
        <v>0</v>
      </c>
      <c r="AL160" s="4">
        <v>0</v>
      </c>
      <c r="AM160" s="3">
        <v>0</v>
      </c>
      <c r="AN160" s="3">
        <v>0</v>
      </c>
      <c r="AO160" s="4">
        <v>0</v>
      </c>
      <c r="AP160" s="1" t="s">
        <v>158</v>
      </c>
      <c r="AQ160" s="1">
        <v>5</v>
      </c>
    </row>
    <row r="161" spans="1:43" x14ac:dyDescent="0.2">
      <c r="A161" s="1" t="s">
        <v>425</v>
      </c>
      <c r="B161" s="1" t="s">
        <v>588</v>
      </c>
      <c r="C161" s="1" t="s">
        <v>975</v>
      </c>
      <c r="D161" s="1" t="s">
        <v>1134</v>
      </c>
      <c r="E161" s="3">
        <v>45.111111111111114</v>
      </c>
      <c r="F161" s="3">
        <f t="shared" si="8"/>
        <v>147.58955555555553</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22.95922222222222</v>
      </c>
      <c r="J161" s="3">
        <f t="shared" si="6"/>
        <v>0</v>
      </c>
      <c r="K161" s="4">
        <f>Table39[[#This Row],[RN Hours Contract (W/ Admin, DON)]]/Table39[[#This Row],[RN Hours (w/ Admin, DON)]]</f>
        <v>0</v>
      </c>
      <c r="L161" s="3">
        <v>8.4666666666666668</v>
      </c>
      <c r="M161" s="3">
        <v>0</v>
      </c>
      <c r="N161" s="4">
        <f>Table39[[#This Row],[RN Hours Contract]]/Table39[[#This Row],[RN Hours]]</f>
        <v>0</v>
      </c>
      <c r="O161" s="3">
        <v>11.619444444444444</v>
      </c>
      <c r="P161" s="3">
        <v>0</v>
      </c>
      <c r="Q161" s="4">
        <f>Table39[[#This Row],[RN Admin Hours Contract]]/Table39[[#This Row],[RN Admin Hours]]</f>
        <v>0</v>
      </c>
      <c r="R161" s="3">
        <v>2.8731111111111107</v>
      </c>
      <c r="S161" s="3">
        <v>0</v>
      </c>
      <c r="T161" s="4">
        <f>Table39[[#This Row],[RN DON Hours Contract]]/Table39[[#This Row],[RN DON Hours]]</f>
        <v>0</v>
      </c>
      <c r="U161" s="3">
        <f>SUM(Table39[[#This Row],[LPN Hours]], Table39[[#This Row],[LPN Admin Hours]])</f>
        <v>50.467888888888886</v>
      </c>
      <c r="V161" s="3">
        <f>Table39[[#This Row],[LPN Hours Contract]]+Table39[[#This Row],[LPN Admin Hours Contract]]</f>
        <v>0</v>
      </c>
      <c r="W161" s="4">
        <f t="shared" si="7"/>
        <v>0</v>
      </c>
      <c r="X161" s="3">
        <v>50.467888888888886</v>
      </c>
      <c r="Y161" s="3">
        <v>0</v>
      </c>
      <c r="Z161" s="4">
        <f>Table39[[#This Row],[LPN Hours Contract]]/Table39[[#This Row],[LPN Hours]]</f>
        <v>0</v>
      </c>
      <c r="AA161" s="3">
        <v>0</v>
      </c>
      <c r="AB161" s="3">
        <v>0</v>
      </c>
      <c r="AC161" s="4">
        <v>0</v>
      </c>
      <c r="AD161" s="3">
        <f>SUM(Table39[[#This Row],[CNA Hours]], Table39[[#This Row],[NA in Training Hours]], Table39[[#This Row],[Med Aide/Tech Hours]])</f>
        <v>74.162444444444446</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74.162444444444446</v>
      </c>
      <c r="AH161" s="3">
        <v>0</v>
      </c>
      <c r="AI161" s="4">
        <f>Table39[[#This Row],[CNA Hours Contract]]/Table39[[#This Row],[CNA Hours]]</f>
        <v>0</v>
      </c>
      <c r="AJ161" s="3">
        <v>0</v>
      </c>
      <c r="AK161" s="3">
        <v>0</v>
      </c>
      <c r="AL161" s="4">
        <v>0</v>
      </c>
      <c r="AM161" s="3">
        <v>0</v>
      </c>
      <c r="AN161" s="3">
        <v>0</v>
      </c>
      <c r="AO161" s="4">
        <v>0</v>
      </c>
      <c r="AP161" s="1" t="s">
        <v>159</v>
      </c>
      <c r="AQ161" s="1">
        <v>5</v>
      </c>
    </row>
    <row r="162" spans="1:43" x14ac:dyDescent="0.2">
      <c r="A162" s="1" t="s">
        <v>425</v>
      </c>
      <c r="B162" s="1" t="s">
        <v>589</v>
      </c>
      <c r="C162" s="1" t="s">
        <v>899</v>
      </c>
      <c r="D162" s="1" t="s">
        <v>1091</v>
      </c>
      <c r="E162" s="3">
        <v>69.3</v>
      </c>
      <c r="F162" s="3">
        <f t="shared" si="8"/>
        <v>318.05566666666664</v>
      </c>
      <c r="G162" s="3">
        <f>SUM(Table39[[#This Row],[RN Hours Contract (W/ Admin, DON)]], Table39[[#This Row],[LPN Contract Hours (w/ Admin)]], Table39[[#This Row],[CNA/NA/Med Aide Contract Hours]])</f>
        <v>0</v>
      </c>
      <c r="H162" s="4">
        <f>Table39[[#This Row],[Total Contract Hours]]/Table39[[#This Row],[Total Hours Nurse Staffing]]</f>
        <v>0</v>
      </c>
      <c r="I162" s="3">
        <f>SUM(Table39[[#This Row],[RN Hours]], Table39[[#This Row],[RN Admin Hours]], Table39[[#This Row],[RN DON Hours]])</f>
        <v>75.834333333333333</v>
      </c>
      <c r="J162" s="3">
        <f t="shared" si="6"/>
        <v>0</v>
      </c>
      <c r="K162" s="4">
        <f>Table39[[#This Row],[RN Hours Contract (W/ Admin, DON)]]/Table39[[#This Row],[RN Hours (w/ Admin, DON)]]</f>
        <v>0</v>
      </c>
      <c r="L162" s="3">
        <v>49.295000000000002</v>
      </c>
      <c r="M162" s="3">
        <v>0</v>
      </c>
      <c r="N162" s="4">
        <f>Table39[[#This Row],[RN Hours Contract]]/Table39[[#This Row],[RN Hours]]</f>
        <v>0</v>
      </c>
      <c r="O162" s="3">
        <v>21.150444444444442</v>
      </c>
      <c r="P162" s="3">
        <v>0</v>
      </c>
      <c r="Q162" s="4">
        <f>Table39[[#This Row],[RN Admin Hours Contract]]/Table39[[#This Row],[RN Admin Hours]]</f>
        <v>0</v>
      </c>
      <c r="R162" s="3">
        <v>5.3888888888888893</v>
      </c>
      <c r="S162" s="3">
        <v>0</v>
      </c>
      <c r="T162" s="4">
        <f>Table39[[#This Row],[RN DON Hours Contract]]/Table39[[#This Row],[RN DON Hours]]</f>
        <v>0</v>
      </c>
      <c r="U162" s="3">
        <f>SUM(Table39[[#This Row],[LPN Hours]], Table39[[#This Row],[LPN Admin Hours]])</f>
        <v>69.807666666666663</v>
      </c>
      <c r="V162" s="3">
        <f>Table39[[#This Row],[LPN Hours Contract]]+Table39[[#This Row],[LPN Admin Hours Contract]]</f>
        <v>0</v>
      </c>
      <c r="W162" s="4">
        <f t="shared" si="7"/>
        <v>0</v>
      </c>
      <c r="X162" s="3">
        <v>64.47988888888888</v>
      </c>
      <c r="Y162" s="3">
        <v>0</v>
      </c>
      <c r="Z162" s="4">
        <f>Table39[[#This Row],[LPN Hours Contract]]/Table39[[#This Row],[LPN Hours]]</f>
        <v>0</v>
      </c>
      <c r="AA162" s="3">
        <v>5.3277777777777775</v>
      </c>
      <c r="AB162" s="3">
        <v>0</v>
      </c>
      <c r="AC162" s="4">
        <f>Table39[[#This Row],[LPN Admin Hours Contract]]/Table39[[#This Row],[LPN Admin Hours]]</f>
        <v>0</v>
      </c>
      <c r="AD162" s="3">
        <f>SUM(Table39[[#This Row],[CNA Hours]], Table39[[#This Row],[NA in Training Hours]], Table39[[#This Row],[Med Aide/Tech Hours]])</f>
        <v>172.41366666666667</v>
      </c>
      <c r="AE162" s="3">
        <f>SUM(Table39[[#This Row],[CNA Hours Contract]], Table39[[#This Row],[NA in Training Hours Contract]], Table39[[#This Row],[Med Aide/Tech Hours Contract]])</f>
        <v>0</v>
      </c>
      <c r="AF162" s="4">
        <f>Table39[[#This Row],[CNA/NA/Med Aide Contract Hours]]/Table39[[#This Row],[Total CNA, NA in Training, Med Aide/Tech Hours]]</f>
        <v>0</v>
      </c>
      <c r="AG162" s="3">
        <v>172.41366666666667</v>
      </c>
      <c r="AH162" s="3">
        <v>0</v>
      </c>
      <c r="AI162" s="4">
        <f>Table39[[#This Row],[CNA Hours Contract]]/Table39[[#This Row],[CNA Hours]]</f>
        <v>0</v>
      </c>
      <c r="AJ162" s="3">
        <v>0</v>
      </c>
      <c r="AK162" s="3">
        <v>0</v>
      </c>
      <c r="AL162" s="4">
        <v>0</v>
      </c>
      <c r="AM162" s="3">
        <v>0</v>
      </c>
      <c r="AN162" s="3">
        <v>0</v>
      </c>
      <c r="AO162" s="4">
        <v>0</v>
      </c>
      <c r="AP162" s="1" t="s">
        <v>160</v>
      </c>
      <c r="AQ162" s="1">
        <v>5</v>
      </c>
    </row>
    <row r="163" spans="1:43" x14ac:dyDescent="0.2">
      <c r="A163" s="1" t="s">
        <v>425</v>
      </c>
      <c r="B163" s="1" t="s">
        <v>590</v>
      </c>
      <c r="C163" s="1" t="s">
        <v>872</v>
      </c>
      <c r="D163" s="1" t="s">
        <v>1079</v>
      </c>
      <c r="E163" s="3">
        <v>74.444444444444443</v>
      </c>
      <c r="F163" s="3">
        <f t="shared" si="8"/>
        <v>285.83355555555556</v>
      </c>
      <c r="G163" s="3">
        <f>SUM(Table39[[#This Row],[RN Hours Contract (W/ Admin, DON)]], Table39[[#This Row],[LPN Contract Hours (w/ Admin)]], Table39[[#This Row],[CNA/NA/Med Aide Contract Hours]])</f>
        <v>4.3601111111111113</v>
      </c>
      <c r="H163" s="4">
        <f>Table39[[#This Row],[Total Contract Hours]]/Table39[[#This Row],[Total Hours Nurse Staffing]]</f>
        <v>1.5254021182490821E-2</v>
      </c>
      <c r="I163" s="3">
        <f>SUM(Table39[[#This Row],[RN Hours]], Table39[[#This Row],[RN Admin Hours]], Table39[[#This Row],[RN DON Hours]])</f>
        <v>29.117777777777775</v>
      </c>
      <c r="J163" s="3">
        <f t="shared" si="6"/>
        <v>0.73888888888888893</v>
      </c>
      <c r="K163" s="4">
        <f>Table39[[#This Row],[RN Hours Contract (W/ Admin, DON)]]/Table39[[#This Row],[RN Hours (w/ Admin, DON)]]</f>
        <v>2.537586812180417E-2</v>
      </c>
      <c r="L163" s="3">
        <v>20.169111111111111</v>
      </c>
      <c r="M163" s="3">
        <v>0</v>
      </c>
      <c r="N163" s="4">
        <f>Table39[[#This Row],[RN Hours Contract]]/Table39[[#This Row],[RN Hours]]</f>
        <v>0</v>
      </c>
      <c r="O163" s="3">
        <v>3.8653333333333331</v>
      </c>
      <c r="P163" s="3">
        <v>0.73888888888888893</v>
      </c>
      <c r="Q163" s="4">
        <f>Table39[[#This Row],[RN Admin Hours Contract]]/Table39[[#This Row],[RN Admin Hours]]</f>
        <v>0.19115787053006786</v>
      </c>
      <c r="R163" s="3">
        <v>5.083333333333333</v>
      </c>
      <c r="S163" s="3">
        <v>0</v>
      </c>
      <c r="T163" s="4">
        <f>Table39[[#This Row],[RN DON Hours Contract]]/Table39[[#This Row],[RN DON Hours]]</f>
        <v>0</v>
      </c>
      <c r="U163" s="3">
        <f>SUM(Table39[[#This Row],[LPN Hours]], Table39[[#This Row],[LPN Admin Hours]])</f>
        <v>94.503111111111124</v>
      </c>
      <c r="V163" s="3">
        <f>Table39[[#This Row],[LPN Hours Contract]]+Table39[[#This Row],[LPN Admin Hours Contract]]</f>
        <v>2.1751111111111112</v>
      </c>
      <c r="W163" s="4">
        <f t="shared" si="7"/>
        <v>2.3016291056849391E-2</v>
      </c>
      <c r="X163" s="3">
        <v>92.836444444444453</v>
      </c>
      <c r="Y163" s="3">
        <v>2.1751111111111112</v>
      </c>
      <c r="Z163" s="4">
        <f>Table39[[#This Row],[LPN Hours Contract]]/Table39[[#This Row],[LPN Hours]]</f>
        <v>2.3429496079126012E-2</v>
      </c>
      <c r="AA163" s="3">
        <v>1.6666666666666667</v>
      </c>
      <c r="AB163" s="3">
        <v>0</v>
      </c>
      <c r="AC163" s="4">
        <f>Table39[[#This Row],[LPN Admin Hours Contract]]/Table39[[#This Row],[LPN Admin Hours]]</f>
        <v>0</v>
      </c>
      <c r="AD163" s="3">
        <f>SUM(Table39[[#This Row],[CNA Hours]], Table39[[#This Row],[NA in Training Hours]], Table39[[#This Row],[Med Aide/Tech Hours]])</f>
        <v>162.21266666666665</v>
      </c>
      <c r="AE163" s="3">
        <f>SUM(Table39[[#This Row],[CNA Hours Contract]], Table39[[#This Row],[NA in Training Hours Contract]], Table39[[#This Row],[Med Aide/Tech Hours Contract]])</f>
        <v>1.4461111111111111</v>
      </c>
      <c r="AF163" s="4">
        <f>Table39[[#This Row],[CNA/NA/Med Aide Contract Hours]]/Table39[[#This Row],[Total CNA, NA in Training, Med Aide/Tech Hours]]</f>
        <v>8.9149086864020767E-3</v>
      </c>
      <c r="AG163" s="3">
        <v>162.21266666666665</v>
      </c>
      <c r="AH163" s="3">
        <v>1.4461111111111111</v>
      </c>
      <c r="AI163" s="4">
        <f>Table39[[#This Row],[CNA Hours Contract]]/Table39[[#This Row],[CNA Hours]]</f>
        <v>8.9149086864020767E-3</v>
      </c>
      <c r="AJ163" s="3">
        <v>0</v>
      </c>
      <c r="AK163" s="3">
        <v>0</v>
      </c>
      <c r="AL163" s="4">
        <v>0</v>
      </c>
      <c r="AM163" s="3">
        <v>0</v>
      </c>
      <c r="AN163" s="3">
        <v>0</v>
      </c>
      <c r="AO163" s="4">
        <v>0</v>
      </c>
      <c r="AP163" s="1" t="s">
        <v>161</v>
      </c>
      <c r="AQ163" s="1">
        <v>5</v>
      </c>
    </row>
    <row r="164" spans="1:43" x14ac:dyDescent="0.2">
      <c r="A164" s="1" t="s">
        <v>425</v>
      </c>
      <c r="B164" s="1" t="s">
        <v>591</v>
      </c>
      <c r="C164" s="1" t="s">
        <v>983</v>
      </c>
      <c r="D164" s="1" t="s">
        <v>1083</v>
      </c>
      <c r="E164" s="3">
        <v>59.6</v>
      </c>
      <c r="F164" s="3">
        <f t="shared" si="8"/>
        <v>311.83966666666669</v>
      </c>
      <c r="G164" s="3">
        <f>SUM(Table39[[#This Row],[RN Hours Contract (W/ Admin, DON)]], Table39[[#This Row],[LPN Contract Hours (w/ Admin)]], Table39[[#This Row],[CNA/NA/Med Aide Contract Hours]])</f>
        <v>0</v>
      </c>
      <c r="H164" s="4">
        <f>Table39[[#This Row],[Total Contract Hours]]/Table39[[#This Row],[Total Hours Nurse Staffing]]</f>
        <v>0</v>
      </c>
      <c r="I164" s="3">
        <f>SUM(Table39[[#This Row],[RN Hours]], Table39[[#This Row],[RN Admin Hours]], Table39[[#This Row],[RN DON Hours]])</f>
        <v>55.030222222222221</v>
      </c>
      <c r="J164" s="3">
        <f t="shared" si="6"/>
        <v>0</v>
      </c>
      <c r="K164" s="4">
        <f>Table39[[#This Row],[RN Hours Contract (W/ Admin, DON)]]/Table39[[#This Row],[RN Hours (w/ Admin, DON)]]</f>
        <v>0</v>
      </c>
      <c r="L164" s="3">
        <v>46.18966666666666</v>
      </c>
      <c r="M164" s="3">
        <v>0</v>
      </c>
      <c r="N164" s="4">
        <f>Table39[[#This Row],[RN Hours Contract]]/Table39[[#This Row],[RN Hours]]</f>
        <v>0</v>
      </c>
      <c r="O164" s="3">
        <v>3.7016666666666662</v>
      </c>
      <c r="P164" s="3">
        <v>0</v>
      </c>
      <c r="Q164" s="4">
        <f>Table39[[#This Row],[RN Admin Hours Contract]]/Table39[[#This Row],[RN Admin Hours]]</f>
        <v>0</v>
      </c>
      <c r="R164" s="3">
        <v>5.1388888888888893</v>
      </c>
      <c r="S164" s="3">
        <v>0</v>
      </c>
      <c r="T164" s="4">
        <f>Table39[[#This Row],[RN DON Hours Contract]]/Table39[[#This Row],[RN DON Hours]]</f>
        <v>0</v>
      </c>
      <c r="U164" s="3">
        <f>SUM(Table39[[#This Row],[LPN Hours]], Table39[[#This Row],[LPN Admin Hours]])</f>
        <v>45.101444444444439</v>
      </c>
      <c r="V164" s="3">
        <f>Table39[[#This Row],[LPN Hours Contract]]+Table39[[#This Row],[LPN Admin Hours Contract]]</f>
        <v>0</v>
      </c>
      <c r="W164" s="4">
        <f t="shared" si="7"/>
        <v>0</v>
      </c>
      <c r="X164" s="3">
        <v>44.11033333333333</v>
      </c>
      <c r="Y164" s="3">
        <v>0</v>
      </c>
      <c r="Z164" s="4">
        <f>Table39[[#This Row],[LPN Hours Contract]]/Table39[[#This Row],[LPN Hours]]</f>
        <v>0</v>
      </c>
      <c r="AA164" s="3">
        <v>0.99111111111111128</v>
      </c>
      <c r="AB164" s="3">
        <v>0</v>
      </c>
      <c r="AC164" s="4">
        <f>Table39[[#This Row],[LPN Admin Hours Contract]]/Table39[[#This Row],[LPN Admin Hours]]</f>
        <v>0</v>
      </c>
      <c r="AD164" s="3">
        <f>SUM(Table39[[#This Row],[CNA Hours]], Table39[[#This Row],[NA in Training Hours]], Table39[[#This Row],[Med Aide/Tech Hours]])</f>
        <v>211.70800000000003</v>
      </c>
      <c r="AE164" s="3">
        <f>SUM(Table39[[#This Row],[CNA Hours Contract]], Table39[[#This Row],[NA in Training Hours Contract]], Table39[[#This Row],[Med Aide/Tech Hours Contract]])</f>
        <v>0</v>
      </c>
      <c r="AF164" s="4">
        <f>Table39[[#This Row],[CNA/NA/Med Aide Contract Hours]]/Table39[[#This Row],[Total CNA, NA in Training, Med Aide/Tech Hours]]</f>
        <v>0</v>
      </c>
      <c r="AG164" s="3">
        <v>211.70800000000003</v>
      </c>
      <c r="AH164" s="3">
        <v>0</v>
      </c>
      <c r="AI164" s="4">
        <f>Table39[[#This Row],[CNA Hours Contract]]/Table39[[#This Row],[CNA Hours]]</f>
        <v>0</v>
      </c>
      <c r="AJ164" s="3">
        <v>0</v>
      </c>
      <c r="AK164" s="3">
        <v>0</v>
      </c>
      <c r="AL164" s="4">
        <v>0</v>
      </c>
      <c r="AM164" s="3">
        <v>0</v>
      </c>
      <c r="AN164" s="3">
        <v>0</v>
      </c>
      <c r="AO164" s="4">
        <v>0</v>
      </c>
      <c r="AP164" s="1" t="s">
        <v>162</v>
      </c>
      <c r="AQ164" s="1">
        <v>5</v>
      </c>
    </row>
    <row r="165" spans="1:43" x14ac:dyDescent="0.2">
      <c r="A165" s="1" t="s">
        <v>425</v>
      </c>
      <c r="B165" s="1" t="s">
        <v>592</v>
      </c>
      <c r="C165" s="1" t="s">
        <v>984</v>
      </c>
      <c r="D165" s="1" t="s">
        <v>1084</v>
      </c>
      <c r="E165" s="3">
        <v>45.87777777777778</v>
      </c>
      <c r="F165" s="3">
        <f t="shared" si="8"/>
        <v>187.8908888888889</v>
      </c>
      <c r="G165" s="3">
        <f>SUM(Table39[[#This Row],[RN Hours Contract (W/ Admin, DON)]], Table39[[#This Row],[LPN Contract Hours (w/ Admin)]], Table39[[#This Row],[CNA/NA/Med Aide Contract Hours]])</f>
        <v>48.967555555555563</v>
      </c>
      <c r="H165" s="4">
        <f>Table39[[#This Row],[Total Contract Hours]]/Table39[[#This Row],[Total Hours Nurse Staffing]]</f>
        <v>0.26061697746564499</v>
      </c>
      <c r="I165" s="3">
        <f>SUM(Table39[[#This Row],[RN Hours]], Table39[[#This Row],[RN Admin Hours]], Table39[[#This Row],[RN DON Hours]])</f>
        <v>40.345444444444453</v>
      </c>
      <c r="J165" s="3">
        <f t="shared" si="6"/>
        <v>2.6564444444444444</v>
      </c>
      <c r="K165" s="4">
        <f>Table39[[#This Row],[RN Hours Contract (W/ Admin, DON)]]/Table39[[#This Row],[RN Hours (w/ Admin, DON)]]</f>
        <v>6.5842488068321062E-2</v>
      </c>
      <c r="L165" s="3">
        <v>24.21766666666667</v>
      </c>
      <c r="M165" s="3">
        <v>2.6564444444444444</v>
      </c>
      <c r="N165" s="4">
        <f>Table39[[#This Row],[RN Hours Contract]]/Table39[[#This Row],[RN Hours]]</f>
        <v>0.10969035460797671</v>
      </c>
      <c r="O165" s="3">
        <v>10.569444444444446</v>
      </c>
      <c r="P165" s="3">
        <v>0</v>
      </c>
      <c r="Q165" s="4">
        <f>Table39[[#This Row],[RN Admin Hours Contract]]/Table39[[#This Row],[RN Admin Hours]]</f>
        <v>0</v>
      </c>
      <c r="R165" s="3">
        <v>5.5583333333333336</v>
      </c>
      <c r="S165" s="3">
        <v>0</v>
      </c>
      <c r="T165" s="4">
        <f>Table39[[#This Row],[RN DON Hours Contract]]/Table39[[#This Row],[RN DON Hours]]</f>
        <v>0</v>
      </c>
      <c r="U165" s="3">
        <f>SUM(Table39[[#This Row],[LPN Hours]], Table39[[#This Row],[LPN Admin Hours]])</f>
        <v>35.037444444444446</v>
      </c>
      <c r="V165" s="3">
        <f>Table39[[#This Row],[LPN Hours Contract]]+Table39[[#This Row],[LPN Admin Hours Contract]]</f>
        <v>7.8356666666666657</v>
      </c>
      <c r="W165" s="4">
        <f t="shared" si="7"/>
        <v>0.22363693445425048</v>
      </c>
      <c r="X165" s="3">
        <v>35.037444444444446</v>
      </c>
      <c r="Y165" s="3">
        <v>7.8356666666666657</v>
      </c>
      <c r="Z165" s="4">
        <f>Table39[[#This Row],[LPN Hours Contract]]/Table39[[#This Row],[LPN Hours]]</f>
        <v>0.22363693445425048</v>
      </c>
      <c r="AA165" s="3">
        <v>0</v>
      </c>
      <c r="AB165" s="3">
        <v>0</v>
      </c>
      <c r="AC165" s="4">
        <v>0</v>
      </c>
      <c r="AD165" s="3">
        <f>SUM(Table39[[#This Row],[CNA Hours]], Table39[[#This Row],[NA in Training Hours]], Table39[[#This Row],[Med Aide/Tech Hours]])</f>
        <v>112.508</v>
      </c>
      <c r="AE165" s="3">
        <f>SUM(Table39[[#This Row],[CNA Hours Contract]], Table39[[#This Row],[NA in Training Hours Contract]], Table39[[#This Row],[Med Aide/Tech Hours Contract]])</f>
        <v>38.475444444444456</v>
      </c>
      <c r="AF165" s="4">
        <f>Table39[[#This Row],[CNA/NA/Med Aide Contract Hours]]/Table39[[#This Row],[Total CNA, NA in Training, Med Aide/Tech Hours]]</f>
        <v>0.3419796320656705</v>
      </c>
      <c r="AG165" s="3">
        <v>112.508</v>
      </c>
      <c r="AH165" s="3">
        <v>38.475444444444456</v>
      </c>
      <c r="AI165" s="4">
        <f>Table39[[#This Row],[CNA Hours Contract]]/Table39[[#This Row],[CNA Hours]]</f>
        <v>0.3419796320656705</v>
      </c>
      <c r="AJ165" s="3">
        <v>0</v>
      </c>
      <c r="AK165" s="3">
        <v>0</v>
      </c>
      <c r="AL165" s="4">
        <v>0</v>
      </c>
      <c r="AM165" s="3">
        <v>0</v>
      </c>
      <c r="AN165" s="3">
        <v>0</v>
      </c>
      <c r="AO165" s="4">
        <v>0</v>
      </c>
      <c r="AP165" s="1" t="s">
        <v>163</v>
      </c>
      <c r="AQ165" s="1">
        <v>5</v>
      </c>
    </row>
    <row r="166" spans="1:43" x14ac:dyDescent="0.2">
      <c r="A166" s="1" t="s">
        <v>425</v>
      </c>
      <c r="B166" s="1" t="s">
        <v>593</v>
      </c>
      <c r="C166" s="1" t="s">
        <v>985</v>
      </c>
      <c r="D166" s="1" t="s">
        <v>1087</v>
      </c>
      <c r="E166" s="3">
        <v>26.022222222222222</v>
      </c>
      <c r="F166" s="3">
        <f t="shared" si="8"/>
        <v>101.12733333333333</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17.305666666666667</v>
      </c>
      <c r="J166" s="3">
        <f t="shared" si="6"/>
        <v>0</v>
      </c>
      <c r="K166" s="4">
        <f>Table39[[#This Row],[RN Hours Contract (W/ Admin, DON)]]/Table39[[#This Row],[RN Hours (w/ Admin, DON)]]</f>
        <v>0</v>
      </c>
      <c r="L166" s="3">
        <v>10.084555555555555</v>
      </c>
      <c r="M166" s="3">
        <v>0</v>
      </c>
      <c r="N166" s="4">
        <f>Table39[[#This Row],[RN Hours Contract]]/Table39[[#This Row],[RN Hours]]</f>
        <v>0</v>
      </c>
      <c r="O166" s="3">
        <v>4.1100000000000003</v>
      </c>
      <c r="P166" s="3">
        <v>0</v>
      </c>
      <c r="Q166" s="4">
        <f>Table39[[#This Row],[RN Admin Hours Contract]]/Table39[[#This Row],[RN Admin Hours]]</f>
        <v>0</v>
      </c>
      <c r="R166" s="3">
        <v>3.1111111111111112</v>
      </c>
      <c r="S166" s="3">
        <v>0</v>
      </c>
      <c r="T166" s="4">
        <f>Table39[[#This Row],[RN DON Hours Contract]]/Table39[[#This Row],[RN DON Hours]]</f>
        <v>0</v>
      </c>
      <c r="U166" s="3">
        <f>SUM(Table39[[#This Row],[LPN Hours]], Table39[[#This Row],[LPN Admin Hours]])</f>
        <v>27.461333333333332</v>
      </c>
      <c r="V166" s="3">
        <f>Table39[[#This Row],[LPN Hours Contract]]+Table39[[#This Row],[LPN Admin Hours Contract]]</f>
        <v>0</v>
      </c>
      <c r="W166" s="4">
        <f t="shared" si="7"/>
        <v>0</v>
      </c>
      <c r="X166" s="3">
        <v>27.461333333333332</v>
      </c>
      <c r="Y166" s="3">
        <v>0</v>
      </c>
      <c r="Z166" s="4">
        <f>Table39[[#This Row],[LPN Hours Contract]]/Table39[[#This Row],[LPN Hours]]</f>
        <v>0</v>
      </c>
      <c r="AA166" s="3">
        <v>0</v>
      </c>
      <c r="AB166" s="3">
        <v>0</v>
      </c>
      <c r="AC166" s="4">
        <v>0</v>
      </c>
      <c r="AD166" s="3">
        <f>SUM(Table39[[#This Row],[CNA Hours]], Table39[[#This Row],[NA in Training Hours]], Table39[[#This Row],[Med Aide/Tech Hours]])</f>
        <v>56.360333333333337</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56.360333333333337</v>
      </c>
      <c r="AH166" s="3">
        <v>0</v>
      </c>
      <c r="AI166" s="4">
        <f>Table39[[#This Row],[CNA Hours Contract]]/Table39[[#This Row],[CNA Hours]]</f>
        <v>0</v>
      </c>
      <c r="AJ166" s="3">
        <v>0</v>
      </c>
      <c r="AK166" s="3">
        <v>0</v>
      </c>
      <c r="AL166" s="4">
        <v>0</v>
      </c>
      <c r="AM166" s="3">
        <v>0</v>
      </c>
      <c r="AN166" s="3">
        <v>0</v>
      </c>
      <c r="AO166" s="4">
        <v>0</v>
      </c>
      <c r="AP166" s="1" t="s">
        <v>164</v>
      </c>
      <c r="AQ166" s="1">
        <v>5</v>
      </c>
    </row>
    <row r="167" spans="1:43" x14ac:dyDescent="0.2">
      <c r="A167" s="1" t="s">
        <v>425</v>
      </c>
      <c r="B167" s="1" t="s">
        <v>594</v>
      </c>
      <c r="C167" s="1" t="s">
        <v>986</v>
      </c>
      <c r="D167" s="1" t="s">
        <v>1087</v>
      </c>
      <c r="E167" s="3">
        <v>98.155555555555551</v>
      </c>
      <c r="F167" s="3">
        <f t="shared" si="8"/>
        <v>376.72388888888889</v>
      </c>
      <c r="G167" s="3">
        <f>SUM(Table39[[#This Row],[RN Hours Contract (W/ Admin, DON)]], Table39[[#This Row],[LPN Contract Hours (w/ Admin)]], Table39[[#This Row],[CNA/NA/Med Aide Contract Hours]])</f>
        <v>0</v>
      </c>
      <c r="H167" s="4">
        <f>Table39[[#This Row],[Total Contract Hours]]/Table39[[#This Row],[Total Hours Nurse Staffing]]</f>
        <v>0</v>
      </c>
      <c r="I167" s="3">
        <f>SUM(Table39[[#This Row],[RN Hours]], Table39[[#This Row],[RN Admin Hours]], Table39[[#This Row],[RN DON Hours]])</f>
        <v>84.541111111111107</v>
      </c>
      <c r="J167" s="3">
        <f t="shared" si="6"/>
        <v>0</v>
      </c>
      <c r="K167" s="4">
        <f>Table39[[#This Row],[RN Hours Contract (W/ Admin, DON)]]/Table39[[#This Row],[RN Hours (w/ Admin, DON)]]</f>
        <v>0</v>
      </c>
      <c r="L167" s="3">
        <v>41.848333333333329</v>
      </c>
      <c r="M167" s="3">
        <v>0</v>
      </c>
      <c r="N167" s="4">
        <f>Table39[[#This Row],[RN Hours Contract]]/Table39[[#This Row],[RN Hours]]</f>
        <v>0</v>
      </c>
      <c r="O167" s="3">
        <v>37.092777777777783</v>
      </c>
      <c r="P167" s="3">
        <v>0</v>
      </c>
      <c r="Q167" s="4">
        <f>Table39[[#This Row],[RN Admin Hours Contract]]/Table39[[#This Row],[RN Admin Hours]]</f>
        <v>0</v>
      </c>
      <c r="R167" s="3">
        <v>5.6</v>
      </c>
      <c r="S167" s="3">
        <v>0</v>
      </c>
      <c r="T167" s="4">
        <f>Table39[[#This Row],[RN DON Hours Contract]]/Table39[[#This Row],[RN DON Hours]]</f>
        <v>0</v>
      </c>
      <c r="U167" s="3">
        <f>SUM(Table39[[#This Row],[LPN Hours]], Table39[[#This Row],[LPN Admin Hours]])</f>
        <v>77.079333333333338</v>
      </c>
      <c r="V167" s="3">
        <f>Table39[[#This Row],[LPN Hours Contract]]+Table39[[#This Row],[LPN Admin Hours Contract]]</f>
        <v>0</v>
      </c>
      <c r="W167" s="4">
        <f t="shared" si="7"/>
        <v>0</v>
      </c>
      <c r="X167" s="3">
        <v>71.657111111111121</v>
      </c>
      <c r="Y167" s="3">
        <v>0</v>
      </c>
      <c r="Z167" s="4">
        <f>Table39[[#This Row],[LPN Hours Contract]]/Table39[[#This Row],[LPN Hours]]</f>
        <v>0</v>
      </c>
      <c r="AA167" s="3">
        <v>5.4222222222222225</v>
      </c>
      <c r="AB167" s="3">
        <v>0</v>
      </c>
      <c r="AC167" s="4">
        <f>Table39[[#This Row],[LPN Admin Hours Contract]]/Table39[[#This Row],[LPN Admin Hours]]</f>
        <v>0</v>
      </c>
      <c r="AD167" s="3">
        <f>SUM(Table39[[#This Row],[CNA Hours]], Table39[[#This Row],[NA in Training Hours]], Table39[[#This Row],[Med Aide/Tech Hours]])</f>
        <v>215.10344444444445</v>
      </c>
      <c r="AE167" s="3">
        <f>SUM(Table39[[#This Row],[CNA Hours Contract]], Table39[[#This Row],[NA in Training Hours Contract]], Table39[[#This Row],[Med Aide/Tech Hours Contract]])</f>
        <v>0</v>
      </c>
      <c r="AF167" s="4">
        <f>Table39[[#This Row],[CNA/NA/Med Aide Contract Hours]]/Table39[[#This Row],[Total CNA, NA in Training, Med Aide/Tech Hours]]</f>
        <v>0</v>
      </c>
      <c r="AG167" s="3">
        <v>215.10344444444445</v>
      </c>
      <c r="AH167" s="3">
        <v>0</v>
      </c>
      <c r="AI167" s="4">
        <f>Table39[[#This Row],[CNA Hours Contract]]/Table39[[#This Row],[CNA Hours]]</f>
        <v>0</v>
      </c>
      <c r="AJ167" s="3">
        <v>0</v>
      </c>
      <c r="AK167" s="3">
        <v>0</v>
      </c>
      <c r="AL167" s="4">
        <v>0</v>
      </c>
      <c r="AM167" s="3">
        <v>0</v>
      </c>
      <c r="AN167" s="3">
        <v>0</v>
      </c>
      <c r="AO167" s="4">
        <v>0</v>
      </c>
      <c r="AP167" s="1" t="s">
        <v>165</v>
      </c>
      <c r="AQ167" s="1">
        <v>5</v>
      </c>
    </row>
    <row r="168" spans="1:43" x14ac:dyDescent="0.2">
      <c r="A168" s="1" t="s">
        <v>425</v>
      </c>
      <c r="B168" s="1" t="s">
        <v>595</v>
      </c>
      <c r="C168" s="1" t="s">
        <v>987</v>
      </c>
      <c r="D168" s="1" t="s">
        <v>1104</v>
      </c>
      <c r="E168" s="3">
        <v>70.488888888888894</v>
      </c>
      <c r="F168" s="3">
        <f t="shared" si="8"/>
        <v>282.25577777777778</v>
      </c>
      <c r="G168" s="3">
        <f>SUM(Table39[[#This Row],[RN Hours Contract (W/ Admin, DON)]], Table39[[#This Row],[LPN Contract Hours (w/ Admin)]], Table39[[#This Row],[CNA/NA/Med Aide Contract Hours]])</f>
        <v>0</v>
      </c>
      <c r="H168" s="4">
        <f>Table39[[#This Row],[Total Contract Hours]]/Table39[[#This Row],[Total Hours Nurse Staffing]]</f>
        <v>0</v>
      </c>
      <c r="I168" s="3">
        <f>SUM(Table39[[#This Row],[RN Hours]], Table39[[#This Row],[RN Admin Hours]], Table39[[#This Row],[RN DON Hours]])</f>
        <v>88.149111111111097</v>
      </c>
      <c r="J168" s="3">
        <f t="shared" si="6"/>
        <v>0</v>
      </c>
      <c r="K168" s="4">
        <f>Table39[[#This Row],[RN Hours Contract (W/ Admin, DON)]]/Table39[[#This Row],[RN Hours (w/ Admin, DON)]]</f>
        <v>0</v>
      </c>
      <c r="L168" s="3">
        <v>75.787999999999997</v>
      </c>
      <c r="M168" s="3">
        <v>0</v>
      </c>
      <c r="N168" s="4">
        <f>Table39[[#This Row],[RN Hours Contract]]/Table39[[#This Row],[RN Hours]]</f>
        <v>0</v>
      </c>
      <c r="O168" s="3">
        <v>6.7611111111111111</v>
      </c>
      <c r="P168" s="3">
        <v>0</v>
      </c>
      <c r="Q168" s="4">
        <f>Table39[[#This Row],[RN Admin Hours Contract]]/Table39[[#This Row],[RN Admin Hours]]</f>
        <v>0</v>
      </c>
      <c r="R168" s="3">
        <v>5.6</v>
      </c>
      <c r="S168" s="3">
        <v>0</v>
      </c>
      <c r="T168" s="4">
        <f>Table39[[#This Row],[RN DON Hours Contract]]/Table39[[#This Row],[RN DON Hours]]</f>
        <v>0</v>
      </c>
      <c r="U168" s="3">
        <f>SUM(Table39[[#This Row],[LPN Hours]], Table39[[#This Row],[LPN Admin Hours]])</f>
        <v>30.376222222222225</v>
      </c>
      <c r="V168" s="3">
        <f>Table39[[#This Row],[LPN Hours Contract]]+Table39[[#This Row],[LPN Admin Hours Contract]]</f>
        <v>0</v>
      </c>
      <c r="W168" s="4">
        <f t="shared" si="7"/>
        <v>0</v>
      </c>
      <c r="X168" s="3">
        <v>30.376222222222225</v>
      </c>
      <c r="Y168" s="3">
        <v>0</v>
      </c>
      <c r="Z168" s="4">
        <f>Table39[[#This Row],[LPN Hours Contract]]/Table39[[#This Row],[LPN Hours]]</f>
        <v>0</v>
      </c>
      <c r="AA168" s="3">
        <v>0</v>
      </c>
      <c r="AB168" s="3">
        <v>0</v>
      </c>
      <c r="AC168" s="4">
        <v>0</v>
      </c>
      <c r="AD168" s="3">
        <f>SUM(Table39[[#This Row],[CNA Hours]], Table39[[#This Row],[NA in Training Hours]], Table39[[#This Row],[Med Aide/Tech Hours]])</f>
        <v>163.73044444444443</v>
      </c>
      <c r="AE168" s="3">
        <f>SUM(Table39[[#This Row],[CNA Hours Contract]], Table39[[#This Row],[NA in Training Hours Contract]], Table39[[#This Row],[Med Aide/Tech Hours Contract]])</f>
        <v>0</v>
      </c>
      <c r="AF168" s="4">
        <f>Table39[[#This Row],[CNA/NA/Med Aide Contract Hours]]/Table39[[#This Row],[Total CNA, NA in Training, Med Aide/Tech Hours]]</f>
        <v>0</v>
      </c>
      <c r="AG168" s="3">
        <v>157.44766666666666</v>
      </c>
      <c r="AH168" s="3">
        <v>0</v>
      </c>
      <c r="AI168" s="4">
        <f>Table39[[#This Row],[CNA Hours Contract]]/Table39[[#This Row],[CNA Hours]]</f>
        <v>0</v>
      </c>
      <c r="AJ168" s="3">
        <v>6.2827777777777767</v>
      </c>
      <c r="AK168" s="3">
        <v>0</v>
      </c>
      <c r="AL168" s="4">
        <f>Table39[[#This Row],[NA in Training Hours Contract]]/Table39[[#This Row],[NA in Training Hours]]</f>
        <v>0</v>
      </c>
      <c r="AM168" s="3">
        <v>0</v>
      </c>
      <c r="AN168" s="3">
        <v>0</v>
      </c>
      <c r="AO168" s="4">
        <v>0</v>
      </c>
      <c r="AP168" s="1" t="s">
        <v>166</v>
      </c>
      <c r="AQ168" s="1">
        <v>5</v>
      </c>
    </row>
    <row r="169" spans="1:43" x14ac:dyDescent="0.2">
      <c r="A169" s="1" t="s">
        <v>425</v>
      </c>
      <c r="B169" s="1" t="s">
        <v>596</v>
      </c>
      <c r="C169" s="1" t="s">
        <v>923</v>
      </c>
      <c r="D169" s="1" t="s">
        <v>1082</v>
      </c>
      <c r="E169" s="3">
        <v>63.777777777777779</v>
      </c>
      <c r="F169" s="3">
        <f t="shared" si="8"/>
        <v>283.87166666666667</v>
      </c>
      <c r="G169" s="3">
        <f>SUM(Table39[[#This Row],[RN Hours Contract (W/ Admin, DON)]], Table39[[#This Row],[LPN Contract Hours (w/ Admin)]], Table39[[#This Row],[CNA/NA/Med Aide Contract Hours]])</f>
        <v>0</v>
      </c>
      <c r="H169" s="4">
        <f>Table39[[#This Row],[Total Contract Hours]]/Table39[[#This Row],[Total Hours Nurse Staffing]]</f>
        <v>0</v>
      </c>
      <c r="I169" s="3">
        <f>SUM(Table39[[#This Row],[RN Hours]], Table39[[#This Row],[RN Admin Hours]], Table39[[#This Row],[RN DON Hours]])</f>
        <v>77.070888888888888</v>
      </c>
      <c r="J169" s="3">
        <f t="shared" si="6"/>
        <v>0</v>
      </c>
      <c r="K169" s="4">
        <f>Table39[[#This Row],[RN Hours Contract (W/ Admin, DON)]]/Table39[[#This Row],[RN Hours (w/ Admin, DON)]]</f>
        <v>0</v>
      </c>
      <c r="L169" s="3">
        <v>50.319222222222216</v>
      </c>
      <c r="M169" s="3">
        <v>0</v>
      </c>
      <c r="N169" s="4">
        <f>Table39[[#This Row],[RN Hours Contract]]/Table39[[#This Row],[RN Hours]]</f>
        <v>0</v>
      </c>
      <c r="O169" s="3">
        <v>15.640555555555556</v>
      </c>
      <c r="P169" s="3">
        <v>0</v>
      </c>
      <c r="Q169" s="4">
        <f>Table39[[#This Row],[RN Admin Hours Contract]]/Table39[[#This Row],[RN Admin Hours]]</f>
        <v>0</v>
      </c>
      <c r="R169" s="3">
        <v>11.111111111111111</v>
      </c>
      <c r="S169" s="3">
        <v>0</v>
      </c>
      <c r="T169" s="4">
        <f>Table39[[#This Row],[RN DON Hours Contract]]/Table39[[#This Row],[RN DON Hours]]</f>
        <v>0</v>
      </c>
      <c r="U169" s="3">
        <f>SUM(Table39[[#This Row],[LPN Hours]], Table39[[#This Row],[LPN Admin Hours]])</f>
        <v>23.053666666666665</v>
      </c>
      <c r="V169" s="3">
        <f>Table39[[#This Row],[LPN Hours Contract]]+Table39[[#This Row],[LPN Admin Hours Contract]]</f>
        <v>0</v>
      </c>
      <c r="W169" s="4">
        <f t="shared" si="7"/>
        <v>0</v>
      </c>
      <c r="X169" s="3">
        <v>23.053666666666665</v>
      </c>
      <c r="Y169" s="3">
        <v>0</v>
      </c>
      <c r="Z169" s="4">
        <f>Table39[[#This Row],[LPN Hours Contract]]/Table39[[#This Row],[LPN Hours]]</f>
        <v>0</v>
      </c>
      <c r="AA169" s="3">
        <v>0</v>
      </c>
      <c r="AB169" s="3">
        <v>0</v>
      </c>
      <c r="AC169" s="4">
        <v>0</v>
      </c>
      <c r="AD169" s="3">
        <f>SUM(Table39[[#This Row],[CNA Hours]], Table39[[#This Row],[NA in Training Hours]], Table39[[#This Row],[Med Aide/Tech Hours]])</f>
        <v>183.74711111111111</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171.4448888888889</v>
      </c>
      <c r="AH169" s="3">
        <v>0</v>
      </c>
      <c r="AI169" s="4">
        <f>Table39[[#This Row],[CNA Hours Contract]]/Table39[[#This Row],[CNA Hours]]</f>
        <v>0</v>
      </c>
      <c r="AJ169" s="3">
        <v>12.30222222222222</v>
      </c>
      <c r="AK169" s="3">
        <v>0</v>
      </c>
      <c r="AL169" s="4">
        <f>Table39[[#This Row],[NA in Training Hours Contract]]/Table39[[#This Row],[NA in Training Hours]]</f>
        <v>0</v>
      </c>
      <c r="AM169" s="3">
        <v>0</v>
      </c>
      <c r="AN169" s="3">
        <v>0</v>
      </c>
      <c r="AO169" s="4">
        <v>0</v>
      </c>
      <c r="AP169" s="1" t="s">
        <v>167</v>
      </c>
      <c r="AQ169" s="1">
        <v>5</v>
      </c>
    </row>
    <row r="170" spans="1:43" x14ac:dyDescent="0.2">
      <c r="A170" s="1" t="s">
        <v>425</v>
      </c>
      <c r="B170" s="1" t="s">
        <v>597</v>
      </c>
      <c r="C170" s="1" t="s">
        <v>852</v>
      </c>
      <c r="D170" s="1" t="s">
        <v>1067</v>
      </c>
      <c r="E170" s="3">
        <v>56.255555555555553</v>
      </c>
      <c r="F170" s="3">
        <f t="shared" si="8"/>
        <v>168.32522222222224</v>
      </c>
      <c r="G170" s="3">
        <f>SUM(Table39[[#This Row],[RN Hours Contract (W/ Admin, DON)]], Table39[[#This Row],[LPN Contract Hours (w/ Admin)]], Table39[[#This Row],[CNA/NA/Med Aide Contract Hours]])</f>
        <v>0</v>
      </c>
      <c r="H170" s="4">
        <f>Table39[[#This Row],[Total Contract Hours]]/Table39[[#This Row],[Total Hours Nurse Staffing]]</f>
        <v>0</v>
      </c>
      <c r="I170" s="3">
        <f>SUM(Table39[[#This Row],[RN Hours]], Table39[[#This Row],[RN Admin Hours]], Table39[[#This Row],[RN DON Hours]])</f>
        <v>44.8</v>
      </c>
      <c r="J170" s="3">
        <f t="shared" si="6"/>
        <v>0</v>
      </c>
      <c r="K170" s="4">
        <f>Table39[[#This Row],[RN Hours Contract (W/ Admin, DON)]]/Table39[[#This Row],[RN Hours (w/ Admin, DON)]]</f>
        <v>0</v>
      </c>
      <c r="L170" s="3">
        <v>33.81111111111111</v>
      </c>
      <c r="M170" s="3">
        <v>0</v>
      </c>
      <c r="N170" s="4">
        <f>Table39[[#This Row],[RN Hours Contract]]/Table39[[#This Row],[RN Hours]]</f>
        <v>0</v>
      </c>
      <c r="O170" s="3">
        <v>6.1444444444444448</v>
      </c>
      <c r="P170" s="3">
        <v>0</v>
      </c>
      <c r="Q170" s="4">
        <f>Table39[[#This Row],[RN Admin Hours Contract]]/Table39[[#This Row],[RN Admin Hours]]</f>
        <v>0</v>
      </c>
      <c r="R170" s="3">
        <v>4.8444444444444441</v>
      </c>
      <c r="S170" s="3">
        <v>0</v>
      </c>
      <c r="T170" s="4">
        <f>Table39[[#This Row],[RN DON Hours Contract]]/Table39[[#This Row],[RN DON Hours]]</f>
        <v>0</v>
      </c>
      <c r="U170" s="3">
        <f>SUM(Table39[[#This Row],[LPN Hours]], Table39[[#This Row],[LPN Admin Hours]])</f>
        <v>41.977777777777774</v>
      </c>
      <c r="V170" s="3">
        <f>Table39[[#This Row],[LPN Hours Contract]]+Table39[[#This Row],[LPN Admin Hours Contract]]</f>
        <v>0</v>
      </c>
      <c r="W170" s="4">
        <f t="shared" si="7"/>
        <v>0</v>
      </c>
      <c r="X170" s="3">
        <v>41.977777777777774</v>
      </c>
      <c r="Y170" s="3">
        <v>0</v>
      </c>
      <c r="Z170" s="4">
        <f>Table39[[#This Row],[LPN Hours Contract]]/Table39[[#This Row],[LPN Hours]]</f>
        <v>0</v>
      </c>
      <c r="AA170" s="3">
        <v>0</v>
      </c>
      <c r="AB170" s="3">
        <v>0</v>
      </c>
      <c r="AC170" s="4">
        <v>0</v>
      </c>
      <c r="AD170" s="3">
        <f>SUM(Table39[[#This Row],[CNA Hours]], Table39[[#This Row],[NA in Training Hours]], Table39[[#This Row],[Med Aide/Tech Hours]])</f>
        <v>81.547444444444452</v>
      </c>
      <c r="AE170" s="3">
        <f>SUM(Table39[[#This Row],[CNA Hours Contract]], Table39[[#This Row],[NA in Training Hours Contract]], Table39[[#This Row],[Med Aide/Tech Hours Contract]])</f>
        <v>0</v>
      </c>
      <c r="AF170" s="4">
        <f>Table39[[#This Row],[CNA/NA/Med Aide Contract Hours]]/Table39[[#This Row],[Total CNA, NA in Training, Med Aide/Tech Hours]]</f>
        <v>0</v>
      </c>
      <c r="AG170" s="3">
        <v>80.272444444444446</v>
      </c>
      <c r="AH170" s="3">
        <v>0</v>
      </c>
      <c r="AI170" s="4">
        <f>Table39[[#This Row],[CNA Hours Contract]]/Table39[[#This Row],[CNA Hours]]</f>
        <v>0</v>
      </c>
      <c r="AJ170" s="3">
        <v>1.2749999999999999</v>
      </c>
      <c r="AK170" s="3">
        <v>0</v>
      </c>
      <c r="AL170" s="4">
        <f>Table39[[#This Row],[NA in Training Hours Contract]]/Table39[[#This Row],[NA in Training Hours]]</f>
        <v>0</v>
      </c>
      <c r="AM170" s="3">
        <v>0</v>
      </c>
      <c r="AN170" s="3">
        <v>0</v>
      </c>
      <c r="AO170" s="4">
        <v>0</v>
      </c>
      <c r="AP170" s="1" t="s">
        <v>168</v>
      </c>
      <c r="AQ170" s="1">
        <v>5</v>
      </c>
    </row>
    <row r="171" spans="1:43" x14ac:dyDescent="0.2">
      <c r="A171" s="1" t="s">
        <v>425</v>
      </c>
      <c r="B171" s="1" t="s">
        <v>598</v>
      </c>
      <c r="C171" s="1" t="s">
        <v>988</v>
      </c>
      <c r="D171" s="1" t="s">
        <v>1067</v>
      </c>
      <c r="E171" s="3">
        <v>48.844444444444441</v>
      </c>
      <c r="F171" s="3">
        <f t="shared" si="8"/>
        <v>232.69088888888888</v>
      </c>
      <c r="G171" s="3">
        <f>SUM(Table39[[#This Row],[RN Hours Contract (W/ Admin, DON)]], Table39[[#This Row],[LPN Contract Hours (w/ Admin)]], Table39[[#This Row],[CNA/NA/Med Aide Contract Hours]])</f>
        <v>0</v>
      </c>
      <c r="H171" s="4">
        <f>Table39[[#This Row],[Total Contract Hours]]/Table39[[#This Row],[Total Hours Nurse Staffing]]</f>
        <v>0</v>
      </c>
      <c r="I171" s="3">
        <f>SUM(Table39[[#This Row],[RN Hours]], Table39[[#This Row],[RN Admin Hours]], Table39[[#This Row],[RN DON Hours]])</f>
        <v>33.656333333333336</v>
      </c>
      <c r="J171" s="3">
        <f t="shared" si="6"/>
        <v>0</v>
      </c>
      <c r="K171" s="4">
        <f>Table39[[#This Row],[RN Hours Contract (W/ Admin, DON)]]/Table39[[#This Row],[RN Hours (w/ Admin, DON)]]</f>
        <v>0</v>
      </c>
      <c r="L171" s="3">
        <v>19.413</v>
      </c>
      <c r="M171" s="3">
        <v>0</v>
      </c>
      <c r="N171" s="4">
        <f>Table39[[#This Row],[RN Hours Contract]]/Table39[[#This Row],[RN Hours]]</f>
        <v>0</v>
      </c>
      <c r="O171" s="3">
        <v>9.887777777777778</v>
      </c>
      <c r="P171" s="3">
        <v>0</v>
      </c>
      <c r="Q171" s="4">
        <f>Table39[[#This Row],[RN Admin Hours Contract]]/Table39[[#This Row],[RN Admin Hours]]</f>
        <v>0</v>
      </c>
      <c r="R171" s="3">
        <v>4.3555555555555552</v>
      </c>
      <c r="S171" s="3">
        <v>0</v>
      </c>
      <c r="T171" s="4">
        <f>Table39[[#This Row],[RN DON Hours Contract]]/Table39[[#This Row],[RN DON Hours]]</f>
        <v>0</v>
      </c>
      <c r="U171" s="3">
        <f>SUM(Table39[[#This Row],[LPN Hours]], Table39[[#This Row],[LPN Admin Hours]])</f>
        <v>68.277777777777771</v>
      </c>
      <c r="V171" s="3">
        <f>Table39[[#This Row],[LPN Hours Contract]]+Table39[[#This Row],[LPN Admin Hours Contract]]</f>
        <v>0</v>
      </c>
      <c r="W171" s="4">
        <f t="shared" si="7"/>
        <v>0</v>
      </c>
      <c r="X171" s="3">
        <v>55.681444444444445</v>
      </c>
      <c r="Y171" s="3">
        <v>0</v>
      </c>
      <c r="Z171" s="4">
        <f>Table39[[#This Row],[LPN Hours Contract]]/Table39[[#This Row],[LPN Hours]]</f>
        <v>0</v>
      </c>
      <c r="AA171" s="3">
        <v>12.596333333333332</v>
      </c>
      <c r="AB171" s="3">
        <v>0</v>
      </c>
      <c r="AC171" s="4">
        <f>Table39[[#This Row],[LPN Admin Hours Contract]]/Table39[[#This Row],[LPN Admin Hours]]</f>
        <v>0</v>
      </c>
      <c r="AD171" s="3">
        <f>SUM(Table39[[#This Row],[CNA Hours]], Table39[[#This Row],[NA in Training Hours]], Table39[[#This Row],[Med Aide/Tech Hours]])</f>
        <v>130.75677777777778</v>
      </c>
      <c r="AE171" s="3">
        <f>SUM(Table39[[#This Row],[CNA Hours Contract]], Table39[[#This Row],[NA in Training Hours Contract]], Table39[[#This Row],[Med Aide/Tech Hours Contract]])</f>
        <v>0</v>
      </c>
      <c r="AF171" s="4">
        <f>Table39[[#This Row],[CNA/NA/Med Aide Contract Hours]]/Table39[[#This Row],[Total CNA, NA in Training, Med Aide/Tech Hours]]</f>
        <v>0</v>
      </c>
      <c r="AG171" s="3">
        <v>106.06566666666666</v>
      </c>
      <c r="AH171" s="3">
        <v>0</v>
      </c>
      <c r="AI171" s="4">
        <f>Table39[[#This Row],[CNA Hours Contract]]/Table39[[#This Row],[CNA Hours]]</f>
        <v>0</v>
      </c>
      <c r="AJ171" s="3">
        <v>24.691111111111123</v>
      </c>
      <c r="AK171" s="3">
        <v>0</v>
      </c>
      <c r="AL171" s="4">
        <f>Table39[[#This Row],[NA in Training Hours Contract]]/Table39[[#This Row],[NA in Training Hours]]</f>
        <v>0</v>
      </c>
      <c r="AM171" s="3">
        <v>0</v>
      </c>
      <c r="AN171" s="3">
        <v>0</v>
      </c>
      <c r="AO171" s="4">
        <v>0</v>
      </c>
      <c r="AP171" s="1" t="s">
        <v>169</v>
      </c>
      <c r="AQ171" s="1">
        <v>5</v>
      </c>
    </row>
    <row r="172" spans="1:43" x14ac:dyDescent="0.2">
      <c r="A172" s="1" t="s">
        <v>425</v>
      </c>
      <c r="B172" s="1" t="s">
        <v>599</v>
      </c>
      <c r="C172" s="1" t="s">
        <v>880</v>
      </c>
      <c r="D172" s="1" t="s">
        <v>1078</v>
      </c>
      <c r="E172" s="3">
        <v>51.988888888888887</v>
      </c>
      <c r="F172" s="3">
        <f t="shared" si="8"/>
        <v>163.85833333333332</v>
      </c>
      <c r="G172" s="3">
        <f>SUM(Table39[[#This Row],[RN Hours Contract (W/ Admin, DON)]], Table39[[#This Row],[LPN Contract Hours (w/ Admin)]], Table39[[#This Row],[CNA/NA/Med Aide Contract Hours]])</f>
        <v>6.2916666666666661</v>
      </c>
      <c r="H172" s="4">
        <f>Table39[[#This Row],[Total Contract Hours]]/Table39[[#This Row],[Total Hours Nurse Staffing]]</f>
        <v>3.8396989269185777E-2</v>
      </c>
      <c r="I172" s="3">
        <f>SUM(Table39[[#This Row],[RN Hours]], Table39[[#This Row],[RN Admin Hours]], Table39[[#This Row],[RN DON Hours]])</f>
        <v>23.452777777777776</v>
      </c>
      <c r="J172" s="3">
        <f t="shared" si="6"/>
        <v>0</v>
      </c>
      <c r="K172" s="4">
        <f>Table39[[#This Row],[RN Hours Contract (W/ Admin, DON)]]/Table39[[#This Row],[RN Hours (w/ Admin, DON)]]</f>
        <v>0</v>
      </c>
      <c r="L172" s="3">
        <v>11.313888888888888</v>
      </c>
      <c r="M172" s="3">
        <v>0</v>
      </c>
      <c r="N172" s="4">
        <f>Table39[[#This Row],[RN Hours Contract]]/Table39[[#This Row],[RN Hours]]</f>
        <v>0</v>
      </c>
      <c r="O172" s="3">
        <v>7.6833333333333336</v>
      </c>
      <c r="P172" s="3">
        <v>0</v>
      </c>
      <c r="Q172" s="4">
        <f>Table39[[#This Row],[RN Admin Hours Contract]]/Table39[[#This Row],[RN Admin Hours]]</f>
        <v>0</v>
      </c>
      <c r="R172" s="3">
        <v>4.4555555555555557</v>
      </c>
      <c r="S172" s="3">
        <v>0</v>
      </c>
      <c r="T172" s="4">
        <f>Table39[[#This Row],[RN DON Hours Contract]]/Table39[[#This Row],[RN DON Hours]]</f>
        <v>0</v>
      </c>
      <c r="U172" s="3">
        <f>SUM(Table39[[#This Row],[LPN Hours]], Table39[[#This Row],[LPN Admin Hours]])</f>
        <v>39.444444444444443</v>
      </c>
      <c r="V172" s="3">
        <f>Table39[[#This Row],[LPN Hours Contract]]+Table39[[#This Row],[LPN Admin Hours Contract]]</f>
        <v>4.2722222222222221</v>
      </c>
      <c r="W172" s="4">
        <f t="shared" si="7"/>
        <v>0.10830985915492958</v>
      </c>
      <c r="X172" s="3">
        <v>38.166666666666664</v>
      </c>
      <c r="Y172" s="3">
        <v>4.2722222222222221</v>
      </c>
      <c r="Z172" s="4">
        <f>Table39[[#This Row],[LPN Hours Contract]]/Table39[[#This Row],[LPN Hours]]</f>
        <v>0.11193595342066959</v>
      </c>
      <c r="AA172" s="3">
        <v>1.2777777777777777</v>
      </c>
      <c r="AB172" s="3">
        <v>0</v>
      </c>
      <c r="AC172" s="4">
        <f>Table39[[#This Row],[LPN Admin Hours Contract]]/Table39[[#This Row],[LPN Admin Hours]]</f>
        <v>0</v>
      </c>
      <c r="AD172" s="3">
        <f>SUM(Table39[[#This Row],[CNA Hours]], Table39[[#This Row],[NA in Training Hours]], Table39[[#This Row],[Med Aide/Tech Hours]])</f>
        <v>100.96111111111111</v>
      </c>
      <c r="AE172" s="3">
        <f>SUM(Table39[[#This Row],[CNA Hours Contract]], Table39[[#This Row],[NA in Training Hours Contract]], Table39[[#This Row],[Med Aide/Tech Hours Contract]])</f>
        <v>2.0194444444444444</v>
      </c>
      <c r="AF172" s="4">
        <f>Table39[[#This Row],[CNA/NA/Med Aide Contract Hours]]/Table39[[#This Row],[Total CNA, NA in Training, Med Aide/Tech Hours]]</f>
        <v>2.0002201067517746E-2</v>
      </c>
      <c r="AG172" s="3">
        <v>100.96111111111111</v>
      </c>
      <c r="AH172" s="3">
        <v>2.0194444444444444</v>
      </c>
      <c r="AI172" s="4">
        <f>Table39[[#This Row],[CNA Hours Contract]]/Table39[[#This Row],[CNA Hours]]</f>
        <v>2.0002201067517746E-2</v>
      </c>
      <c r="AJ172" s="3">
        <v>0</v>
      </c>
      <c r="AK172" s="3">
        <v>0</v>
      </c>
      <c r="AL172" s="4">
        <v>0</v>
      </c>
      <c r="AM172" s="3">
        <v>0</v>
      </c>
      <c r="AN172" s="3">
        <v>0</v>
      </c>
      <c r="AO172" s="4">
        <v>0</v>
      </c>
      <c r="AP172" s="1" t="s">
        <v>170</v>
      </c>
      <c r="AQ172" s="1">
        <v>5</v>
      </c>
    </row>
    <row r="173" spans="1:43" x14ac:dyDescent="0.2">
      <c r="A173" s="1" t="s">
        <v>425</v>
      </c>
      <c r="B173" s="1" t="s">
        <v>600</v>
      </c>
      <c r="C173" s="1" t="s">
        <v>940</v>
      </c>
      <c r="D173" s="1" t="s">
        <v>1118</v>
      </c>
      <c r="E173" s="3">
        <v>109.84444444444445</v>
      </c>
      <c r="F173" s="3">
        <f t="shared" si="8"/>
        <v>408.28244444444442</v>
      </c>
      <c r="G173" s="3">
        <f>SUM(Table39[[#This Row],[RN Hours Contract (W/ Admin, DON)]], Table39[[#This Row],[LPN Contract Hours (w/ Admin)]], Table39[[#This Row],[CNA/NA/Med Aide Contract Hours]])</f>
        <v>3.4792222222222224</v>
      </c>
      <c r="H173" s="4">
        <f>Table39[[#This Row],[Total Contract Hours]]/Table39[[#This Row],[Total Hours Nurse Staffing]]</f>
        <v>8.5216062301097673E-3</v>
      </c>
      <c r="I173" s="3">
        <f>SUM(Table39[[#This Row],[RN Hours]], Table39[[#This Row],[RN Admin Hours]], Table39[[#This Row],[RN DON Hours]])</f>
        <v>61</v>
      </c>
      <c r="J173" s="3">
        <f t="shared" si="6"/>
        <v>3.1111111111111112</v>
      </c>
      <c r="K173" s="4">
        <f>Table39[[#This Row],[RN Hours Contract (W/ Admin, DON)]]/Table39[[#This Row],[RN Hours (w/ Admin, DON)]]</f>
        <v>5.1001821493624776E-2</v>
      </c>
      <c r="L173" s="3">
        <v>42.222222222222221</v>
      </c>
      <c r="M173" s="3">
        <v>0</v>
      </c>
      <c r="N173" s="4">
        <f>Table39[[#This Row],[RN Hours Contract]]/Table39[[#This Row],[RN Hours]]</f>
        <v>0</v>
      </c>
      <c r="O173" s="3">
        <v>13.533333333333333</v>
      </c>
      <c r="P173" s="3">
        <v>0</v>
      </c>
      <c r="Q173" s="4">
        <f>Table39[[#This Row],[RN Admin Hours Contract]]/Table39[[#This Row],[RN Admin Hours]]</f>
        <v>0</v>
      </c>
      <c r="R173" s="3">
        <v>5.2444444444444445</v>
      </c>
      <c r="S173" s="3">
        <v>3.1111111111111112</v>
      </c>
      <c r="T173" s="4">
        <f>Table39[[#This Row],[RN DON Hours Contract]]/Table39[[#This Row],[RN DON Hours]]</f>
        <v>0.59322033898305082</v>
      </c>
      <c r="U173" s="3">
        <f>SUM(Table39[[#This Row],[LPN Hours]], Table39[[#This Row],[LPN Admin Hours]])</f>
        <v>96.88388888888889</v>
      </c>
      <c r="V173" s="3">
        <f>Table39[[#This Row],[LPN Hours Contract]]+Table39[[#This Row],[LPN Admin Hours Contract]]</f>
        <v>0.27922222222222221</v>
      </c>
      <c r="W173" s="4">
        <f t="shared" si="7"/>
        <v>2.8820294625296027E-3</v>
      </c>
      <c r="X173" s="3">
        <v>82.681111111111107</v>
      </c>
      <c r="Y173" s="3">
        <v>0.27922222222222221</v>
      </c>
      <c r="Z173" s="4">
        <f>Table39[[#This Row],[LPN Hours Contract]]/Table39[[#This Row],[LPN Hours]]</f>
        <v>3.3770980876997297E-3</v>
      </c>
      <c r="AA173" s="3">
        <v>14.202777777777778</v>
      </c>
      <c r="AB173" s="3">
        <v>0</v>
      </c>
      <c r="AC173" s="4">
        <f>Table39[[#This Row],[LPN Admin Hours Contract]]/Table39[[#This Row],[LPN Admin Hours]]</f>
        <v>0</v>
      </c>
      <c r="AD173" s="3">
        <f>SUM(Table39[[#This Row],[CNA Hours]], Table39[[#This Row],[NA in Training Hours]], Table39[[#This Row],[Med Aide/Tech Hours]])</f>
        <v>250.39855555555553</v>
      </c>
      <c r="AE173" s="3">
        <f>SUM(Table39[[#This Row],[CNA Hours Contract]], Table39[[#This Row],[NA in Training Hours Contract]], Table39[[#This Row],[Med Aide/Tech Hours Contract]])</f>
        <v>8.8888888888888892E-2</v>
      </c>
      <c r="AF173" s="4">
        <f>Table39[[#This Row],[CNA/NA/Med Aide Contract Hours]]/Table39[[#This Row],[Total CNA, NA in Training, Med Aide/Tech Hours]]</f>
        <v>3.5498962320957661E-4</v>
      </c>
      <c r="AG173" s="3">
        <v>250.39855555555553</v>
      </c>
      <c r="AH173" s="3">
        <v>8.8888888888888892E-2</v>
      </c>
      <c r="AI173" s="4">
        <f>Table39[[#This Row],[CNA Hours Contract]]/Table39[[#This Row],[CNA Hours]]</f>
        <v>3.5498962320957661E-4</v>
      </c>
      <c r="AJ173" s="3">
        <v>0</v>
      </c>
      <c r="AK173" s="3">
        <v>0</v>
      </c>
      <c r="AL173" s="4">
        <v>0</v>
      </c>
      <c r="AM173" s="3">
        <v>0</v>
      </c>
      <c r="AN173" s="3">
        <v>0</v>
      </c>
      <c r="AO173" s="4">
        <v>0</v>
      </c>
      <c r="AP173" s="1" t="s">
        <v>171</v>
      </c>
      <c r="AQ173" s="1">
        <v>5</v>
      </c>
    </row>
    <row r="174" spans="1:43" x14ac:dyDescent="0.2">
      <c r="A174" s="1" t="s">
        <v>425</v>
      </c>
      <c r="B174" s="1" t="s">
        <v>601</v>
      </c>
      <c r="C174" s="1" t="s">
        <v>918</v>
      </c>
      <c r="D174" s="1" t="s">
        <v>1079</v>
      </c>
      <c r="E174" s="3">
        <v>87.911111111111111</v>
      </c>
      <c r="F174" s="3">
        <f t="shared" si="8"/>
        <v>317.34066666666666</v>
      </c>
      <c r="G174" s="3">
        <f>SUM(Table39[[#This Row],[RN Hours Contract (W/ Admin, DON)]], Table39[[#This Row],[LPN Contract Hours (w/ Admin)]], Table39[[#This Row],[CNA/NA/Med Aide Contract Hours]])</f>
        <v>2.161111111111111</v>
      </c>
      <c r="H174" s="4">
        <f>Table39[[#This Row],[Total Contract Hours]]/Table39[[#This Row],[Total Hours Nurse Staffing]]</f>
        <v>6.8100667141445604E-3</v>
      </c>
      <c r="I174" s="3">
        <f>SUM(Table39[[#This Row],[RN Hours]], Table39[[#This Row],[RN Admin Hours]], Table39[[#This Row],[RN DON Hours]])</f>
        <v>39.479888888888887</v>
      </c>
      <c r="J174" s="3">
        <f t="shared" si="6"/>
        <v>2.161111111111111</v>
      </c>
      <c r="K174" s="4">
        <f>Table39[[#This Row],[RN Hours Contract (W/ Admin, DON)]]/Table39[[#This Row],[RN Hours (w/ Admin, DON)]]</f>
        <v>5.4739543902802834E-2</v>
      </c>
      <c r="L174" s="3">
        <v>19.418777777777777</v>
      </c>
      <c r="M174" s="3">
        <v>0</v>
      </c>
      <c r="N174" s="4">
        <f>Table39[[#This Row],[RN Hours Contract]]/Table39[[#This Row],[RN Hours]]</f>
        <v>0</v>
      </c>
      <c r="O174" s="3">
        <v>14.644444444444444</v>
      </c>
      <c r="P174" s="3">
        <v>2.161111111111111</v>
      </c>
      <c r="Q174" s="4">
        <f>Table39[[#This Row],[RN Admin Hours Contract]]/Table39[[#This Row],[RN Admin Hours]]</f>
        <v>0.14757207890743551</v>
      </c>
      <c r="R174" s="3">
        <v>5.416666666666667</v>
      </c>
      <c r="S174" s="3">
        <v>0</v>
      </c>
      <c r="T174" s="4">
        <f>Table39[[#This Row],[RN DON Hours Contract]]/Table39[[#This Row],[RN DON Hours]]</f>
        <v>0</v>
      </c>
      <c r="U174" s="3">
        <f>SUM(Table39[[#This Row],[LPN Hours]], Table39[[#This Row],[LPN Admin Hours]])</f>
        <v>100.58855555555556</v>
      </c>
      <c r="V174" s="3">
        <f>Table39[[#This Row],[LPN Hours Contract]]+Table39[[#This Row],[LPN Admin Hours Contract]]</f>
        <v>0</v>
      </c>
      <c r="W174" s="4">
        <f t="shared" si="7"/>
        <v>0</v>
      </c>
      <c r="X174" s="3">
        <v>94.661333333333332</v>
      </c>
      <c r="Y174" s="3">
        <v>0</v>
      </c>
      <c r="Z174" s="4">
        <f>Table39[[#This Row],[LPN Hours Contract]]/Table39[[#This Row],[LPN Hours]]</f>
        <v>0</v>
      </c>
      <c r="AA174" s="3">
        <v>5.9272222222222215</v>
      </c>
      <c r="AB174" s="3">
        <v>0</v>
      </c>
      <c r="AC174" s="4">
        <f>Table39[[#This Row],[LPN Admin Hours Contract]]/Table39[[#This Row],[LPN Admin Hours]]</f>
        <v>0</v>
      </c>
      <c r="AD174" s="3">
        <f>SUM(Table39[[#This Row],[CNA Hours]], Table39[[#This Row],[NA in Training Hours]], Table39[[#This Row],[Med Aide/Tech Hours]])</f>
        <v>177.27222222222221</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177.27222222222221</v>
      </c>
      <c r="AH174" s="3">
        <v>0</v>
      </c>
      <c r="AI174" s="4">
        <f>Table39[[#This Row],[CNA Hours Contract]]/Table39[[#This Row],[CNA Hours]]</f>
        <v>0</v>
      </c>
      <c r="AJ174" s="3">
        <v>0</v>
      </c>
      <c r="AK174" s="3">
        <v>0</v>
      </c>
      <c r="AL174" s="4">
        <v>0</v>
      </c>
      <c r="AM174" s="3">
        <v>0</v>
      </c>
      <c r="AN174" s="3">
        <v>0</v>
      </c>
      <c r="AO174" s="4">
        <v>0</v>
      </c>
      <c r="AP174" s="1" t="s">
        <v>172</v>
      </c>
      <c r="AQ174" s="1">
        <v>5</v>
      </c>
    </row>
    <row r="175" spans="1:43" x14ac:dyDescent="0.2">
      <c r="A175" s="1" t="s">
        <v>425</v>
      </c>
      <c r="B175" s="1" t="s">
        <v>602</v>
      </c>
      <c r="C175" s="1" t="s">
        <v>911</v>
      </c>
      <c r="D175" s="1" t="s">
        <v>1075</v>
      </c>
      <c r="E175" s="3">
        <v>50.822222222222223</v>
      </c>
      <c r="F175" s="3">
        <f t="shared" si="8"/>
        <v>187.64511111111111</v>
      </c>
      <c r="G175" s="3">
        <f>SUM(Table39[[#This Row],[RN Hours Contract (W/ Admin, DON)]], Table39[[#This Row],[LPN Contract Hours (w/ Admin)]], Table39[[#This Row],[CNA/NA/Med Aide Contract Hours]])</f>
        <v>0</v>
      </c>
      <c r="H175" s="4">
        <f>Table39[[#This Row],[Total Contract Hours]]/Table39[[#This Row],[Total Hours Nurse Staffing]]</f>
        <v>0</v>
      </c>
      <c r="I175" s="3">
        <f>SUM(Table39[[#This Row],[RN Hours]], Table39[[#This Row],[RN Admin Hours]], Table39[[#This Row],[RN DON Hours]])</f>
        <v>38.780111111111111</v>
      </c>
      <c r="J175" s="3">
        <f t="shared" si="6"/>
        <v>0</v>
      </c>
      <c r="K175" s="4">
        <f>Table39[[#This Row],[RN Hours Contract (W/ Admin, DON)]]/Table39[[#This Row],[RN Hours (w/ Admin, DON)]]</f>
        <v>0</v>
      </c>
      <c r="L175" s="3">
        <v>30.036222222222225</v>
      </c>
      <c r="M175" s="3">
        <v>0</v>
      </c>
      <c r="N175" s="4">
        <f>Table39[[#This Row],[RN Hours Contract]]/Table39[[#This Row],[RN Hours]]</f>
        <v>0</v>
      </c>
      <c r="O175" s="3">
        <v>4.5022222222222217</v>
      </c>
      <c r="P175" s="3">
        <v>0</v>
      </c>
      <c r="Q175" s="4">
        <f>Table39[[#This Row],[RN Admin Hours Contract]]/Table39[[#This Row],[RN Admin Hours]]</f>
        <v>0</v>
      </c>
      <c r="R175" s="3">
        <v>4.2416666666666663</v>
      </c>
      <c r="S175" s="3">
        <v>0</v>
      </c>
      <c r="T175" s="4">
        <f>Table39[[#This Row],[RN DON Hours Contract]]/Table39[[#This Row],[RN DON Hours]]</f>
        <v>0</v>
      </c>
      <c r="U175" s="3">
        <f>SUM(Table39[[#This Row],[LPN Hours]], Table39[[#This Row],[LPN Admin Hours]])</f>
        <v>33.962666666666664</v>
      </c>
      <c r="V175" s="3">
        <f>Table39[[#This Row],[LPN Hours Contract]]+Table39[[#This Row],[LPN Admin Hours Contract]]</f>
        <v>0</v>
      </c>
      <c r="W175" s="4">
        <f t="shared" si="7"/>
        <v>0</v>
      </c>
      <c r="X175" s="3">
        <v>33.962666666666664</v>
      </c>
      <c r="Y175" s="3">
        <v>0</v>
      </c>
      <c r="Z175" s="4">
        <f>Table39[[#This Row],[LPN Hours Contract]]/Table39[[#This Row],[LPN Hours]]</f>
        <v>0</v>
      </c>
      <c r="AA175" s="3">
        <v>0</v>
      </c>
      <c r="AB175" s="3">
        <v>0</v>
      </c>
      <c r="AC175" s="4">
        <v>0</v>
      </c>
      <c r="AD175" s="3">
        <f>SUM(Table39[[#This Row],[CNA Hours]], Table39[[#This Row],[NA in Training Hours]], Table39[[#This Row],[Med Aide/Tech Hours]])</f>
        <v>114.90233333333333</v>
      </c>
      <c r="AE175" s="3">
        <f>SUM(Table39[[#This Row],[CNA Hours Contract]], Table39[[#This Row],[NA in Training Hours Contract]], Table39[[#This Row],[Med Aide/Tech Hours Contract]])</f>
        <v>0</v>
      </c>
      <c r="AF175" s="4">
        <f>Table39[[#This Row],[CNA/NA/Med Aide Contract Hours]]/Table39[[#This Row],[Total CNA, NA in Training, Med Aide/Tech Hours]]</f>
        <v>0</v>
      </c>
      <c r="AG175" s="3">
        <v>110.458</v>
      </c>
      <c r="AH175" s="3">
        <v>0</v>
      </c>
      <c r="AI175" s="4">
        <f>Table39[[#This Row],[CNA Hours Contract]]/Table39[[#This Row],[CNA Hours]]</f>
        <v>0</v>
      </c>
      <c r="AJ175" s="3">
        <v>4.4443333333333319</v>
      </c>
      <c r="AK175" s="3">
        <v>0</v>
      </c>
      <c r="AL175" s="4">
        <f>Table39[[#This Row],[NA in Training Hours Contract]]/Table39[[#This Row],[NA in Training Hours]]</f>
        <v>0</v>
      </c>
      <c r="AM175" s="3">
        <v>0</v>
      </c>
      <c r="AN175" s="3">
        <v>0</v>
      </c>
      <c r="AO175" s="4">
        <v>0</v>
      </c>
      <c r="AP175" s="1" t="s">
        <v>173</v>
      </c>
      <c r="AQ175" s="1">
        <v>5</v>
      </c>
    </row>
    <row r="176" spans="1:43" x14ac:dyDescent="0.2">
      <c r="A176" s="1" t="s">
        <v>425</v>
      </c>
      <c r="B176" s="1" t="s">
        <v>603</v>
      </c>
      <c r="C176" s="1" t="s">
        <v>431</v>
      </c>
      <c r="D176" s="1" t="s">
        <v>1134</v>
      </c>
      <c r="E176" s="3">
        <v>58.43333333333333</v>
      </c>
      <c r="F176" s="3">
        <f t="shared" si="8"/>
        <v>276.03733333333332</v>
      </c>
      <c r="G176" s="3">
        <f>SUM(Table39[[#This Row],[RN Hours Contract (W/ Admin, DON)]], Table39[[#This Row],[LPN Contract Hours (w/ Admin)]], Table39[[#This Row],[CNA/NA/Med Aide Contract Hours]])</f>
        <v>0</v>
      </c>
      <c r="H176" s="4">
        <f>Table39[[#This Row],[Total Contract Hours]]/Table39[[#This Row],[Total Hours Nurse Staffing]]</f>
        <v>0</v>
      </c>
      <c r="I176" s="3">
        <f>SUM(Table39[[#This Row],[RN Hours]], Table39[[#This Row],[RN Admin Hours]], Table39[[#This Row],[RN DON Hours]])</f>
        <v>34.869222222222227</v>
      </c>
      <c r="J176" s="3">
        <f t="shared" si="6"/>
        <v>0</v>
      </c>
      <c r="K176" s="4">
        <f>Table39[[#This Row],[RN Hours Contract (W/ Admin, DON)]]/Table39[[#This Row],[RN Hours (w/ Admin, DON)]]</f>
        <v>0</v>
      </c>
      <c r="L176" s="3">
        <v>21.365666666666666</v>
      </c>
      <c r="M176" s="3">
        <v>0</v>
      </c>
      <c r="N176" s="4">
        <f>Table39[[#This Row],[RN Hours Contract]]/Table39[[#This Row],[RN Hours]]</f>
        <v>0</v>
      </c>
      <c r="O176" s="3">
        <v>6.9782222222222243</v>
      </c>
      <c r="P176" s="3">
        <v>0</v>
      </c>
      <c r="Q176" s="4">
        <f>Table39[[#This Row],[RN Admin Hours Contract]]/Table39[[#This Row],[RN Admin Hours]]</f>
        <v>0</v>
      </c>
      <c r="R176" s="3">
        <v>6.5253333333333359</v>
      </c>
      <c r="S176" s="3">
        <v>0</v>
      </c>
      <c r="T176" s="4">
        <f>Table39[[#This Row],[RN DON Hours Contract]]/Table39[[#This Row],[RN DON Hours]]</f>
        <v>0</v>
      </c>
      <c r="U176" s="3">
        <f>SUM(Table39[[#This Row],[LPN Hours]], Table39[[#This Row],[LPN Admin Hours]])</f>
        <v>73.463333333333338</v>
      </c>
      <c r="V176" s="3">
        <f>Table39[[#This Row],[LPN Hours Contract]]+Table39[[#This Row],[LPN Admin Hours Contract]]</f>
        <v>0</v>
      </c>
      <c r="W176" s="4">
        <f t="shared" si="7"/>
        <v>0</v>
      </c>
      <c r="X176" s="3">
        <v>73.463333333333338</v>
      </c>
      <c r="Y176" s="3">
        <v>0</v>
      </c>
      <c r="Z176" s="4">
        <f>Table39[[#This Row],[LPN Hours Contract]]/Table39[[#This Row],[LPN Hours]]</f>
        <v>0</v>
      </c>
      <c r="AA176" s="3">
        <v>0</v>
      </c>
      <c r="AB176" s="3">
        <v>0</v>
      </c>
      <c r="AC176" s="4">
        <v>0</v>
      </c>
      <c r="AD176" s="3">
        <f>SUM(Table39[[#This Row],[CNA Hours]], Table39[[#This Row],[NA in Training Hours]], Table39[[#This Row],[Med Aide/Tech Hours]])</f>
        <v>167.70477777777779</v>
      </c>
      <c r="AE176" s="3">
        <f>SUM(Table39[[#This Row],[CNA Hours Contract]], Table39[[#This Row],[NA in Training Hours Contract]], Table39[[#This Row],[Med Aide/Tech Hours Contract]])</f>
        <v>0</v>
      </c>
      <c r="AF176" s="4">
        <f>Table39[[#This Row],[CNA/NA/Med Aide Contract Hours]]/Table39[[#This Row],[Total CNA, NA in Training, Med Aide/Tech Hours]]</f>
        <v>0</v>
      </c>
      <c r="AG176" s="3">
        <v>167.70477777777779</v>
      </c>
      <c r="AH176" s="3">
        <v>0</v>
      </c>
      <c r="AI176" s="4">
        <f>Table39[[#This Row],[CNA Hours Contract]]/Table39[[#This Row],[CNA Hours]]</f>
        <v>0</v>
      </c>
      <c r="AJ176" s="3">
        <v>0</v>
      </c>
      <c r="AK176" s="3">
        <v>0</v>
      </c>
      <c r="AL176" s="4">
        <v>0</v>
      </c>
      <c r="AM176" s="3">
        <v>0</v>
      </c>
      <c r="AN176" s="3">
        <v>0</v>
      </c>
      <c r="AO176" s="4">
        <v>0</v>
      </c>
      <c r="AP176" s="1" t="s">
        <v>174</v>
      </c>
      <c r="AQ176" s="1">
        <v>5</v>
      </c>
    </row>
    <row r="177" spans="1:43" x14ac:dyDescent="0.2">
      <c r="A177" s="1" t="s">
        <v>425</v>
      </c>
      <c r="B177" s="1" t="s">
        <v>604</v>
      </c>
      <c r="C177" s="1" t="s">
        <v>989</v>
      </c>
      <c r="D177" s="1" t="s">
        <v>1069</v>
      </c>
      <c r="E177" s="3">
        <v>179.9</v>
      </c>
      <c r="F177" s="3">
        <f t="shared" si="8"/>
        <v>763.91433333333339</v>
      </c>
      <c r="G177" s="3">
        <f>SUM(Table39[[#This Row],[RN Hours Contract (W/ Admin, DON)]], Table39[[#This Row],[LPN Contract Hours (w/ Admin)]], Table39[[#This Row],[CNA/NA/Med Aide Contract Hours]])</f>
        <v>0</v>
      </c>
      <c r="H177" s="4">
        <f>Table39[[#This Row],[Total Contract Hours]]/Table39[[#This Row],[Total Hours Nurse Staffing]]</f>
        <v>0</v>
      </c>
      <c r="I177" s="3">
        <f>SUM(Table39[[#This Row],[RN Hours]], Table39[[#This Row],[RN Admin Hours]], Table39[[#This Row],[RN DON Hours]])</f>
        <v>130.76722222222222</v>
      </c>
      <c r="J177" s="3">
        <f t="shared" si="6"/>
        <v>0</v>
      </c>
      <c r="K177" s="4">
        <f>Table39[[#This Row],[RN Hours Contract (W/ Admin, DON)]]/Table39[[#This Row],[RN Hours (w/ Admin, DON)]]</f>
        <v>0</v>
      </c>
      <c r="L177" s="3">
        <v>56.717222222222226</v>
      </c>
      <c r="M177" s="3">
        <v>0</v>
      </c>
      <c r="N177" s="4">
        <f>Table39[[#This Row],[RN Hours Contract]]/Table39[[#This Row],[RN Hours]]</f>
        <v>0</v>
      </c>
      <c r="O177" s="3">
        <v>68.45</v>
      </c>
      <c r="P177" s="3">
        <v>0</v>
      </c>
      <c r="Q177" s="4">
        <f>Table39[[#This Row],[RN Admin Hours Contract]]/Table39[[#This Row],[RN Admin Hours]]</f>
        <v>0</v>
      </c>
      <c r="R177" s="3">
        <v>5.6</v>
      </c>
      <c r="S177" s="3">
        <v>0</v>
      </c>
      <c r="T177" s="4">
        <f>Table39[[#This Row],[RN DON Hours Contract]]/Table39[[#This Row],[RN DON Hours]]</f>
        <v>0</v>
      </c>
      <c r="U177" s="3">
        <f>SUM(Table39[[#This Row],[LPN Hours]], Table39[[#This Row],[LPN Admin Hours]])</f>
        <v>209.4087777777778</v>
      </c>
      <c r="V177" s="3">
        <f>Table39[[#This Row],[LPN Hours Contract]]+Table39[[#This Row],[LPN Admin Hours Contract]]</f>
        <v>0</v>
      </c>
      <c r="W177" s="4">
        <f t="shared" si="7"/>
        <v>0</v>
      </c>
      <c r="X177" s="3">
        <v>196.55322222222225</v>
      </c>
      <c r="Y177" s="3">
        <v>0</v>
      </c>
      <c r="Z177" s="4">
        <f>Table39[[#This Row],[LPN Hours Contract]]/Table39[[#This Row],[LPN Hours]]</f>
        <v>0</v>
      </c>
      <c r="AA177" s="3">
        <v>12.855555555555556</v>
      </c>
      <c r="AB177" s="3">
        <v>0</v>
      </c>
      <c r="AC177" s="4">
        <f>Table39[[#This Row],[LPN Admin Hours Contract]]/Table39[[#This Row],[LPN Admin Hours]]</f>
        <v>0</v>
      </c>
      <c r="AD177" s="3">
        <f>SUM(Table39[[#This Row],[CNA Hours]], Table39[[#This Row],[NA in Training Hours]], Table39[[#This Row],[Med Aide/Tech Hours]])</f>
        <v>423.73833333333329</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423.73833333333329</v>
      </c>
      <c r="AH177" s="3">
        <v>0</v>
      </c>
      <c r="AI177" s="4">
        <f>Table39[[#This Row],[CNA Hours Contract]]/Table39[[#This Row],[CNA Hours]]</f>
        <v>0</v>
      </c>
      <c r="AJ177" s="3">
        <v>0</v>
      </c>
      <c r="AK177" s="3">
        <v>0</v>
      </c>
      <c r="AL177" s="4">
        <v>0</v>
      </c>
      <c r="AM177" s="3">
        <v>0</v>
      </c>
      <c r="AN177" s="3">
        <v>0</v>
      </c>
      <c r="AO177" s="4">
        <v>0</v>
      </c>
      <c r="AP177" s="1" t="s">
        <v>175</v>
      </c>
      <c r="AQ177" s="1">
        <v>5</v>
      </c>
    </row>
    <row r="178" spans="1:43" x14ac:dyDescent="0.2">
      <c r="A178" s="1" t="s">
        <v>425</v>
      </c>
      <c r="B178" s="1" t="s">
        <v>605</v>
      </c>
      <c r="C178" s="1" t="s">
        <v>990</v>
      </c>
      <c r="D178" s="1" t="s">
        <v>1069</v>
      </c>
      <c r="E178" s="3">
        <v>91.422222222222217</v>
      </c>
      <c r="F178" s="3">
        <f t="shared" si="8"/>
        <v>303.75733333333335</v>
      </c>
      <c r="G178" s="3">
        <f>SUM(Table39[[#This Row],[RN Hours Contract (W/ Admin, DON)]], Table39[[#This Row],[LPN Contract Hours (w/ Admin)]], Table39[[#This Row],[CNA/NA/Med Aide Contract Hours]])</f>
        <v>0</v>
      </c>
      <c r="H178" s="4">
        <f>Table39[[#This Row],[Total Contract Hours]]/Table39[[#This Row],[Total Hours Nurse Staffing]]</f>
        <v>0</v>
      </c>
      <c r="I178" s="3">
        <f>SUM(Table39[[#This Row],[RN Hours]], Table39[[#This Row],[RN Admin Hours]], Table39[[#This Row],[RN DON Hours]])</f>
        <v>51.252444444444436</v>
      </c>
      <c r="J178" s="3">
        <f t="shared" si="6"/>
        <v>0</v>
      </c>
      <c r="K178" s="4">
        <f>Table39[[#This Row],[RN Hours Contract (W/ Admin, DON)]]/Table39[[#This Row],[RN Hours (w/ Admin, DON)]]</f>
        <v>0</v>
      </c>
      <c r="L178" s="3">
        <v>20.427888888888887</v>
      </c>
      <c r="M178" s="3">
        <v>0</v>
      </c>
      <c r="N178" s="4">
        <f>Table39[[#This Row],[RN Hours Contract]]/Table39[[#This Row],[RN Hours]]</f>
        <v>0</v>
      </c>
      <c r="O178" s="3">
        <v>30.824555555555552</v>
      </c>
      <c r="P178" s="3">
        <v>0</v>
      </c>
      <c r="Q178" s="4">
        <f>Table39[[#This Row],[RN Admin Hours Contract]]/Table39[[#This Row],[RN Admin Hours]]</f>
        <v>0</v>
      </c>
      <c r="R178" s="3">
        <v>0</v>
      </c>
      <c r="S178" s="3">
        <v>0</v>
      </c>
      <c r="T178" s="4">
        <v>0</v>
      </c>
      <c r="U178" s="3">
        <f>SUM(Table39[[#This Row],[LPN Hours]], Table39[[#This Row],[LPN Admin Hours]])</f>
        <v>79.477666666666678</v>
      </c>
      <c r="V178" s="3">
        <f>Table39[[#This Row],[LPN Hours Contract]]+Table39[[#This Row],[LPN Admin Hours Contract]]</f>
        <v>0</v>
      </c>
      <c r="W178" s="4">
        <f t="shared" si="7"/>
        <v>0</v>
      </c>
      <c r="X178" s="3">
        <v>71.240000000000009</v>
      </c>
      <c r="Y178" s="3">
        <v>0</v>
      </c>
      <c r="Z178" s="4">
        <f>Table39[[#This Row],[LPN Hours Contract]]/Table39[[#This Row],[LPN Hours]]</f>
        <v>0</v>
      </c>
      <c r="AA178" s="3">
        <v>8.2376666666666658</v>
      </c>
      <c r="AB178" s="3">
        <v>0</v>
      </c>
      <c r="AC178" s="4">
        <f>Table39[[#This Row],[LPN Admin Hours Contract]]/Table39[[#This Row],[LPN Admin Hours]]</f>
        <v>0</v>
      </c>
      <c r="AD178" s="3">
        <f>SUM(Table39[[#This Row],[CNA Hours]], Table39[[#This Row],[NA in Training Hours]], Table39[[#This Row],[Med Aide/Tech Hours]])</f>
        <v>173.02722222222221</v>
      </c>
      <c r="AE178" s="3">
        <f>SUM(Table39[[#This Row],[CNA Hours Contract]], Table39[[#This Row],[NA in Training Hours Contract]], Table39[[#This Row],[Med Aide/Tech Hours Contract]])</f>
        <v>0</v>
      </c>
      <c r="AF178" s="4">
        <f>Table39[[#This Row],[CNA/NA/Med Aide Contract Hours]]/Table39[[#This Row],[Total CNA, NA in Training, Med Aide/Tech Hours]]</f>
        <v>0</v>
      </c>
      <c r="AG178" s="3">
        <v>171.29977777777776</v>
      </c>
      <c r="AH178" s="3">
        <v>0</v>
      </c>
      <c r="AI178" s="4">
        <f>Table39[[#This Row],[CNA Hours Contract]]/Table39[[#This Row],[CNA Hours]]</f>
        <v>0</v>
      </c>
      <c r="AJ178" s="3">
        <v>1.7274444444444448</v>
      </c>
      <c r="AK178" s="3">
        <v>0</v>
      </c>
      <c r="AL178" s="4">
        <f>Table39[[#This Row],[NA in Training Hours Contract]]/Table39[[#This Row],[NA in Training Hours]]</f>
        <v>0</v>
      </c>
      <c r="AM178" s="3">
        <v>0</v>
      </c>
      <c r="AN178" s="3">
        <v>0</v>
      </c>
      <c r="AO178" s="4">
        <v>0</v>
      </c>
      <c r="AP178" s="1" t="s">
        <v>176</v>
      </c>
      <c r="AQ178" s="1">
        <v>5</v>
      </c>
    </row>
    <row r="179" spans="1:43" x14ac:dyDescent="0.2">
      <c r="A179" s="1" t="s">
        <v>425</v>
      </c>
      <c r="B179" s="1" t="s">
        <v>606</v>
      </c>
      <c r="C179" s="1" t="s">
        <v>991</v>
      </c>
      <c r="D179" s="1" t="s">
        <v>1069</v>
      </c>
      <c r="E179" s="3">
        <v>56.4</v>
      </c>
      <c r="F179" s="3">
        <f t="shared" si="8"/>
        <v>222.94144444444444</v>
      </c>
      <c r="G179" s="3">
        <f>SUM(Table39[[#This Row],[RN Hours Contract (W/ Admin, DON)]], Table39[[#This Row],[LPN Contract Hours (w/ Admin)]], Table39[[#This Row],[CNA/NA/Med Aide Contract Hours]])</f>
        <v>4.4444444444444446E-2</v>
      </c>
      <c r="H179" s="4">
        <f>Table39[[#This Row],[Total Contract Hours]]/Table39[[#This Row],[Total Hours Nurse Staffing]]</f>
        <v>1.9935478822790041E-4</v>
      </c>
      <c r="I179" s="3">
        <f>SUM(Table39[[#This Row],[RN Hours]], Table39[[#This Row],[RN Admin Hours]], Table39[[#This Row],[RN DON Hours]])</f>
        <v>60.236777777777775</v>
      </c>
      <c r="J179" s="3">
        <f t="shared" si="6"/>
        <v>0</v>
      </c>
      <c r="K179" s="4">
        <f>Table39[[#This Row],[RN Hours Contract (W/ Admin, DON)]]/Table39[[#This Row],[RN Hours (w/ Admin, DON)]]</f>
        <v>0</v>
      </c>
      <c r="L179" s="3">
        <v>38.550666666666665</v>
      </c>
      <c r="M179" s="3">
        <v>0</v>
      </c>
      <c r="N179" s="4">
        <f>Table39[[#This Row],[RN Hours Contract]]/Table39[[#This Row],[RN Hours]]</f>
        <v>0</v>
      </c>
      <c r="O179" s="3">
        <v>18.397222222222222</v>
      </c>
      <c r="P179" s="3">
        <v>0</v>
      </c>
      <c r="Q179" s="4">
        <f>Table39[[#This Row],[RN Admin Hours Contract]]/Table39[[#This Row],[RN Admin Hours]]</f>
        <v>0</v>
      </c>
      <c r="R179" s="3">
        <v>3.2888888888888888</v>
      </c>
      <c r="S179" s="3">
        <v>0</v>
      </c>
      <c r="T179" s="4">
        <f>Table39[[#This Row],[RN DON Hours Contract]]/Table39[[#This Row],[RN DON Hours]]</f>
        <v>0</v>
      </c>
      <c r="U179" s="3">
        <f>SUM(Table39[[#This Row],[LPN Hours]], Table39[[#This Row],[LPN Admin Hours]])</f>
        <v>40.108333333333334</v>
      </c>
      <c r="V179" s="3">
        <f>Table39[[#This Row],[LPN Hours Contract]]+Table39[[#This Row],[LPN Admin Hours Contract]]</f>
        <v>4.4444444444444446E-2</v>
      </c>
      <c r="W179" s="4">
        <f t="shared" si="7"/>
        <v>1.1081099799155067E-3</v>
      </c>
      <c r="X179" s="3">
        <v>35.157222222222224</v>
      </c>
      <c r="Y179" s="3">
        <v>0</v>
      </c>
      <c r="Z179" s="4">
        <f>Table39[[#This Row],[LPN Hours Contract]]/Table39[[#This Row],[LPN Hours]]</f>
        <v>0</v>
      </c>
      <c r="AA179" s="3">
        <v>4.9511111111111124</v>
      </c>
      <c r="AB179" s="3">
        <v>4.4444444444444446E-2</v>
      </c>
      <c r="AC179" s="4">
        <f>Table39[[#This Row],[LPN Admin Hours Contract]]/Table39[[#This Row],[LPN Admin Hours]]</f>
        <v>8.9766606822262104E-3</v>
      </c>
      <c r="AD179" s="3">
        <f>SUM(Table39[[#This Row],[CNA Hours]], Table39[[#This Row],[NA in Training Hours]], Table39[[#This Row],[Med Aide/Tech Hours]])</f>
        <v>122.59633333333333</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122.59633333333333</v>
      </c>
      <c r="AH179" s="3">
        <v>0</v>
      </c>
      <c r="AI179" s="4">
        <f>Table39[[#This Row],[CNA Hours Contract]]/Table39[[#This Row],[CNA Hours]]</f>
        <v>0</v>
      </c>
      <c r="AJ179" s="3">
        <v>0</v>
      </c>
      <c r="AK179" s="3">
        <v>0</v>
      </c>
      <c r="AL179" s="4">
        <v>0</v>
      </c>
      <c r="AM179" s="3">
        <v>0</v>
      </c>
      <c r="AN179" s="3">
        <v>0</v>
      </c>
      <c r="AO179" s="4">
        <v>0</v>
      </c>
      <c r="AP179" s="1" t="s">
        <v>177</v>
      </c>
      <c r="AQ179" s="1">
        <v>5</v>
      </c>
    </row>
    <row r="180" spans="1:43" x14ac:dyDescent="0.2">
      <c r="A180" s="1" t="s">
        <v>425</v>
      </c>
      <c r="B180" s="1" t="s">
        <v>607</v>
      </c>
      <c r="C180" s="1" t="s">
        <v>928</v>
      </c>
      <c r="D180" s="1" t="s">
        <v>1079</v>
      </c>
      <c r="E180" s="3">
        <v>30.488888888888887</v>
      </c>
      <c r="F180" s="3">
        <f t="shared" si="8"/>
        <v>95.911111111111111</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8</v>
      </c>
      <c r="J180" s="3">
        <f t="shared" si="6"/>
        <v>0</v>
      </c>
      <c r="K180" s="4">
        <f>Table39[[#This Row],[RN Hours Contract (W/ Admin, DON)]]/Table39[[#This Row],[RN Hours (w/ Admin, DON)]]</f>
        <v>0</v>
      </c>
      <c r="L180" s="3">
        <v>8</v>
      </c>
      <c r="M180" s="3">
        <v>0</v>
      </c>
      <c r="N180" s="4">
        <f>Table39[[#This Row],[RN Hours Contract]]/Table39[[#This Row],[RN Hours]]</f>
        <v>0</v>
      </c>
      <c r="O180" s="3">
        <v>0</v>
      </c>
      <c r="P180" s="3">
        <v>0</v>
      </c>
      <c r="Q180" s="4">
        <v>0</v>
      </c>
      <c r="R180" s="3">
        <v>0</v>
      </c>
      <c r="S180" s="3">
        <v>0</v>
      </c>
      <c r="T180" s="4">
        <v>0</v>
      </c>
      <c r="U180" s="3">
        <f>SUM(Table39[[#This Row],[LPN Hours]], Table39[[#This Row],[LPN Admin Hours]])</f>
        <v>24.088888888888889</v>
      </c>
      <c r="V180" s="3">
        <f>Table39[[#This Row],[LPN Hours Contract]]+Table39[[#This Row],[LPN Admin Hours Contract]]</f>
        <v>0</v>
      </c>
      <c r="W180" s="4">
        <f t="shared" si="7"/>
        <v>0</v>
      </c>
      <c r="X180" s="3">
        <v>24.088888888888889</v>
      </c>
      <c r="Y180" s="3">
        <v>0</v>
      </c>
      <c r="Z180" s="4">
        <f>Table39[[#This Row],[LPN Hours Contract]]/Table39[[#This Row],[LPN Hours]]</f>
        <v>0</v>
      </c>
      <c r="AA180" s="3">
        <v>0</v>
      </c>
      <c r="AB180" s="3">
        <v>0</v>
      </c>
      <c r="AC180" s="4">
        <v>0</v>
      </c>
      <c r="AD180" s="3">
        <f>SUM(Table39[[#This Row],[CNA Hours]], Table39[[#This Row],[NA in Training Hours]], Table39[[#This Row],[Med Aide/Tech Hours]])</f>
        <v>63.822222222222223</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63.822222222222223</v>
      </c>
      <c r="AH180" s="3">
        <v>0</v>
      </c>
      <c r="AI180" s="4">
        <f>Table39[[#This Row],[CNA Hours Contract]]/Table39[[#This Row],[CNA Hours]]</f>
        <v>0</v>
      </c>
      <c r="AJ180" s="3">
        <v>0</v>
      </c>
      <c r="AK180" s="3">
        <v>0</v>
      </c>
      <c r="AL180" s="4">
        <v>0</v>
      </c>
      <c r="AM180" s="3">
        <v>0</v>
      </c>
      <c r="AN180" s="3">
        <v>0</v>
      </c>
      <c r="AO180" s="4">
        <v>0</v>
      </c>
      <c r="AP180" s="1" t="s">
        <v>178</v>
      </c>
      <c r="AQ180" s="1">
        <v>5</v>
      </c>
    </row>
    <row r="181" spans="1:43" x14ac:dyDescent="0.2">
      <c r="A181" s="1" t="s">
        <v>425</v>
      </c>
      <c r="B181" s="1" t="s">
        <v>608</v>
      </c>
      <c r="C181" s="1" t="s">
        <v>992</v>
      </c>
      <c r="D181" s="1" t="s">
        <v>1087</v>
      </c>
      <c r="E181" s="3">
        <v>52.911111111111111</v>
      </c>
      <c r="F181" s="3">
        <f t="shared" si="8"/>
        <v>236.43733333333333</v>
      </c>
      <c r="G181" s="3">
        <f>SUM(Table39[[#This Row],[RN Hours Contract (W/ Admin, DON)]], Table39[[#This Row],[LPN Contract Hours (w/ Admin)]], Table39[[#This Row],[CNA/NA/Med Aide Contract Hours]])</f>
        <v>43.444555555555553</v>
      </c>
      <c r="H181" s="4">
        <f>Table39[[#This Row],[Total Contract Hours]]/Table39[[#This Row],[Total Hours Nurse Staffing]]</f>
        <v>0.18374659764203435</v>
      </c>
      <c r="I181" s="3">
        <f>SUM(Table39[[#This Row],[RN Hours]], Table39[[#This Row],[RN Admin Hours]], Table39[[#This Row],[RN DON Hours]])</f>
        <v>53.398333333333333</v>
      </c>
      <c r="J181" s="3">
        <f t="shared" si="6"/>
        <v>2.5444444444444443</v>
      </c>
      <c r="K181" s="4">
        <f>Table39[[#This Row],[RN Hours Contract (W/ Admin, DON)]]/Table39[[#This Row],[RN Hours (w/ Admin, DON)]]</f>
        <v>4.7650259579470854E-2</v>
      </c>
      <c r="L181" s="3">
        <v>32.681666666666665</v>
      </c>
      <c r="M181" s="3">
        <v>2.5444444444444443</v>
      </c>
      <c r="N181" s="4">
        <f>Table39[[#This Row],[RN Hours Contract]]/Table39[[#This Row],[RN Hours]]</f>
        <v>7.7855406531014665E-2</v>
      </c>
      <c r="O181" s="3">
        <v>15.188888888888888</v>
      </c>
      <c r="P181" s="3">
        <v>0</v>
      </c>
      <c r="Q181" s="4">
        <f>Table39[[#This Row],[RN Admin Hours Contract]]/Table39[[#This Row],[RN Admin Hours]]</f>
        <v>0</v>
      </c>
      <c r="R181" s="3">
        <v>5.5277777777777777</v>
      </c>
      <c r="S181" s="3">
        <v>0</v>
      </c>
      <c r="T181" s="4">
        <f>Table39[[#This Row],[RN DON Hours Contract]]/Table39[[#This Row],[RN DON Hours]]</f>
        <v>0</v>
      </c>
      <c r="U181" s="3">
        <f>SUM(Table39[[#This Row],[LPN Hours]], Table39[[#This Row],[LPN Admin Hours]])</f>
        <v>29.63388888888889</v>
      </c>
      <c r="V181" s="3">
        <f>Table39[[#This Row],[LPN Hours Contract]]+Table39[[#This Row],[LPN Admin Hours Contract]]</f>
        <v>8.4816666666666674</v>
      </c>
      <c r="W181" s="4">
        <f t="shared" si="7"/>
        <v>0.28621510657842936</v>
      </c>
      <c r="X181" s="3">
        <v>29.63388888888889</v>
      </c>
      <c r="Y181" s="3">
        <v>8.4816666666666674</v>
      </c>
      <c r="Z181" s="4">
        <f>Table39[[#This Row],[LPN Hours Contract]]/Table39[[#This Row],[LPN Hours]]</f>
        <v>0.28621510657842936</v>
      </c>
      <c r="AA181" s="3">
        <v>0</v>
      </c>
      <c r="AB181" s="3">
        <v>0</v>
      </c>
      <c r="AC181" s="4">
        <v>0</v>
      </c>
      <c r="AD181" s="3">
        <f>SUM(Table39[[#This Row],[CNA Hours]], Table39[[#This Row],[NA in Training Hours]], Table39[[#This Row],[Med Aide/Tech Hours]])</f>
        <v>153.4051111111111</v>
      </c>
      <c r="AE181" s="3">
        <f>SUM(Table39[[#This Row],[CNA Hours Contract]], Table39[[#This Row],[NA in Training Hours Contract]], Table39[[#This Row],[Med Aide/Tech Hours Contract]])</f>
        <v>32.41844444444444</v>
      </c>
      <c r="AF181" s="4">
        <f>Table39[[#This Row],[CNA/NA/Med Aide Contract Hours]]/Table39[[#This Row],[Total CNA, NA in Training, Med Aide/Tech Hours]]</f>
        <v>0.21132571274606235</v>
      </c>
      <c r="AG181" s="3">
        <v>153.4051111111111</v>
      </c>
      <c r="AH181" s="3">
        <v>32.41844444444444</v>
      </c>
      <c r="AI181" s="4">
        <f>Table39[[#This Row],[CNA Hours Contract]]/Table39[[#This Row],[CNA Hours]]</f>
        <v>0.21132571274606235</v>
      </c>
      <c r="AJ181" s="3">
        <v>0</v>
      </c>
      <c r="AK181" s="3">
        <v>0</v>
      </c>
      <c r="AL181" s="4">
        <v>0</v>
      </c>
      <c r="AM181" s="3">
        <v>0</v>
      </c>
      <c r="AN181" s="3">
        <v>0</v>
      </c>
      <c r="AO181" s="4">
        <v>0</v>
      </c>
      <c r="AP181" s="1" t="s">
        <v>179</v>
      </c>
      <c r="AQ181" s="1">
        <v>5</v>
      </c>
    </row>
    <row r="182" spans="1:43" x14ac:dyDescent="0.2">
      <c r="A182" s="1" t="s">
        <v>425</v>
      </c>
      <c r="B182" s="1" t="s">
        <v>609</v>
      </c>
      <c r="C182" s="1" t="s">
        <v>928</v>
      </c>
      <c r="D182" s="1" t="s">
        <v>1079</v>
      </c>
      <c r="E182" s="3">
        <v>73.322222222222223</v>
      </c>
      <c r="F182" s="3">
        <f t="shared" si="8"/>
        <v>324.26111111111112</v>
      </c>
      <c r="G182" s="3">
        <f>SUM(Table39[[#This Row],[RN Hours Contract (W/ Admin, DON)]], Table39[[#This Row],[LPN Contract Hours (w/ Admin)]], Table39[[#This Row],[CNA/NA/Med Aide Contract Hours]])</f>
        <v>33.43611111111111</v>
      </c>
      <c r="H182" s="4">
        <f>Table39[[#This Row],[Total Contract Hours]]/Table39[[#This Row],[Total Hours Nurse Staffing]]</f>
        <v>0.10311477375914471</v>
      </c>
      <c r="I182" s="3">
        <f>SUM(Table39[[#This Row],[RN Hours]], Table39[[#This Row],[RN Admin Hours]], Table39[[#This Row],[RN DON Hours]])</f>
        <v>34.341666666666669</v>
      </c>
      <c r="J182" s="3">
        <f t="shared" si="6"/>
        <v>0</v>
      </c>
      <c r="K182" s="4">
        <f>Table39[[#This Row],[RN Hours Contract (W/ Admin, DON)]]/Table39[[#This Row],[RN Hours (w/ Admin, DON)]]</f>
        <v>0</v>
      </c>
      <c r="L182" s="3">
        <v>21.630555555555556</v>
      </c>
      <c r="M182" s="3">
        <v>0</v>
      </c>
      <c r="N182" s="4">
        <f>Table39[[#This Row],[RN Hours Contract]]/Table39[[#This Row],[RN Hours]]</f>
        <v>0</v>
      </c>
      <c r="O182" s="3">
        <v>7.9111111111111114</v>
      </c>
      <c r="P182" s="3">
        <v>0</v>
      </c>
      <c r="Q182" s="4">
        <f>Table39[[#This Row],[RN Admin Hours Contract]]/Table39[[#This Row],[RN Admin Hours]]</f>
        <v>0</v>
      </c>
      <c r="R182" s="3">
        <v>4.8</v>
      </c>
      <c r="S182" s="3">
        <v>0</v>
      </c>
      <c r="T182" s="4">
        <f>Table39[[#This Row],[RN DON Hours Contract]]/Table39[[#This Row],[RN DON Hours]]</f>
        <v>0</v>
      </c>
      <c r="U182" s="3">
        <f>SUM(Table39[[#This Row],[LPN Hours]], Table39[[#This Row],[LPN Admin Hours]])</f>
        <v>112.3111111111111</v>
      </c>
      <c r="V182" s="3">
        <f>Table39[[#This Row],[LPN Hours Contract]]+Table39[[#This Row],[LPN Admin Hours Contract]]</f>
        <v>0</v>
      </c>
      <c r="W182" s="4">
        <f t="shared" si="7"/>
        <v>0</v>
      </c>
      <c r="X182" s="3">
        <v>111.06666666666666</v>
      </c>
      <c r="Y182" s="3">
        <v>0</v>
      </c>
      <c r="Z182" s="4">
        <f>Table39[[#This Row],[LPN Hours Contract]]/Table39[[#This Row],[LPN Hours]]</f>
        <v>0</v>
      </c>
      <c r="AA182" s="3">
        <v>1.2444444444444445</v>
      </c>
      <c r="AB182" s="3">
        <v>0</v>
      </c>
      <c r="AC182" s="4">
        <f>Table39[[#This Row],[LPN Admin Hours Contract]]/Table39[[#This Row],[LPN Admin Hours]]</f>
        <v>0</v>
      </c>
      <c r="AD182" s="3">
        <f>SUM(Table39[[#This Row],[CNA Hours]], Table39[[#This Row],[NA in Training Hours]], Table39[[#This Row],[Med Aide/Tech Hours]])</f>
        <v>177.60833333333335</v>
      </c>
      <c r="AE182" s="3">
        <f>SUM(Table39[[#This Row],[CNA Hours Contract]], Table39[[#This Row],[NA in Training Hours Contract]], Table39[[#This Row],[Med Aide/Tech Hours Contract]])</f>
        <v>33.43611111111111</v>
      </c>
      <c r="AF182" s="4">
        <f>Table39[[#This Row],[CNA/NA/Med Aide Contract Hours]]/Table39[[#This Row],[Total CNA, NA in Training, Med Aide/Tech Hours]]</f>
        <v>0.18825755798495439</v>
      </c>
      <c r="AG182" s="3">
        <v>168.53888888888889</v>
      </c>
      <c r="AH182" s="3">
        <v>33.43611111111111</v>
      </c>
      <c r="AI182" s="4">
        <f>Table39[[#This Row],[CNA Hours Contract]]/Table39[[#This Row],[CNA Hours]]</f>
        <v>0.19838810693212908</v>
      </c>
      <c r="AJ182" s="3">
        <v>9.0694444444444446</v>
      </c>
      <c r="AK182" s="3">
        <v>0</v>
      </c>
      <c r="AL182" s="4">
        <f>Table39[[#This Row],[NA in Training Hours Contract]]/Table39[[#This Row],[NA in Training Hours]]</f>
        <v>0</v>
      </c>
      <c r="AM182" s="3">
        <v>0</v>
      </c>
      <c r="AN182" s="3">
        <v>0</v>
      </c>
      <c r="AO182" s="4">
        <v>0</v>
      </c>
      <c r="AP182" s="1" t="s">
        <v>180</v>
      </c>
      <c r="AQ182" s="1">
        <v>5</v>
      </c>
    </row>
    <row r="183" spans="1:43" x14ac:dyDescent="0.2">
      <c r="A183" s="1" t="s">
        <v>425</v>
      </c>
      <c r="B183" s="1" t="s">
        <v>610</v>
      </c>
      <c r="C183" s="1" t="s">
        <v>993</v>
      </c>
      <c r="D183" s="1" t="s">
        <v>1079</v>
      </c>
      <c r="E183" s="3">
        <v>114.48888888888889</v>
      </c>
      <c r="F183" s="3">
        <f t="shared" si="8"/>
        <v>437.36411111111113</v>
      </c>
      <c r="G183" s="3">
        <f>SUM(Table39[[#This Row],[RN Hours Contract (W/ Admin, DON)]], Table39[[#This Row],[LPN Contract Hours (w/ Admin)]], Table39[[#This Row],[CNA/NA/Med Aide Contract Hours]])</f>
        <v>1.6799999999999997</v>
      </c>
      <c r="H183" s="4">
        <f>Table39[[#This Row],[Total Contract Hours]]/Table39[[#This Row],[Total Hours Nurse Staffing]]</f>
        <v>3.841193086767013E-3</v>
      </c>
      <c r="I183" s="3">
        <f>SUM(Table39[[#This Row],[RN Hours]], Table39[[#This Row],[RN Admin Hours]], Table39[[#This Row],[RN DON Hours]])</f>
        <v>70.057333333333332</v>
      </c>
      <c r="J183" s="3">
        <f t="shared" si="6"/>
        <v>0</v>
      </c>
      <c r="K183" s="4">
        <f>Table39[[#This Row],[RN Hours Contract (W/ Admin, DON)]]/Table39[[#This Row],[RN Hours (w/ Admin, DON)]]</f>
        <v>0</v>
      </c>
      <c r="L183" s="3">
        <v>44.612888888888889</v>
      </c>
      <c r="M183" s="3">
        <v>0</v>
      </c>
      <c r="N183" s="4">
        <f>Table39[[#This Row],[RN Hours Contract]]/Table39[[#This Row],[RN Hours]]</f>
        <v>0</v>
      </c>
      <c r="O183" s="3">
        <v>20.555555555555557</v>
      </c>
      <c r="P183" s="3">
        <v>0</v>
      </c>
      <c r="Q183" s="4">
        <f>Table39[[#This Row],[RN Admin Hours Contract]]/Table39[[#This Row],[RN Admin Hours]]</f>
        <v>0</v>
      </c>
      <c r="R183" s="3">
        <v>4.8888888888888893</v>
      </c>
      <c r="S183" s="3">
        <v>0</v>
      </c>
      <c r="T183" s="4">
        <f>Table39[[#This Row],[RN DON Hours Contract]]/Table39[[#This Row],[RN DON Hours]]</f>
        <v>0</v>
      </c>
      <c r="U183" s="3">
        <f>SUM(Table39[[#This Row],[LPN Hours]], Table39[[#This Row],[LPN Admin Hours]])</f>
        <v>124.71788888888889</v>
      </c>
      <c r="V183" s="3">
        <f>Table39[[#This Row],[LPN Hours Contract]]+Table39[[#This Row],[LPN Admin Hours Contract]]</f>
        <v>1.4077777777777776</v>
      </c>
      <c r="W183" s="4">
        <f t="shared" si="7"/>
        <v>1.128769730084163E-2</v>
      </c>
      <c r="X183" s="3">
        <v>119.15400000000001</v>
      </c>
      <c r="Y183" s="3">
        <v>1.4077777777777776</v>
      </c>
      <c r="Z183" s="4">
        <f>Table39[[#This Row],[LPN Hours Contract]]/Table39[[#This Row],[LPN Hours]]</f>
        <v>1.1814775649812658E-2</v>
      </c>
      <c r="AA183" s="3">
        <v>5.5638888888888891</v>
      </c>
      <c r="AB183" s="3">
        <v>0</v>
      </c>
      <c r="AC183" s="4">
        <f>Table39[[#This Row],[LPN Admin Hours Contract]]/Table39[[#This Row],[LPN Admin Hours]]</f>
        <v>0</v>
      </c>
      <c r="AD183" s="3">
        <f>SUM(Table39[[#This Row],[CNA Hours]], Table39[[#This Row],[NA in Training Hours]], Table39[[#This Row],[Med Aide/Tech Hours]])</f>
        <v>242.58888888888887</v>
      </c>
      <c r="AE183" s="3">
        <f>SUM(Table39[[#This Row],[CNA Hours Contract]], Table39[[#This Row],[NA in Training Hours Contract]], Table39[[#This Row],[Med Aide/Tech Hours Contract]])</f>
        <v>0.2722222222222222</v>
      </c>
      <c r="AF183" s="4">
        <f>Table39[[#This Row],[CNA/NA/Med Aide Contract Hours]]/Table39[[#This Row],[Total CNA, NA in Training, Med Aide/Tech Hours]]</f>
        <v>1.1221545367104842E-3</v>
      </c>
      <c r="AG183" s="3">
        <v>200.29166666666666</v>
      </c>
      <c r="AH183" s="3">
        <v>0.2722222222222222</v>
      </c>
      <c r="AI183" s="4">
        <f>Table39[[#This Row],[CNA Hours Contract]]/Table39[[#This Row],[CNA Hours]]</f>
        <v>1.3591290479162332E-3</v>
      </c>
      <c r="AJ183" s="3">
        <v>42.297222222222224</v>
      </c>
      <c r="AK183" s="3">
        <v>0</v>
      </c>
      <c r="AL183" s="4">
        <f>Table39[[#This Row],[NA in Training Hours Contract]]/Table39[[#This Row],[NA in Training Hours]]</f>
        <v>0</v>
      </c>
      <c r="AM183" s="3">
        <v>0</v>
      </c>
      <c r="AN183" s="3">
        <v>0</v>
      </c>
      <c r="AO183" s="4">
        <v>0</v>
      </c>
      <c r="AP183" s="1" t="s">
        <v>181</v>
      </c>
      <c r="AQ183" s="1">
        <v>5</v>
      </c>
    </row>
    <row r="184" spans="1:43" x14ac:dyDescent="0.2">
      <c r="A184" s="1" t="s">
        <v>425</v>
      </c>
      <c r="B184" s="1" t="s">
        <v>611</v>
      </c>
      <c r="C184" s="1" t="s">
        <v>971</v>
      </c>
      <c r="D184" s="1" t="s">
        <v>1079</v>
      </c>
      <c r="E184" s="3">
        <v>66.74444444444444</v>
      </c>
      <c r="F184" s="3">
        <f t="shared" si="8"/>
        <v>308.71388888888885</v>
      </c>
      <c r="G184" s="3">
        <f>SUM(Table39[[#This Row],[RN Hours Contract (W/ Admin, DON)]], Table39[[#This Row],[LPN Contract Hours (w/ Admin)]], Table39[[#This Row],[CNA/NA/Med Aide Contract Hours]])</f>
        <v>0</v>
      </c>
      <c r="H184" s="4">
        <f>Table39[[#This Row],[Total Contract Hours]]/Table39[[#This Row],[Total Hours Nurse Staffing]]</f>
        <v>0</v>
      </c>
      <c r="I184" s="3">
        <f>SUM(Table39[[#This Row],[RN Hours]], Table39[[#This Row],[RN Admin Hours]], Table39[[#This Row],[RN DON Hours]])</f>
        <v>40.472222222222221</v>
      </c>
      <c r="J184" s="3">
        <f t="shared" si="6"/>
        <v>0</v>
      </c>
      <c r="K184" s="4">
        <f>Table39[[#This Row],[RN Hours Contract (W/ Admin, DON)]]/Table39[[#This Row],[RN Hours (w/ Admin, DON)]]</f>
        <v>0</v>
      </c>
      <c r="L184" s="3">
        <v>11.822222222222223</v>
      </c>
      <c r="M184" s="3">
        <v>0</v>
      </c>
      <c r="N184" s="4">
        <f>Table39[[#This Row],[RN Hours Contract]]/Table39[[#This Row],[RN Hours]]</f>
        <v>0</v>
      </c>
      <c r="O184" s="3">
        <v>23.138888888888889</v>
      </c>
      <c r="P184" s="3">
        <v>0</v>
      </c>
      <c r="Q184" s="4">
        <f>Table39[[#This Row],[RN Admin Hours Contract]]/Table39[[#This Row],[RN Admin Hours]]</f>
        <v>0</v>
      </c>
      <c r="R184" s="3">
        <v>5.5111111111111111</v>
      </c>
      <c r="S184" s="3">
        <v>0</v>
      </c>
      <c r="T184" s="4">
        <f>Table39[[#This Row],[RN DON Hours Contract]]/Table39[[#This Row],[RN DON Hours]]</f>
        <v>0</v>
      </c>
      <c r="U184" s="3">
        <f>SUM(Table39[[#This Row],[LPN Hours]], Table39[[#This Row],[LPN Admin Hours]])</f>
        <v>123.86388888888889</v>
      </c>
      <c r="V184" s="3">
        <f>Table39[[#This Row],[LPN Hours Contract]]+Table39[[#This Row],[LPN Admin Hours Contract]]</f>
        <v>0</v>
      </c>
      <c r="W184" s="4">
        <f t="shared" si="7"/>
        <v>0</v>
      </c>
      <c r="X184" s="3">
        <v>93.483333333333334</v>
      </c>
      <c r="Y184" s="3">
        <v>0</v>
      </c>
      <c r="Z184" s="4">
        <f>Table39[[#This Row],[LPN Hours Contract]]/Table39[[#This Row],[LPN Hours]]</f>
        <v>0</v>
      </c>
      <c r="AA184" s="3">
        <v>30.380555555555556</v>
      </c>
      <c r="AB184" s="3">
        <v>0</v>
      </c>
      <c r="AC184" s="4">
        <f>Table39[[#This Row],[LPN Admin Hours Contract]]/Table39[[#This Row],[LPN Admin Hours]]</f>
        <v>0</v>
      </c>
      <c r="AD184" s="3">
        <f>SUM(Table39[[#This Row],[CNA Hours]], Table39[[#This Row],[NA in Training Hours]], Table39[[#This Row],[Med Aide/Tech Hours]])</f>
        <v>144.37777777777777</v>
      </c>
      <c r="AE184" s="3">
        <f>SUM(Table39[[#This Row],[CNA Hours Contract]], Table39[[#This Row],[NA in Training Hours Contract]], Table39[[#This Row],[Med Aide/Tech Hours Contract]])</f>
        <v>0</v>
      </c>
      <c r="AF184" s="4">
        <f>Table39[[#This Row],[CNA/NA/Med Aide Contract Hours]]/Table39[[#This Row],[Total CNA, NA in Training, Med Aide/Tech Hours]]</f>
        <v>0</v>
      </c>
      <c r="AG184" s="3">
        <v>110.18888888888888</v>
      </c>
      <c r="AH184" s="3">
        <v>0</v>
      </c>
      <c r="AI184" s="4">
        <f>Table39[[#This Row],[CNA Hours Contract]]/Table39[[#This Row],[CNA Hours]]</f>
        <v>0</v>
      </c>
      <c r="AJ184" s="3">
        <v>34.18888888888889</v>
      </c>
      <c r="AK184" s="3">
        <v>0</v>
      </c>
      <c r="AL184" s="4">
        <f>Table39[[#This Row],[NA in Training Hours Contract]]/Table39[[#This Row],[NA in Training Hours]]</f>
        <v>0</v>
      </c>
      <c r="AM184" s="3">
        <v>0</v>
      </c>
      <c r="AN184" s="3">
        <v>0</v>
      </c>
      <c r="AO184" s="4">
        <v>0</v>
      </c>
      <c r="AP184" s="1" t="s">
        <v>182</v>
      </c>
      <c r="AQ184" s="1">
        <v>5</v>
      </c>
    </row>
    <row r="185" spans="1:43" x14ac:dyDescent="0.2">
      <c r="A185" s="1" t="s">
        <v>425</v>
      </c>
      <c r="B185" s="1" t="s">
        <v>612</v>
      </c>
      <c r="C185" s="1" t="s">
        <v>911</v>
      </c>
      <c r="D185" s="1" t="s">
        <v>1075</v>
      </c>
      <c r="E185" s="3">
        <v>100.47777777777777</v>
      </c>
      <c r="F185" s="3">
        <f t="shared" si="8"/>
        <v>338.18111111111114</v>
      </c>
      <c r="G185" s="3">
        <f>SUM(Table39[[#This Row],[RN Hours Contract (W/ Admin, DON)]], Table39[[#This Row],[LPN Contract Hours (w/ Admin)]], Table39[[#This Row],[CNA/NA/Med Aide Contract Hours]])</f>
        <v>27.988888888888891</v>
      </c>
      <c r="H185" s="4">
        <f>Table39[[#This Row],[Total Contract Hours]]/Table39[[#This Row],[Total Hours Nurse Staffing]]</f>
        <v>8.2763016529604452E-2</v>
      </c>
      <c r="I185" s="3">
        <f>SUM(Table39[[#This Row],[RN Hours]], Table39[[#This Row],[RN Admin Hours]], Table39[[#This Row],[RN DON Hours]])</f>
        <v>54.086111111111109</v>
      </c>
      <c r="J185" s="3">
        <f t="shared" si="6"/>
        <v>1.6888888888888889</v>
      </c>
      <c r="K185" s="4">
        <f>Table39[[#This Row],[RN Hours Contract (W/ Admin, DON)]]/Table39[[#This Row],[RN Hours (w/ Admin, DON)]]</f>
        <v>3.1225925735709519E-2</v>
      </c>
      <c r="L185" s="3">
        <v>30.524999999999999</v>
      </c>
      <c r="M185" s="3">
        <v>1.6888888888888889</v>
      </c>
      <c r="N185" s="4">
        <f>Table39[[#This Row],[RN Hours Contract]]/Table39[[#This Row],[RN Hours]]</f>
        <v>5.5328055328055334E-2</v>
      </c>
      <c r="O185" s="3">
        <v>19.827777777777779</v>
      </c>
      <c r="P185" s="3">
        <v>0</v>
      </c>
      <c r="Q185" s="4">
        <f>Table39[[#This Row],[RN Admin Hours Contract]]/Table39[[#This Row],[RN Admin Hours]]</f>
        <v>0</v>
      </c>
      <c r="R185" s="3">
        <v>3.7333333333333334</v>
      </c>
      <c r="S185" s="3">
        <v>0</v>
      </c>
      <c r="T185" s="4">
        <f>Table39[[#This Row],[RN DON Hours Contract]]/Table39[[#This Row],[RN DON Hours]]</f>
        <v>0</v>
      </c>
      <c r="U185" s="3">
        <f>SUM(Table39[[#This Row],[LPN Hours]], Table39[[#This Row],[LPN Admin Hours]])</f>
        <v>69.738888888888894</v>
      </c>
      <c r="V185" s="3">
        <f>Table39[[#This Row],[LPN Hours Contract]]+Table39[[#This Row],[LPN Admin Hours Contract]]</f>
        <v>21.233333333333334</v>
      </c>
      <c r="W185" s="4">
        <f t="shared" si="7"/>
        <v>0.30446905122281526</v>
      </c>
      <c r="X185" s="3">
        <v>69.738888888888894</v>
      </c>
      <c r="Y185" s="3">
        <v>21.233333333333334</v>
      </c>
      <c r="Z185" s="4">
        <f>Table39[[#This Row],[LPN Hours Contract]]/Table39[[#This Row],[LPN Hours]]</f>
        <v>0.30446905122281526</v>
      </c>
      <c r="AA185" s="3">
        <v>0</v>
      </c>
      <c r="AB185" s="3">
        <v>0</v>
      </c>
      <c r="AC185" s="4">
        <v>0</v>
      </c>
      <c r="AD185" s="3">
        <f>SUM(Table39[[#This Row],[CNA Hours]], Table39[[#This Row],[NA in Training Hours]], Table39[[#This Row],[Med Aide/Tech Hours]])</f>
        <v>214.35611111111112</v>
      </c>
      <c r="AE185" s="3">
        <f>SUM(Table39[[#This Row],[CNA Hours Contract]], Table39[[#This Row],[NA in Training Hours Contract]], Table39[[#This Row],[Med Aide/Tech Hours Contract]])</f>
        <v>5.0666666666666664</v>
      </c>
      <c r="AF185" s="4">
        <f>Table39[[#This Row],[CNA/NA/Med Aide Contract Hours]]/Table39[[#This Row],[Total CNA, NA in Training, Med Aide/Tech Hours]]</f>
        <v>2.3636679357559198E-2</v>
      </c>
      <c r="AG185" s="3">
        <v>198.24166666666667</v>
      </c>
      <c r="AH185" s="3">
        <v>5.0666666666666664</v>
      </c>
      <c r="AI185" s="4">
        <f>Table39[[#This Row],[CNA Hours Contract]]/Table39[[#This Row],[CNA Hours]]</f>
        <v>2.5558031022741602E-2</v>
      </c>
      <c r="AJ185" s="3">
        <v>16.114444444444445</v>
      </c>
      <c r="AK185" s="3">
        <v>0</v>
      </c>
      <c r="AL185" s="4">
        <f>Table39[[#This Row],[NA in Training Hours Contract]]/Table39[[#This Row],[NA in Training Hours]]</f>
        <v>0</v>
      </c>
      <c r="AM185" s="3">
        <v>0</v>
      </c>
      <c r="AN185" s="3">
        <v>0</v>
      </c>
      <c r="AO185" s="4">
        <v>0</v>
      </c>
      <c r="AP185" s="1" t="s">
        <v>183</v>
      </c>
      <c r="AQ185" s="1">
        <v>5</v>
      </c>
    </row>
    <row r="186" spans="1:43" x14ac:dyDescent="0.2">
      <c r="A186" s="1" t="s">
        <v>425</v>
      </c>
      <c r="B186" s="1" t="s">
        <v>613</v>
      </c>
      <c r="C186" s="1" t="s">
        <v>994</v>
      </c>
      <c r="D186" s="1" t="s">
        <v>1127</v>
      </c>
      <c r="E186" s="3">
        <v>136.4</v>
      </c>
      <c r="F186" s="3">
        <f t="shared" si="8"/>
        <v>674.63866666666672</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104.13444444444444</v>
      </c>
      <c r="J186" s="3">
        <f t="shared" ref="J186:J249" si="9">SUM(M186,P186,S186)</f>
        <v>0</v>
      </c>
      <c r="K186" s="4">
        <f>Table39[[#This Row],[RN Hours Contract (W/ Admin, DON)]]/Table39[[#This Row],[RN Hours (w/ Admin, DON)]]</f>
        <v>0</v>
      </c>
      <c r="L186" s="3">
        <v>89.823333333333338</v>
      </c>
      <c r="M186" s="3">
        <v>0</v>
      </c>
      <c r="N186" s="4">
        <f>Table39[[#This Row],[RN Hours Contract]]/Table39[[#This Row],[RN Hours]]</f>
        <v>0</v>
      </c>
      <c r="O186" s="3">
        <v>9.2444444444444436</v>
      </c>
      <c r="P186" s="3">
        <v>0</v>
      </c>
      <c r="Q186" s="4">
        <f>Table39[[#This Row],[RN Admin Hours Contract]]/Table39[[#This Row],[RN Admin Hours]]</f>
        <v>0</v>
      </c>
      <c r="R186" s="3">
        <v>5.0666666666666664</v>
      </c>
      <c r="S186" s="3">
        <v>0</v>
      </c>
      <c r="T186" s="4">
        <f>Table39[[#This Row],[RN DON Hours Contract]]/Table39[[#This Row],[RN DON Hours]]</f>
        <v>0</v>
      </c>
      <c r="U186" s="3">
        <f>SUM(Table39[[#This Row],[LPN Hours]], Table39[[#This Row],[LPN Admin Hours]])</f>
        <v>142.79888888888888</v>
      </c>
      <c r="V186" s="3">
        <f>Table39[[#This Row],[LPN Hours Contract]]+Table39[[#This Row],[LPN Admin Hours Contract]]</f>
        <v>0</v>
      </c>
      <c r="W186" s="4">
        <f t="shared" ref="W186:W249" si="10">V186/U186</f>
        <v>0</v>
      </c>
      <c r="X186" s="3">
        <v>142.79888888888888</v>
      </c>
      <c r="Y186" s="3">
        <v>0</v>
      </c>
      <c r="Z186" s="4">
        <f>Table39[[#This Row],[LPN Hours Contract]]/Table39[[#This Row],[LPN Hours]]</f>
        <v>0</v>
      </c>
      <c r="AA186" s="3">
        <v>0</v>
      </c>
      <c r="AB186" s="3">
        <v>0</v>
      </c>
      <c r="AC186" s="4">
        <v>0</v>
      </c>
      <c r="AD186" s="3">
        <f>SUM(Table39[[#This Row],[CNA Hours]], Table39[[#This Row],[NA in Training Hours]], Table39[[#This Row],[Med Aide/Tech Hours]])</f>
        <v>427.70533333333339</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427.70533333333339</v>
      </c>
      <c r="AH186" s="3">
        <v>0</v>
      </c>
      <c r="AI186" s="4">
        <f>Table39[[#This Row],[CNA Hours Contract]]/Table39[[#This Row],[CNA Hours]]</f>
        <v>0</v>
      </c>
      <c r="AJ186" s="3">
        <v>0</v>
      </c>
      <c r="AK186" s="3">
        <v>0</v>
      </c>
      <c r="AL186" s="4">
        <v>0</v>
      </c>
      <c r="AM186" s="3">
        <v>0</v>
      </c>
      <c r="AN186" s="3">
        <v>0</v>
      </c>
      <c r="AO186" s="4">
        <v>0</v>
      </c>
      <c r="AP186" s="1" t="s">
        <v>184</v>
      </c>
      <c r="AQ186" s="1">
        <v>5</v>
      </c>
    </row>
    <row r="187" spans="1:43" x14ac:dyDescent="0.2">
      <c r="A187" s="1" t="s">
        <v>425</v>
      </c>
      <c r="B187" s="1" t="s">
        <v>614</v>
      </c>
      <c r="C187" s="1" t="s">
        <v>901</v>
      </c>
      <c r="D187" s="1" t="s">
        <v>1094</v>
      </c>
      <c r="E187" s="3">
        <v>55.333333333333336</v>
      </c>
      <c r="F187" s="3">
        <f t="shared" si="8"/>
        <v>234.36166666666668</v>
      </c>
      <c r="G187" s="3">
        <f>SUM(Table39[[#This Row],[RN Hours Contract (W/ Admin, DON)]], Table39[[#This Row],[LPN Contract Hours (w/ Admin)]], Table39[[#This Row],[CNA/NA/Med Aide Contract Hours]])</f>
        <v>0</v>
      </c>
      <c r="H187" s="4">
        <f>Table39[[#This Row],[Total Contract Hours]]/Table39[[#This Row],[Total Hours Nurse Staffing]]</f>
        <v>0</v>
      </c>
      <c r="I187" s="3">
        <f>SUM(Table39[[#This Row],[RN Hours]], Table39[[#This Row],[RN Admin Hours]], Table39[[#This Row],[RN DON Hours]])</f>
        <v>50.376555555555562</v>
      </c>
      <c r="J187" s="3">
        <f t="shared" si="9"/>
        <v>0</v>
      </c>
      <c r="K187" s="4">
        <f>Table39[[#This Row],[RN Hours Contract (W/ Admin, DON)]]/Table39[[#This Row],[RN Hours (w/ Admin, DON)]]</f>
        <v>0</v>
      </c>
      <c r="L187" s="3">
        <v>22.293222222222223</v>
      </c>
      <c r="M187" s="3">
        <v>0</v>
      </c>
      <c r="N187" s="4">
        <f>Table39[[#This Row],[RN Hours Contract]]/Table39[[#This Row],[RN Hours]]</f>
        <v>0</v>
      </c>
      <c r="O187" s="3">
        <v>22.572222222222223</v>
      </c>
      <c r="P187" s="3">
        <v>0</v>
      </c>
      <c r="Q187" s="4">
        <f>Table39[[#This Row],[RN Admin Hours Contract]]/Table39[[#This Row],[RN Admin Hours]]</f>
        <v>0</v>
      </c>
      <c r="R187" s="3">
        <v>5.5111111111111111</v>
      </c>
      <c r="S187" s="3">
        <v>0</v>
      </c>
      <c r="T187" s="4">
        <f>Table39[[#This Row],[RN DON Hours Contract]]/Table39[[#This Row],[RN DON Hours]]</f>
        <v>0</v>
      </c>
      <c r="U187" s="3">
        <f>SUM(Table39[[#This Row],[LPN Hours]], Table39[[#This Row],[LPN Admin Hours]])</f>
        <v>41.858222222222217</v>
      </c>
      <c r="V187" s="3">
        <f>Table39[[#This Row],[LPN Hours Contract]]+Table39[[#This Row],[LPN Admin Hours Contract]]</f>
        <v>0</v>
      </c>
      <c r="W187" s="4">
        <f t="shared" si="10"/>
        <v>0</v>
      </c>
      <c r="X187" s="3">
        <v>41.830444444444439</v>
      </c>
      <c r="Y187" s="3">
        <v>0</v>
      </c>
      <c r="Z187" s="4">
        <f>Table39[[#This Row],[LPN Hours Contract]]/Table39[[#This Row],[LPN Hours]]</f>
        <v>0</v>
      </c>
      <c r="AA187" s="3">
        <v>2.7777777777777776E-2</v>
      </c>
      <c r="AB187" s="3">
        <v>0</v>
      </c>
      <c r="AC187" s="4">
        <f>Table39[[#This Row],[LPN Admin Hours Contract]]/Table39[[#This Row],[LPN Admin Hours]]</f>
        <v>0</v>
      </c>
      <c r="AD187" s="3">
        <f>SUM(Table39[[#This Row],[CNA Hours]], Table39[[#This Row],[NA in Training Hours]], Table39[[#This Row],[Med Aide/Tech Hours]])</f>
        <v>142.12688888888889</v>
      </c>
      <c r="AE187" s="3">
        <f>SUM(Table39[[#This Row],[CNA Hours Contract]], Table39[[#This Row],[NA in Training Hours Contract]], Table39[[#This Row],[Med Aide/Tech Hours Contract]])</f>
        <v>0</v>
      </c>
      <c r="AF187" s="4">
        <f>Table39[[#This Row],[CNA/NA/Med Aide Contract Hours]]/Table39[[#This Row],[Total CNA, NA in Training, Med Aide/Tech Hours]]</f>
        <v>0</v>
      </c>
      <c r="AG187" s="3">
        <v>140.91022222222222</v>
      </c>
      <c r="AH187" s="3">
        <v>0</v>
      </c>
      <c r="AI187" s="4">
        <f>Table39[[#This Row],[CNA Hours Contract]]/Table39[[#This Row],[CNA Hours]]</f>
        <v>0</v>
      </c>
      <c r="AJ187" s="3">
        <v>1.2166666666666666</v>
      </c>
      <c r="AK187" s="3">
        <v>0</v>
      </c>
      <c r="AL187" s="4">
        <f>Table39[[#This Row],[NA in Training Hours Contract]]/Table39[[#This Row],[NA in Training Hours]]</f>
        <v>0</v>
      </c>
      <c r="AM187" s="3">
        <v>0</v>
      </c>
      <c r="AN187" s="3">
        <v>0</v>
      </c>
      <c r="AO187" s="4">
        <v>0</v>
      </c>
      <c r="AP187" s="1" t="s">
        <v>185</v>
      </c>
      <c r="AQ187" s="1">
        <v>5</v>
      </c>
    </row>
    <row r="188" spans="1:43" x14ac:dyDescent="0.2">
      <c r="A188" s="1" t="s">
        <v>425</v>
      </c>
      <c r="B188" s="1" t="s">
        <v>615</v>
      </c>
      <c r="C188" s="1" t="s">
        <v>995</v>
      </c>
      <c r="D188" s="1" t="s">
        <v>1136</v>
      </c>
      <c r="E188" s="3">
        <v>61.455555555555556</v>
      </c>
      <c r="F188" s="3">
        <f t="shared" si="8"/>
        <v>207.33266666666665</v>
      </c>
      <c r="G188" s="3">
        <f>SUM(Table39[[#This Row],[RN Hours Contract (W/ Admin, DON)]], Table39[[#This Row],[LPN Contract Hours (w/ Admin)]], Table39[[#This Row],[CNA/NA/Med Aide Contract Hours]])</f>
        <v>0</v>
      </c>
      <c r="H188" s="4">
        <f>Table39[[#This Row],[Total Contract Hours]]/Table39[[#This Row],[Total Hours Nurse Staffing]]</f>
        <v>0</v>
      </c>
      <c r="I188" s="3">
        <f>SUM(Table39[[#This Row],[RN Hours]], Table39[[#This Row],[RN Admin Hours]], Table39[[#This Row],[RN DON Hours]])</f>
        <v>28.245111111111111</v>
      </c>
      <c r="J188" s="3">
        <f t="shared" si="9"/>
        <v>0</v>
      </c>
      <c r="K188" s="4">
        <f>Table39[[#This Row],[RN Hours Contract (W/ Admin, DON)]]/Table39[[#This Row],[RN Hours (w/ Admin, DON)]]</f>
        <v>0</v>
      </c>
      <c r="L188" s="3">
        <v>23.000666666666667</v>
      </c>
      <c r="M188" s="3">
        <v>0</v>
      </c>
      <c r="N188" s="4">
        <f>Table39[[#This Row],[RN Hours Contract]]/Table39[[#This Row],[RN Hours]]</f>
        <v>0</v>
      </c>
      <c r="O188" s="3">
        <v>0</v>
      </c>
      <c r="P188" s="3">
        <v>0</v>
      </c>
      <c r="Q188" s="4">
        <v>0</v>
      </c>
      <c r="R188" s="3">
        <v>5.2444444444444445</v>
      </c>
      <c r="S188" s="3">
        <v>0</v>
      </c>
      <c r="T188" s="4">
        <f>Table39[[#This Row],[RN DON Hours Contract]]/Table39[[#This Row],[RN DON Hours]]</f>
        <v>0</v>
      </c>
      <c r="U188" s="3">
        <f>SUM(Table39[[#This Row],[LPN Hours]], Table39[[#This Row],[LPN Admin Hours]])</f>
        <v>49.225888888888889</v>
      </c>
      <c r="V188" s="3">
        <f>Table39[[#This Row],[LPN Hours Contract]]+Table39[[#This Row],[LPN Admin Hours Contract]]</f>
        <v>0</v>
      </c>
      <c r="W188" s="4">
        <f t="shared" si="10"/>
        <v>0</v>
      </c>
      <c r="X188" s="3">
        <v>43.892555555555553</v>
      </c>
      <c r="Y188" s="3">
        <v>0</v>
      </c>
      <c r="Z188" s="4">
        <f>Table39[[#This Row],[LPN Hours Contract]]/Table39[[#This Row],[LPN Hours]]</f>
        <v>0</v>
      </c>
      <c r="AA188" s="3">
        <v>5.333333333333333</v>
      </c>
      <c r="AB188" s="3">
        <v>0</v>
      </c>
      <c r="AC188" s="4">
        <f>Table39[[#This Row],[LPN Admin Hours Contract]]/Table39[[#This Row],[LPN Admin Hours]]</f>
        <v>0</v>
      </c>
      <c r="AD188" s="3">
        <f>SUM(Table39[[#This Row],[CNA Hours]], Table39[[#This Row],[NA in Training Hours]], Table39[[#This Row],[Med Aide/Tech Hours]])</f>
        <v>129.86166666666665</v>
      </c>
      <c r="AE188" s="3">
        <f>SUM(Table39[[#This Row],[CNA Hours Contract]], Table39[[#This Row],[NA in Training Hours Contract]], Table39[[#This Row],[Med Aide/Tech Hours Contract]])</f>
        <v>0</v>
      </c>
      <c r="AF188" s="4">
        <f>Table39[[#This Row],[CNA/NA/Med Aide Contract Hours]]/Table39[[#This Row],[Total CNA, NA in Training, Med Aide/Tech Hours]]</f>
        <v>0</v>
      </c>
      <c r="AG188" s="3">
        <v>129.86166666666665</v>
      </c>
      <c r="AH188" s="3">
        <v>0</v>
      </c>
      <c r="AI188" s="4">
        <f>Table39[[#This Row],[CNA Hours Contract]]/Table39[[#This Row],[CNA Hours]]</f>
        <v>0</v>
      </c>
      <c r="AJ188" s="3">
        <v>0</v>
      </c>
      <c r="AK188" s="3">
        <v>0</v>
      </c>
      <c r="AL188" s="4">
        <v>0</v>
      </c>
      <c r="AM188" s="3">
        <v>0</v>
      </c>
      <c r="AN188" s="3">
        <v>0</v>
      </c>
      <c r="AO188" s="4">
        <v>0</v>
      </c>
      <c r="AP188" s="1" t="s">
        <v>186</v>
      </c>
      <c r="AQ188" s="1">
        <v>5</v>
      </c>
    </row>
    <row r="189" spans="1:43" x14ac:dyDescent="0.2">
      <c r="A189" s="1" t="s">
        <v>425</v>
      </c>
      <c r="B189" s="1" t="s">
        <v>616</v>
      </c>
      <c r="C189" s="1" t="s">
        <v>967</v>
      </c>
      <c r="D189" s="1" t="s">
        <v>1132</v>
      </c>
      <c r="E189" s="3">
        <v>44.455555555555556</v>
      </c>
      <c r="F189" s="3">
        <f t="shared" si="8"/>
        <v>191.97777777777779</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48.858333333333334</v>
      </c>
      <c r="J189" s="3">
        <f t="shared" si="9"/>
        <v>0</v>
      </c>
      <c r="K189" s="4">
        <f>Table39[[#This Row],[RN Hours Contract (W/ Admin, DON)]]/Table39[[#This Row],[RN Hours (w/ Admin, DON)]]</f>
        <v>0</v>
      </c>
      <c r="L189" s="3">
        <v>35.31111111111111</v>
      </c>
      <c r="M189" s="3">
        <v>0</v>
      </c>
      <c r="N189" s="4">
        <f>Table39[[#This Row],[RN Hours Contract]]/Table39[[#This Row],[RN Hours]]</f>
        <v>0</v>
      </c>
      <c r="O189" s="3">
        <v>9.5472222222222225</v>
      </c>
      <c r="P189" s="3">
        <v>0</v>
      </c>
      <c r="Q189" s="4">
        <f>Table39[[#This Row],[RN Admin Hours Contract]]/Table39[[#This Row],[RN Admin Hours]]</f>
        <v>0</v>
      </c>
      <c r="R189" s="3">
        <v>4</v>
      </c>
      <c r="S189" s="3">
        <v>0</v>
      </c>
      <c r="T189" s="4">
        <f>Table39[[#This Row],[RN DON Hours Contract]]/Table39[[#This Row],[RN DON Hours]]</f>
        <v>0</v>
      </c>
      <c r="U189" s="3">
        <f>SUM(Table39[[#This Row],[LPN Hours]], Table39[[#This Row],[LPN Admin Hours]])</f>
        <v>35.475000000000001</v>
      </c>
      <c r="V189" s="3">
        <f>Table39[[#This Row],[LPN Hours Contract]]+Table39[[#This Row],[LPN Admin Hours Contract]]</f>
        <v>0</v>
      </c>
      <c r="W189" s="4">
        <f t="shared" si="10"/>
        <v>0</v>
      </c>
      <c r="X189" s="3">
        <v>35.475000000000001</v>
      </c>
      <c r="Y189" s="3">
        <v>0</v>
      </c>
      <c r="Z189" s="4">
        <f>Table39[[#This Row],[LPN Hours Contract]]/Table39[[#This Row],[LPN Hours]]</f>
        <v>0</v>
      </c>
      <c r="AA189" s="3">
        <v>0</v>
      </c>
      <c r="AB189" s="3">
        <v>0</v>
      </c>
      <c r="AC189" s="4">
        <v>0</v>
      </c>
      <c r="AD189" s="3">
        <f>SUM(Table39[[#This Row],[CNA Hours]], Table39[[#This Row],[NA in Training Hours]], Table39[[#This Row],[Med Aide/Tech Hours]])</f>
        <v>107.64444444444445</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106.88611111111111</v>
      </c>
      <c r="AH189" s="3">
        <v>0</v>
      </c>
      <c r="AI189" s="4">
        <f>Table39[[#This Row],[CNA Hours Contract]]/Table39[[#This Row],[CNA Hours]]</f>
        <v>0</v>
      </c>
      <c r="AJ189" s="3">
        <v>0.7583333333333333</v>
      </c>
      <c r="AK189" s="3">
        <v>0</v>
      </c>
      <c r="AL189" s="4">
        <f>Table39[[#This Row],[NA in Training Hours Contract]]/Table39[[#This Row],[NA in Training Hours]]</f>
        <v>0</v>
      </c>
      <c r="AM189" s="3">
        <v>0</v>
      </c>
      <c r="AN189" s="3">
        <v>0</v>
      </c>
      <c r="AO189" s="4">
        <v>0</v>
      </c>
      <c r="AP189" s="1" t="s">
        <v>187</v>
      </c>
      <c r="AQ189" s="1">
        <v>5</v>
      </c>
    </row>
    <row r="190" spans="1:43" x14ac:dyDescent="0.2">
      <c r="A190" s="1" t="s">
        <v>425</v>
      </c>
      <c r="B190" s="1" t="s">
        <v>617</v>
      </c>
      <c r="C190" s="1" t="s">
        <v>928</v>
      </c>
      <c r="D190" s="1" t="s">
        <v>1079</v>
      </c>
      <c r="E190" s="3">
        <v>58.488888888888887</v>
      </c>
      <c r="F190" s="3">
        <f t="shared" si="8"/>
        <v>162.8138888888889</v>
      </c>
      <c r="G190" s="3">
        <f>SUM(Table39[[#This Row],[RN Hours Contract (W/ Admin, DON)]], Table39[[#This Row],[LPN Contract Hours (w/ Admin)]], Table39[[#This Row],[CNA/NA/Med Aide Contract Hours]])</f>
        <v>6.6611111111111114</v>
      </c>
      <c r="H190" s="4">
        <f>Table39[[#This Row],[Total Contract Hours]]/Table39[[#This Row],[Total Hours Nurse Staffing]]</f>
        <v>4.0912425571119036E-2</v>
      </c>
      <c r="I190" s="3">
        <f>SUM(Table39[[#This Row],[RN Hours]], Table39[[#This Row],[RN Admin Hours]], Table39[[#This Row],[RN DON Hours]])</f>
        <v>20.31111111111111</v>
      </c>
      <c r="J190" s="3">
        <f t="shared" si="9"/>
        <v>0.16666666666666666</v>
      </c>
      <c r="K190" s="4">
        <f>Table39[[#This Row],[RN Hours Contract (W/ Admin, DON)]]/Table39[[#This Row],[RN Hours (w/ Admin, DON)]]</f>
        <v>8.2056892778993428E-3</v>
      </c>
      <c r="L190" s="3">
        <v>7.2944444444444443</v>
      </c>
      <c r="M190" s="3">
        <v>0.16666666666666666</v>
      </c>
      <c r="N190" s="4">
        <f>Table39[[#This Row],[RN Hours Contract]]/Table39[[#This Row],[RN Hours]]</f>
        <v>2.2848438690022847E-2</v>
      </c>
      <c r="O190" s="3">
        <v>7.9749999999999996</v>
      </c>
      <c r="P190" s="3">
        <v>0</v>
      </c>
      <c r="Q190" s="4">
        <f>Table39[[#This Row],[RN Admin Hours Contract]]/Table39[[#This Row],[RN Admin Hours]]</f>
        <v>0</v>
      </c>
      <c r="R190" s="3">
        <v>5.041666666666667</v>
      </c>
      <c r="S190" s="3">
        <v>0</v>
      </c>
      <c r="T190" s="4">
        <f>Table39[[#This Row],[RN DON Hours Contract]]/Table39[[#This Row],[RN DON Hours]]</f>
        <v>0</v>
      </c>
      <c r="U190" s="3">
        <f>SUM(Table39[[#This Row],[LPN Hours]], Table39[[#This Row],[LPN Admin Hours]])</f>
        <v>41.677777777777777</v>
      </c>
      <c r="V190" s="3">
        <f>Table39[[#This Row],[LPN Hours Contract]]+Table39[[#This Row],[LPN Admin Hours Contract]]</f>
        <v>2.4305555555555554</v>
      </c>
      <c r="W190" s="4">
        <f t="shared" si="10"/>
        <v>5.8317781924820046E-2</v>
      </c>
      <c r="X190" s="3">
        <v>41.677777777777777</v>
      </c>
      <c r="Y190" s="3">
        <v>2.4305555555555554</v>
      </c>
      <c r="Z190" s="4">
        <f>Table39[[#This Row],[LPN Hours Contract]]/Table39[[#This Row],[LPN Hours]]</f>
        <v>5.8317781924820046E-2</v>
      </c>
      <c r="AA190" s="3">
        <v>0</v>
      </c>
      <c r="AB190" s="3">
        <v>0</v>
      </c>
      <c r="AC190" s="4">
        <v>0</v>
      </c>
      <c r="AD190" s="3">
        <f>SUM(Table39[[#This Row],[CNA Hours]], Table39[[#This Row],[NA in Training Hours]], Table39[[#This Row],[Med Aide/Tech Hours]])</f>
        <v>100.825</v>
      </c>
      <c r="AE190" s="3">
        <f>SUM(Table39[[#This Row],[CNA Hours Contract]], Table39[[#This Row],[NA in Training Hours Contract]], Table39[[#This Row],[Med Aide/Tech Hours Contract]])</f>
        <v>4.0638888888888891</v>
      </c>
      <c r="AF190" s="4">
        <f>Table39[[#This Row],[CNA/NA/Med Aide Contract Hours]]/Table39[[#This Row],[Total CNA, NA in Training, Med Aide/Tech Hours]]</f>
        <v>4.0306361407278841E-2</v>
      </c>
      <c r="AG190" s="3">
        <v>93.169444444444451</v>
      </c>
      <c r="AH190" s="3">
        <v>4.0638888888888891</v>
      </c>
      <c r="AI190" s="4">
        <f>Table39[[#This Row],[CNA Hours Contract]]/Table39[[#This Row],[CNA Hours]]</f>
        <v>4.3618258251095672E-2</v>
      </c>
      <c r="AJ190" s="3">
        <v>7.6555555555555559</v>
      </c>
      <c r="AK190" s="3">
        <v>0</v>
      </c>
      <c r="AL190" s="4">
        <f>Table39[[#This Row],[NA in Training Hours Contract]]/Table39[[#This Row],[NA in Training Hours]]</f>
        <v>0</v>
      </c>
      <c r="AM190" s="3">
        <v>0</v>
      </c>
      <c r="AN190" s="3">
        <v>0</v>
      </c>
      <c r="AO190" s="4">
        <v>0</v>
      </c>
      <c r="AP190" s="1" t="s">
        <v>188</v>
      </c>
      <c r="AQ190" s="1">
        <v>5</v>
      </c>
    </row>
    <row r="191" spans="1:43" x14ac:dyDescent="0.2">
      <c r="A191" s="1" t="s">
        <v>425</v>
      </c>
      <c r="B191" s="1" t="s">
        <v>618</v>
      </c>
      <c r="C191" s="1" t="s">
        <v>996</v>
      </c>
      <c r="D191" s="1" t="s">
        <v>1079</v>
      </c>
      <c r="E191" s="3">
        <v>108.63333333333334</v>
      </c>
      <c r="F191" s="3">
        <f t="shared" si="8"/>
        <v>323.42022222222221</v>
      </c>
      <c r="G191" s="3">
        <f>SUM(Table39[[#This Row],[RN Hours Contract (W/ Admin, DON)]], Table39[[#This Row],[LPN Contract Hours (w/ Admin)]], Table39[[#This Row],[CNA/NA/Med Aide Contract Hours]])</f>
        <v>0</v>
      </c>
      <c r="H191" s="4">
        <f>Table39[[#This Row],[Total Contract Hours]]/Table39[[#This Row],[Total Hours Nurse Staffing]]</f>
        <v>0</v>
      </c>
      <c r="I191" s="3">
        <f>SUM(Table39[[#This Row],[RN Hours]], Table39[[#This Row],[RN Admin Hours]], Table39[[#This Row],[RN DON Hours]])</f>
        <v>29.531333333333336</v>
      </c>
      <c r="J191" s="3">
        <f t="shared" si="9"/>
        <v>0</v>
      </c>
      <c r="K191" s="4">
        <f>Table39[[#This Row],[RN Hours Contract (W/ Admin, DON)]]/Table39[[#This Row],[RN Hours (w/ Admin, DON)]]</f>
        <v>0</v>
      </c>
      <c r="L191" s="3">
        <v>7.6995555555555564</v>
      </c>
      <c r="M191" s="3">
        <v>0</v>
      </c>
      <c r="N191" s="4">
        <f>Table39[[#This Row],[RN Hours Contract]]/Table39[[#This Row],[RN Hours]]</f>
        <v>0</v>
      </c>
      <c r="O191" s="3">
        <v>17.387333333333338</v>
      </c>
      <c r="P191" s="3">
        <v>0</v>
      </c>
      <c r="Q191" s="4">
        <f>Table39[[#This Row],[RN Admin Hours Contract]]/Table39[[#This Row],[RN Admin Hours]]</f>
        <v>0</v>
      </c>
      <c r="R191" s="3">
        <v>4.4444444444444446</v>
      </c>
      <c r="S191" s="3">
        <v>0</v>
      </c>
      <c r="T191" s="4">
        <f>Table39[[#This Row],[RN DON Hours Contract]]/Table39[[#This Row],[RN DON Hours]]</f>
        <v>0</v>
      </c>
      <c r="U191" s="3">
        <f>SUM(Table39[[#This Row],[LPN Hours]], Table39[[#This Row],[LPN Admin Hours]])</f>
        <v>115.04777777777778</v>
      </c>
      <c r="V191" s="3">
        <f>Table39[[#This Row],[LPN Hours Contract]]+Table39[[#This Row],[LPN Admin Hours Contract]]</f>
        <v>0</v>
      </c>
      <c r="W191" s="4">
        <f t="shared" si="10"/>
        <v>0</v>
      </c>
      <c r="X191" s="3">
        <v>99.004000000000005</v>
      </c>
      <c r="Y191" s="3">
        <v>0</v>
      </c>
      <c r="Z191" s="4">
        <f>Table39[[#This Row],[LPN Hours Contract]]/Table39[[#This Row],[LPN Hours]]</f>
        <v>0</v>
      </c>
      <c r="AA191" s="3">
        <v>16.043777777777777</v>
      </c>
      <c r="AB191" s="3">
        <v>0</v>
      </c>
      <c r="AC191" s="4">
        <f>Table39[[#This Row],[LPN Admin Hours Contract]]/Table39[[#This Row],[LPN Admin Hours]]</f>
        <v>0</v>
      </c>
      <c r="AD191" s="3">
        <f>SUM(Table39[[#This Row],[CNA Hours]], Table39[[#This Row],[NA in Training Hours]], Table39[[#This Row],[Med Aide/Tech Hours]])</f>
        <v>178.8411111111111</v>
      </c>
      <c r="AE191" s="3">
        <f>SUM(Table39[[#This Row],[CNA Hours Contract]], Table39[[#This Row],[NA in Training Hours Contract]], Table39[[#This Row],[Med Aide/Tech Hours Contract]])</f>
        <v>0</v>
      </c>
      <c r="AF191" s="4">
        <f>Table39[[#This Row],[CNA/NA/Med Aide Contract Hours]]/Table39[[#This Row],[Total CNA, NA in Training, Med Aide/Tech Hours]]</f>
        <v>0</v>
      </c>
      <c r="AG191" s="3">
        <v>177.14833333333334</v>
      </c>
      <c r="AH191" s="3">
        <v>0</v>
      </c>
      <c r="AI191" s="4">
        <f>Table39[[#This Row],[CNA Hours Contract]]/Table39[[#This Row],[CNA Hours]]</f>
        <v>0</v>
      </c>
      <c r="AJ191" s="3">
        <v>1.6927777777777777</v>
      </c>
      <c r="AK191" s="3">
        <v>0</v>
      </c>
      <c r="AL191" s="4">
        <f>Table39[[#This Row],[NA in Training Hours Contract]]/Table39[[#This Row],[NA in Training Hours]]</f>
        <v>0</v>
      </c>
      <c r="AM191" s="3">
        <v>0</v>
      </c>
      <c r="AN191" s="3">
        <v>0</v>
      </c>
      <c r="AO191" s="4">
        <v>0</v>
      </c>
      <c r="AP191" s="1" t="s">
        <v>189</v>
      </c>
      <c r="AQ191" s="1">
        <v>5</v>
      </c>
    </row>
    <row r="192" spans="1:43" x14ac:dyDescent="0.2">
      <c r="A192" s="1" t="s">
        <v>425</v>
      </c>
      <c r="B192" s="1" t="s">
        <v>619</v>
      </c>
      <c r="C192" s="1" t="s">
        <v>977</v>
      </c>
      <c r="D192" s="1" t="s">
        <v>1096</v>
      </c>
      <c r="E192" s="3">
        <v>80.666666666666671</v>
      </c>
      <c r="F192" s="3">
        <f t="shared" si="8"/>
        <v>330.18222222222221</v>
      </c>
      <c r="G192" s="3">
        <f>SUM(Table39[[#This Row],[RN Hours Contract (W/ Admin, DON)]], Table39[[#This Row],[LPN Contract Hours (w/ Admin)]], Table39[[#This Row],[CNA/NA/Med Aide Contract Hours]])</f>
        <v>0</v>
      </c>
      <c r="H192" s="4">
        <f>Table39[[#This Row],[Total Contract Hours]]/Table39[[#This Row],[Total Hours Nurse Staffing]]</f>
        <v>0</v>
      </c>
      <c r="I192" s="3">
        <f>SUM(Table39[[#This Row],[RN Hours]], Table39[[#This Row],[RN Admin Hours]], Table39[[#This Row],[RN DON Hours]])</f>
        <v>78.575777777777773</v>
      </c>
      <c r="J192" s="3">
        <f t="shared" si="9"/>
        <v>0</v>
      </c>
      <c r="K192" s="4">
        <f>Table39[[#This Row],[RN Hours Contract (W/ Admin, DON)]]/Table39[[#This Row],[RN Hours (w/ Admin, DON)]]</f>
        <v>0</v>
      </c>
      <c r="L192" s="3">
        <v>63.656333333333329</v>
      </c>
      <c r="M192" s="3">
        <v>0</v>
      </c>
      <c r="N192" s="4">
        <f>Table39[[#This Row],[RN Hours Contract]]/Table39[[#This Row],[RN Hours]]</f>
        <v>0</v>
      </c>
      <c r="O192" s="3">
        <v>9.2750000000000004</v>
      </c>
      <c r="P192" s="3">
        <v>0</v>
      </c>
      <c r="Q192" s="4">
        <f>Table39[[#This Row],[RN Admin Hours Contract]]/Table39[[#This Row],[RN Admin Hours]]</f>
        <v>0</v>
      </c>
      <c r="R192" s="3">
        <v>5.6444444444444448</v>
      </c>
      <c r="S192" s="3">
        <v>0</v>
      </c>
      <c r="T192" s="4">
        <f>Table39[[#This Row],[RN DON Hours Contract]]/Table39[[#This Row],[RN DON Hours]]</f>
        <v>0</v>
      </c>
      <c r="U192" s="3">
        <f>SUM(Table39[[#This Row],[LPN Hours]], Table39[[#This Row],[LPN Admin Hours]])</f>
        <v>35.916666666666664</v>
      </c>
      <c r="V192" s="3">
        <f>Table39[[#This Row],[LPN Hours Contract]]+Table39[[#This Row],[LPN Admin Hours Contract]]</f>
        <v>0</v>
      </c>
      <c r="W192" s="4">
        <f t="shared" si="10"/>
        <v>0</v>
      </c>
      <c r="X192" s="3">
        <v>35.916666666666664</v>
      </c>
      <c r="Y192" s="3">
        <v>0</v>
      </c>
      <c r="Z192" s="4">
        <f>Table39[[#This Row],[LPN Hours Contract]]/Table39[[#This Row],[LPN Hours]]</f>
        <v>0</v>
      </c>
      <c r="AA192" s="3">
        <v>0</v>
      </c>
      <c r="AB192" s="3">
        <v>0</v>
      </c>
      <c r="AC192" s="4">
        <v>0</v>
      </c>
      <c r="AD192" s="3">
        <f>SUM(Table39[[#This Row],[CNA Hours]], Table39[[#This Row],[NA in Training Hours]], Table39[[#This Row],[Med Aide/Tech Hours]])</f>
        <v>215.68977777777778</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211.71666666666667</v>
      </c>
      <c r="AH192" s="3">
        <v>0</v>
      </c>
      <c r="AI192" s="4">
        <f>Table39[[#This Row],[CNA Hours Contract]]/Table39[[#This Row],[CNA Hours]]</f>
        <v>0</v>
      </c>
      <c r="AJ192" s="3">
        <v>3.9731111111111108</v>
      </c>
      <c r="AK192" s="3">
        <v>0</v>
      </c>
      <c r="AL192" s="4">
        <f>Table39[[#This Row],[NA in Training Hours Contract]]/Table39[[#This Row],[NA in Training Hours]]</f>
        <v>0</v>
      </c>
      <c r="AM192" s="3">
        <v>0</v>
      </c>
      <c r="AN192" s="3">
        <v>0</v>
      </c>
      <c r="AO192" s="4">
        <v>0</v>
      </c>
      <c r="AP192" s="1" t="s">
        <v>190</v>
      </c>
      <c r="AQ192" s="1">
        <v>5</v>
      </c>
    </row>
    <row r="193" spans="1:43" x14ac:dyDescent="0.2">
      <c r="A193" s="1" t="s">
        <v>425</v>
      </c>
      <c r="B193" s="1" t="s">
        <v>620</v>
      </c>
      <c r="C193" s="1" t="s">
        <v>890</v>
      </c>
      <c r="D193" s="1" t="s">
        <v>1106</v>
      </c>
      <c r="E193" s="3">
        <v>70.711111111111109</v>
      </c>
      <c r="F193" s="3">
        <f t="shared" si="8"/>
        <v>263.07633333333331</v>
      </c>
      <c r="G193" s="3">
        <f>SUM(Table39[[#This Row],[RN Hours Contract (W/ Admin, DON)]], Table39[[#This Row],[LPN Contract Hours (w/ Admin)]], Table39[[#This Row],[CNA/NA/Med Aide Contract Hours]])</f>
        <v>0</v>
      </c>
      <c r="H193" s="4">
        <f>Table39[[#This Row],[Total Contract Hours]]/Table39[[#This Row],[Total Hours Nurse Staffing]]</f>
        <v>0</v>
      </c>
      <c r="I193" s="3">
        <f>SUM(Table39[[#This Row],[RN Hours]], Table39[[#This Row],[RN Admin Hours]], Table39[[#This Row],[RN DON Hours]])</f>
        <v>39.509333333333338</v>
      </c>
      <c r="J193" s="3">
        <f t="shared" si="9"/>
        <v>0</v>
      </c>
      <c r="K193" s="4">
        <f>Table39[[#This Row],[RN Hours Contract (W/ Admin, DON)]]/Table39[[#This Row],[RN Hours (w/ Admin, DON)]]</f>
        <v>0</v>
      </c>
      <c r="L193" s="3">
        <v>23.934333333333335</v>
      </c>
      <c r="M193" s="3">
        <v>0</v>
      </c>
      <c r="N193" s="4">
        <f>Table39[[#This Row],[RN Hours Contract]]/Table39[[#This Row],[RN Hours]]</f>
        <v>0</v>
      </c>
      <c r="O193" s="3">
        <v>10.241666666666667</v>
      </c>
      <c r="P193" s="3">
        <v>0</v>
      </c>
      <c r="Q193" s="4">
        <f>Table39[[#This Row],[RN Admin Hours Contract]]/Table39[[#This Row],[RN Admin Hours]]</f>
        <v>0</v>
      </c>
      <c r="R193" s="3">
        <v>5.333333333333333</v>
      </c>
      <c r="S193" s="3">
        <v>0</v>
      </c>
      <c r="T193" s="4">
        <f>Table39[[#This Row],[RN DON Hours Contract]]/Table39[[#This Row],[RN DON Hours]]</f>
        <v>0</v>
      </c>
      <c r="U193" s="3">
        <f>SUM(Table39[[#This Row],[LPN Hours]], Table39[[#This Row],[LPN Admin Hours]])</f>
        <v>64.135111111111115</v>
      </c>
      <c r="V193" s="3">
        <f>Table39[[#This Row],[LPN Hours Contract]]+Table39[[#This Row],[LPN Admin Hours Contract]]</f>
        <v>0</v>
      </c>
      <c r="W193" s="4">
        <f t="shared" si="10"/>
        <v>0</v>
      </c>
      <c r="X193" s="3">
        <v>64.135111111111115</v>
      </c>
      <c r="Y193" s="3">
        <v>0</v>
      </c>
      <c r="Z193" s="4">
        <f>Table39[[#This Row],[LPN Hours Contract]]/Table39[[#This Row],[LPN Hours]]</f>
        <v>0</v>
      </c>
      <c r="AA193" s="3">
        <v>0</v>
      </c>
      <c r="AB193" s="3">
        <v>0</v>
      </c>
      <c r="AC193" s="4">
        <v>0</v>
      </c>
      <c r="AD193" s="3">
        <f>SUM(Table39[[#This Row],[CNA Hours]], Table39[[#This Row],[NA in Training Hours]], Table39[[#This Row],[Med Aide/Tech Hours]])</f>
        <v>159.43188888888886</v>
      </c>
      <c r="AE193" s="3">
        <f>SUM(Table39[[#This Row],[CNA Hours Contract]], Table39[[#This Row],[NA in Training Hours Contract]], Table39[[#This Row],[Med Aide/Tech Hours Contract]])</f>
        <v>0</v>
      </c>
      <c r="AF193" s="4">
        <f>Table39[[#This Row],[CNA/NA/Med Aide Contract Hours]]/Table39[[#This Row],[Total CNA, NA in Training, Med Aide/Tech Hours]]</f>
        <v>0</v>
      </c>
      <c r="AG193" s="3">
        <v>157.54133333333331</v>
      </c>
      <c r="AH193" s="3">
        <v>0</v>
      </c>
      <c r="AI193" s="4">
        <f>Table39[[#This Row],[CNA Hours Contract]]/Table39[[#This Row],[CNA Hours]]</f>
        <v>0</v>
      </c>
      <c r="AJ193" s="3">
        <v>1.8905555555555553</v>
      </c>
      <c r="AK193" s="3">
        <v>0</v>
      </c>
      <c r="AL193" s="4">
        <f>Table39[[#This Row],[NA in Training Hours Contract]]/Table39[[#This Row],[NA in Training Hours]]</f>
        <v>0</v>
      </c>
      <c r="AM193" s="3">
        <v>0</v>
      </c>
      <c r="AN193" s="3">
        <v>0</v>
      </c>
      <c r="AO193" s="4">
        <v>0</v>
      </c>
      <c r="AP193" s="1" t="s">
        <v>191</v>
      </c>
      <c r="AQ193" s="1">
        <v>5</v>
      </c>
    </row>
    <row r="194" spans="1:43" x14ac:dyDescent="0.2">
      <c r="A194" s="1" t="s">
        <v>425</v>
      </c>
      <c r="B194" s="1" t="s">
        <v>621</v>
      </c>
      <c r="C194" s="1" t="s">
        <v>997</v>
      </c>
      <c r="D194" s="1" t="s">
        <v>1076</v>
      </c>
      <c r="E194" s="3">
        <v>67.511111111111106</v>
      </c>
      <c r="F194" s="3">
        <f t="shared" ref="F194:F257" si="11">SUM(I194,U194,AD194)</f>
        <v>339</v>
      </c>
      <c r="G194" s="3">
        <f>SUM(Table39[[#This Row],[RN Hours Contract (W/ Admin, DON)]], Table39[[#This Row],[LPN Contract Hours (w/ Admin)]], Table39[[#This Row],[CNA/NA/Med Aide Contract Hours]])</f>
        <v>0</v>
      </c>
      <c r="H194" s="4">
        <f>Table39[[#This Row],[Total Contract Hours]]/Table39[[#This Row],[Total Hours Nurse Staffing]]</f>
        <v>0</v>
      </c>
      <c r="I194" s="3">
        <f>SUM(Table39[[#This Row],[RN Hours]], Table39[[#This Row],[RN Admin Hours]], Table39[[#This Row],[RN DON Hours]])</f>
        <v>80.027777777777786</v>
      </c>
      <c r="J194" s="3">
        <f t="shared" si="9"/>
        <v>0</v>
      </c>
      <c r="K194" s="4">
        <f>Table39[[#This Row],[RN Hours Contract (W/ Admin, DON)]]/Table39[[#This Row],[RN Hours (w/ Admin, DON)]]</f>
        <v>0</v>
      </c>
      <c r="L194" s="3">
        <v>69.722222222222229</v>
      </c>
      <c r="M194" s="3">
        <v>0</v>
      </c>
      <c r="N194" s="4">
        <f>Table39[[#This Row],[RN Hours Contract]]/Table39[[#This Row],[RN Hours]]</f>
        <v>0</v>
      </c>
      <c r="O194" s="3">
        <v>5.2388888888888889</v>
      </c>
      <c r="P194" s="3">
        <v>0</v>
      </c>
      <c r="Q194" s="4">
        <f>Table39[[#This Row],[RN Admin Hours Contract]]/Table39[[#This Row],[RN Admin Hours]]</f>
        <v>0</v>
      </c>
      <c r="R194" s="3">
        <v>5.0666666666666664</v>
      </c>
      <c r="S194" s="3">
        <v>0</v>
      </c>
      <c r="T194" s="4">
        <f>Table39[[#This Row],[RN DON Hours Contract]]/Table39[[#This Row],[RN DON Hours]]</f>
        <v>0</v>
      </c>
      <c r="U194" s="3">
        <f>SUM(Table39[[#This Row],[LPN Hours]], Table39[[#This Row],[LPN Admin Hours]])</f>
        <v>62.230555555555554</v>
      </c>
      <c r="V194" s="3">
        <f>Table39[[#This Row],[LPN Hours Contract]]+Table39[[#This Row],[LPN Admin Hours Contract]]</f>
        <v>0</v>
      </c>
      <c r="W194" s="4">
        <f t="shared" si="10"/>
        <v>0</v>
      </c>
      <c r="X194" s="3">
        <v>56.719444444444441</v>
      </c>
      <c r="Y194" s="3">
        <v>0</v>
      </c>
      <c r="Z194" s="4">
        <f>Table39[[#This Row],[LPN Hours Contract]]/Table39[[#This Row],[LPN Hours]]</f>
        <v>0</v>
      </c>
      <c r="AA194" s="3">
        <v>5.5111111111111111</v>
      </c>
      <c r="AB194" s="3">
        <v>0</v>
      </c>
      <c r="AC194" s="4">
        <f>Table39[[#This Row],[LPN Admin Hours Contract]]/Table39[[#This Row],[LPN Admin Hours]]</f>
        <v>0</v>
      </c>
      <c r="AD194" s="3">
        <f>SUM(Table39[[#This Row],[CNA Hours]], Table39[[#This Row],[NA in Training Hours]], Table39[[#This Row],[Med Aide/Tech Hours]])</f>
        <v>196.74166666666667</v>
      </c>
      <c r="AE194" s="3">
        <f>SUM(Table39[[#This Row],[CNA Hours Contract]], Table39[[#This Row],[NA in Training Hours Contract]], Table39[[#This Row],[Med Aide/Tech Hours Contract]])</f>
        <v>0</v>
      </c>
      <c r="AF194" s="4">
        <f>Table39[[#This Row],[CNA/NA/Med Aide Contract Hours]]/Table39[[#This Row],[Total CNA, NA in Training, Med Aide/Tech Hours]]</f>
        <v>0</v>
      </c>
      <c r="AG194" s="3">
        <v>183.15</v>
      </c>
      <c r="AH194" s="3">
        <v>0</v>
      </c>
      <c r="AI194" s="4">
        <f>Table39[[#This Row],[CNA Hours Contract]]/Table39[[#This Row],[CNA Hours]]</f>
        <v>0</v>
      </c>
      <c r="AJ194" s="3">
        <v>13.591666666666667</v>
      </c>
      <c r="AK194" s="3">
        <v>0</v>
      </c>
      <c r="AL194" s="4">
        <f>Table39[[#This Row],[NA in Training Hours Contract]]/Table39[[#This Row],[NA in Training Hours]]</f>
        <v>0</v>
      </c>
      <c r="AM194" s="3">
        <v>0</v>
      </c>
      <c r="AN194" s="3">
        <v>0</v>
      </c>
      <c r="AO194" s="4">
        <v>0</v>
      </c>
      <c r="AP194" s="1" t="s">
        <v>192</v>
      </c>
      <c r="AQ194" s="1">
        <v>5</v>
      </c>
    </row>
    <row r="195" spans="1:43" x14ac:dyDescent="0.2">
      <c r="A195" s="1" t="s">
        <v>425</v>
      </c>
      <c r="B195" s="1" t="s">
        <v>622</v>
      </c>
      <c r="C195" s="1" t="s">
        <v>984</v>
      </c>
      <c r="D195" s="1" t="s">
        <v>1084</v>
      </c>
      <c r="E195" s="3">
        <v>57.511111111111113</v>
      </c>
      <c r="F195" s="3">
        <f t="shared" si="11"/>
        <v>216.12188888888892</v>
      </c>
      <c r="G195" s="3">
        <f>SUM(Table39[[#This Row],[RN Hours Contract (W/ Admin, DON)]], Table39[[#This Row],[LPN Contract Hours (w/ Admin)]], Table39[[#This Row],[CNA/NA/Med Aide Contract Hours]])</f>
        <v>8.6237777777777787</v>
      </c>
      <c r="H195" s="4">
        <f>Table39[[#This Row],[Total Contract Hours]]/Table39[[#This Row],[Total Hours Nurse Staffing]]</f>
        <v>3.9902380189779735E-2</v>
      </c>
      <c r="I195" s="3">
        <f>SUM(Table39[[#This Row],[RN Hours]], Table39[[#This Row],[RN Admin Hours]], Table39[[#This Row],[RN DON Hours]])</f>
        <v>56.095333333333336</v>
      </c>
      <c r="J195" s="3">
        <f t="shared" si="9"/>
        <v>0</v>
      </c>
      <c r="K195" s="4">
        <f>Table39[[#This Row],[RN Hours Contract (W/ Admin, DON)]]/Table39[[#This Row],[RN Hours (w/ Admin, DON)]]</f>
        <v>0</v>
      </c>
      <c r="L195" s="3">
        <v>36.25588888888889</v>
      </c>
      <c r="M195" s="3">
        <v>0</v>
      </c>
      <c r="N195" s="4">
        <f>Table39[[#This Row],[RN Hours Contract]]/Table39[[#This Row],[RN Hours]]</f>
        <v>0</v>
      </c>
      <c r="O195" s="3">
        <v>15.006111111111114</v>
      </c>
      <c r="P195" s="3">
        <v>0</v>
      </c>
      <c r="Q195" s="4">
        <f>Table39[[#This Row],[RN Admin Hours Contract]]/Table39[[#This Row],[RN Admin Hours]]</f>
        <v>0</v>
      </c>
      <c r="R195" s="3">
        <v>4.833333333333333</v>
      </c>
      <c r="S195" s="3">
        <v>0</v>
      </c>
      <c r="T195" s="4">
        <f>Table39[[#This Row],[RN DON Hours Contract]]/Table39[[#This Row],[RN DON Hours]]</f>
        <v>0</v>
      </c>
      <c r="U195" s="3">
        <f>SUM(Table39[[#This Row],[LPN Hours]], Table39[[#This Row],[LPN Admin Hours]])</f>
        <v>41.756888888888888</v>
      </c>
      <c r="V195" s="3">
        <f>Table39[[#This Row],[LPN Hours Contract]]+Table39[[#This Row],[LPN Admin Hours Contract]]</f>
        <v>2.2038888888888897</v>
      </c>
      <c r="W195" s="4">
        <f t="shared" si="10"/>
        <v>5.2779049099017615E-2</v>
      </c>
      <c r="X195" s="3">
        <v>41.756888888888888</v>
      </c>
      <c r="Y195" s="3">
        <v>2.2038888888888897</v>
      </c>
      <c r="Z195" s="4">
        <f>Table39[[#This Row],[LPN Hours Contract]]/Table39[[#This Row],[LPN Hours]]</f>
        <v>5.2779049099017615E-2</v>
      </c>
      <c r="AA195" s="3">
        <v>0</v>
      </c>
      <c r="AB195" s="3">
        <v>0</v>
      </c>
      <c r="AC195" s="4">
        <v>0</v>
      </c>
      <c r="AD195" s="3">
        <f>SUM(Table39[[#This Row],[CNA Hours]], Table39[[#This Row],[NA in Training Hours]], Table39[[#This Row],[Med Aide/Tech Hours]])</f>
        <v>118.26966666666668</v>
      </c>
      <c r="AE195" s="3">
        <f>SUM(Table39[[#This Row],[CNA Hours Contract]], Table39[[#This Row],[NA in Training Hours Contract]], Table39[[#This Row],[Med Aide/Tech Hours Contract]])</f>
        <v>6.4198888888888881</v>
      </c>
      <c r="AF195" s="4">
        <f>Table39[[#This Row],[CNA/NA/Med Aide Contract Hours]]/Table39[[#This Row],[Total CNA, NA in Training, Med Aide/Tech Hours]]</f>
        <v>5.4281787290250988E-2</v>
      </c>
      <c r="AG195" s="3">
        <v>103.11988888888889</v>
      </c>
      <c r="AH195" s="3">
        <v>6.4198888888888881</v>
      </c>
      <c r="AI195" s="4">
        <f>Table39[[#This Row],[CNA Hours Contract]]/Table39[[#This Row],[CNA Hours]]</f>
        <v>6.2256553590804217E-2</v>
      </c>
      <c r="AJ195" s="3">
        <v>15.149777777777784</v>
      </c>
      <c r="AK195" s="3">
        <v>0</v>
      </c>
      <c r="AL195" s="4">
        <f>Table39[[#This Row],[NA in Training Hours Contract]]/Table39[[#This Row],[NA in Training Hours]]</f>
        <v>0</v>
      </c>
      <c r="AM195" s="3">
        <v>0</v>
      </c>
      <c r="AN195" s="3">
        <v>0</v>
      </c>
      <c r="AO195" s="4">
        <v>0</v>
      </c>
      <c r="AP195" s="1" t="s">
        <v>193</v>
      </c>
      <c r="AQ195" s="1">
        <v>5</v>
      </c>
    </row>
    <row r="196" spans="1:43" x14ac:dyDescent="0.2">
      <c r="A196" s="1" t="s">
        <v>425</v>
      </c>
      <c r="B196" s="1" t="s">
        <v>623</v>
      </c>
      <c r="C196" s="1" t="s">
        <v>998</v>
      </c>
      <c r="D196" s="1" t="s">
        <v>1105</v>
      </c>
      <c r="E196" s="3">
        <v>80.599999999999994</v>
      </c>
      <c r="F196" s="3">
        <f t="shared" si="11"/>
        <v>251.66855555555557</v>
      </c>
      <c r="G196" s="3">
        <f>SUM(Table39[[#This Row],[RN Hours Contract (W/ Admin, DON)]], Table39[[#This Row],[LPN Contract Hours (w/ Admin)]], Table39[[#This Row],[CNA/NA/Med Aide Contract Hours]])</f>
        <v>97.297000000000025</v>
      </c>
      <c r="H196" s="4">
        <f>Table39[[#This Row],[Total Contract Hours]]/Table39[[#This Row],[Total Hours Nurse Staffing]]</f>
        <v>0.3866076943351861</v>
      </c>
      <c r="I196" s="3">
        <f>SUM(Table39[[#This Row],[RN Hours]], Table39[[#This Row],[RN Admin Hours]], Table39[[#This Row],[RN DON Hours]])</f>
        <v>45.911444444444442</v>
      </c>
      <c r="J196" s="3">
        <f t="shared" si="9"/>
        <v>10.255444444444446</v>
      </c>
      <c r="K196" s="4">
        <f>Table39[[#This Row],[RN Hours Contract (W/ Admin, DON)]]/Table39[[#This Row],[RN Hours (w/ Admin, DON)]]</f>
        <v>0.22337446727153487</v>
      </c>
      <c r="L196" s="3">
        <v>24.455888888888889</v>
      </c>
      <c r="M196" s="3">
        <v>10.255444444444446</v>
      </c>
      <c r="N196" s="4">
        <f>Table39[[#This Row],[RN Hours Contract]]/Table39[[#This Row],[RN Hours]]</f>
        <v>0.41934457958319521</v>
      </c>
      <c r="O196" s="3">
        <v>13.366666666666667</v>
      </c>
      <c r="P196" s="3">
        <v>0</v>
      </c>
      <c r="Q196" s="4">
        <f>Table39[[#This Row],[RN Admin Hours Contract]]/Table39[[#This Row],[RN Admin Hours]]</f>
        <v>0</v>
      </c>
      <c r="R196" s="3">
        <v>8.0888888888888886</v>
      </c>
      <c r="S196" s="3">
        <v>0</v>
      </c>
      <c r="T196" s="4">
        <f>Table39[[#This Row],[RN DON Hours Contract]]/Table39[[#This Row],[RN DON Hours]]</f>
        <v>0</v>
      </c>
      <c r="U196" s="3">
        <f>SUM(Table39[[#This Row],[LPN Hours]], Table39[[#This Row],[LPN Admin Hours]])</f>
        <v>62.851555555555564</v>
      </c>
      <c r="V196" s="3">
        <f>Table39[[#This Row],[LPN Hours Contract]]+Table39[[#This Row],[LPN Admin Hours Contract]]</f>
        <v>21.61911111111111</v>
      </c>
      <c r="W196" s="4">
        <f t="shared" si="10"/>
        <v>0.34397097923855852</v>
      </c>
      <c r="X196" s="3">
        <v>57.784888888888894</v>
      </c>
      <c r="Y196" s="3">
        <v>21.61911111111111</v>
      </c>
      <c r="Z196" s="4">
        <f>Table39[[#This Row],[LPN Hours Contract]]/Table39[[#This Row],[LPN Hours]]</f>
        <v>0.37413087619985225</v>
      </c>
      <c r="AA196" s="3">
        <v>5.0666666666666664</v>
      </c>
      <c r="AB196" s="3">
        <v>0</v>
      </c>
      <c r="AC196" s="4">
        <f>Table39[[#This Row],[LPN Admin Hours Contract]]/Table39[[#This Row],[LPN Admin Hours]]</f>
        <v>0</v>
      </c>
      <c r="AD196" s="3">
        <f>SUM(Table39[[#This Row],[CNA Hours]], Table39[[#This Row],[NA in Training Hours]], Table39[[#This Row],[Med Aide/Tech Hours]])</f>
        <v>142.90555555555557</v>
      </c>
      <c r="AE196" s="3">
        <f>SUM(Table39[[#This Row],[CNA Hours Contract]], Table39[[#This Row],[NA in Training Hours Contract]], Table39[[#This Row],[Med Aide/Tech Hours Contract]])</f>
        <v>65.422444444444466</v>
      </c>
      <c r="AF196" s="4">
        <f>Table39[[#This Row],[CNA/NA/Med Aide Contract Hours]]/Table39[[#This Row],[Total CNA, NA in Training, Med Aide/Tech Hours]]</f>
        <v>0.45780196711114579</v>
      </c>
      <c r="AG196" s="3">
        <v>141.67500000000001</v>
      </c>
      <c r="AH196" s="3">
        <v>65.422444444444466</v>
      </c>
      <c r="AI196" s="4">
        <f>Table39[[#This Row],[CNA Hours Contract]]/Table39[[#This Row],[CNA Hours]]</f>
        <v>0.46177832676509234</v>
      </c>
      <c r="AJ196" s="3">
        <v>1.2305555555555554</v>
      </c>
      <c r="AK196" s="3">
        <v>0</v>
      </c>
      <c r="AL196" s="4">
        <f>Table39[[#This Row],[NA in Training Hours Contract]]/Table39[[#This Row],[NA in Training Hours]]</f>
        <v>0</v>
      </c>
      <c r="AM196" s="3">
        <v>0</v>
      </c>
      <c r="AN196" s="3">
        <v>0</v>
      </c>
      <c r="AO196" s="4">
        <v>0</v>
      </c>
      <c r="AP196" s="1" t="s">
        <v>194</v>
      </c>
      <c r="AQ196" s="1">
        <v>5</v>
      </c>
    </row>
    <row r="197" spans="1:43" x14ac:dyDescent="0.2">
      <c r="A197" s="1" t="s">
        <v>425</v>
      </c>
      <c r="B197" s="1" t="s">
        <v>624</v>
      </c>
      <c r="C197" s="1" t="s">
        <v>887</v>
      </c>
      <c r="D197" s="1" t="s">
        <v>1129</v>
      </c>
      <c r="E197" s="3">
        <v>92.966666666666669</v>
      </c>
      <c r="F197" s="3">
        <f t="shared" si="11"/>
        <v>304.57377777777776</v>
      </c>
      <c r="G197" s="3">
        <f>SUM(Table39[[#This Row],[RN Hours Contract (W/ Admin, DON)]], Table39[[#This Row],[LPN Contract Hours (w/ Admin)]], Table39[[#This Row],[CNA/NA/Med Aide Contract Hours]])</f>
        <v>0</v>
      </c>
      <c r="H197" s="4">
        <f>Table39[[#This Row],[Total Contract Hours]]/Table39[[#This Row],[Total Hours Nurse Staffing]]</f>
        <v>0</v>
      </c>
      <c r="I197" s="3">
        <f>SUM(Table39[[#This Row],[RN Hours]], Table39[[#This Row],[RN Admin Hours]], Table39[[#This Row],[RN DON Hours]])</f>
        <v>56.530333333333331</v>
      </c>
      <c r="J197" s="3">
        <f t="shared" si="9"/>
        <v>0</v>
      </c>
      <c r="K197" s="4">
        <f>Table39[[#This Row],[RN Hours Contract (W/ Admin, DON)]]/Table39[[#This Row],[RN Hours (w/ Admin, DON)]]</f>
        <v>0</v>
      </c>
      <c r="L197" s="3">
        <v>26.706777777777781</v>
      </c>
      <c r="M197" s="3">
        <v>0</v>
      </c>
      <c r="N197" s="4">
        <f>Table39[[#This Row],[RN Hours Contract]]/Table39[[#This Row],[RN Hours]]</f>
        <v>0</v>
      </c>
      <c r="O197" s="3">
        <v>22.09022222222222</v>
      </c>
      <c r="P197" s="3">
        <v>0</v>
      </c>
      <c r="Q197" s="4">
        <f>Table39[[#This Row],[RN Admin Hours Contract]]/Table39[[#This Row],[RN Admin Hours]]</f>
        <v>0</v>
      </c>
      <c r="R197" s="3">
        <v>7.7333333333333334</v>
      </c>
      <c r="S197" s="3">
        <v>0</v>
      </c>
      <c r="T197" s="4">
        <f>Table39[[#This Row],[RN DON Hours Contract]]/Table39[[#This Row],[RN DON Hours]]</f>
        <v>0</v>
      </c>
      <c r="U197" s="3">
        <f>SUM(Table39[[#This Row],[LPN Hours]], Table39[[#This Row],[LPN Admin Hours]])</f>
        <v>61.055</v>
      </c>
      <c r="V197" s="3">
        <f>Table39[[#This Row],[LPN Hours Contract]]+Table39[[#This Row],[LPN Admin Hours Contract]]</f>
        <v>0</v>
      </c>
      <c r="W197" s="4">
        <f t="shared" si="10"/>
        <v>0</v>
      </c>
      <c r="X197" s="3">
        <v>49.086111111111109</v>
      </c>
      <c r="Y197" s="3">
        <v>0</v>
      </c>
      <c r="Z197" s="4">
        <f>Table39[[#This Row],[LPN Hours Contract]]/Table39[[#This Row],[LPN Hours]]</f>
        <v>0</v>
      </c>
      <c r="AA197" s="3">
        <v>11.968888888888889</v>
      </c>
      <c r="AB197" s="3">
        <v>0</v>
      </c>
      <c r="AC197" s="4">
        <f>Table39[[#This Row],[LPN Admin Hours Contract]]/Table39[[#This Row],[LPN Admin Hours]]</f>
        <v>0</v>
      </c>
      <c r="AD197" s="3">
        <f>SUM(Table39[[#This Row],[CNA Hours]], Table39[[#This Row],[NA in Training Hours]], Table39[[#This Row],[Med Aide/Tech Hours]])</f>
        <v>186.98844444444444</v>
      </c>
      <c r="AE197" s="3">
        <f>SUM(Table39[[#This Row],[CNA Hours Contract]], Table39[[#This Row],[NA in Training Hours Contract]], Table39[[#This Row],[Med Aide/Tech Hours Contract]])</f>
        <v>0</v>
      </c>
      <c r="AF197" s="4">
        <f>Table39[[#This Row],[CNA/NA/Med Aide Contract Hours]]/Table39[[#This Row],[Total CNA, NA in Training, Med Aide/Tech Hours]]</f>
        <v>0</v>
      </c>
      <c r="AG197" s="3">
        <v>186.98844444444444</v>
      </c>
      <c r="AH197" s="3">
        <v>0</v>
      </c>
      <c r="AI197" s="4">
        <f>Table39[[#This Row],[CNA Hours Contract]]/Table39[[#This Row],[CNA Hours]]</f>
        <v>0</v>
      </c>
      <c r="AJ197" s="3">
        <v>0</v>
      </c>
      <c r="AK197" s="3">
        <v>0</v>
      </c>
      <c r="AL197" s="4">
        <v>0</v>
      </c>
      <c r="AM197" s="3">
        <v>0</v>
      </c>
      <c r="AN197" s="3">
        <v>0</v>
      </c>
      <c r="AO197" s="4">
        <v>0</v>
      </c>
      <c r="AP197" s="1" t="s">
        <v>195</v>
      </c>
      <c r="AQ197" s="1">
        <v>5</v>
      </c>
    </row>
    <row r="198" spans="1:43" x14ac:dyDescent="0.2">
      <c r="A198" s="1" t="s">
        <v>425</v>
      </c>
      <c r="B198" s="1" t="s">
        <v>541</v>
      </c>
      <c r="C198" s="1" t="s">
        <v>427</v>
      </c>
      <c r="D198" s="1" t="s">
        <v>1137</v>
      </c>
      <c r="E198" s="3">
        <v>29.1</v>
      </c>
      <c r="F198" s="3">
        <f t="shared" si="11"/>
        <v>137.53055555555557</v>
      </c>
      <c r="G198" s="3">
        <f>SUM(Table39[[#This Row],[RN Hours Contract (W/ Admin, DON)]], Table39[[#This Row],[LPN Contract Hours (w/ Admin)]], Table39[[#This Row],[CNA/NA/Med Aide Contract Hours]])</f>
        <v>1.0555555555555556</v>
      </c>
      <c r="H198" s="4">
        <f>Table39[[#This Row],[Total Contract Hours]]/Table39[[#This Row],[Total Hours Nurse Staffing]]</f>
        <v>7.6750621074104745E-3</v>
      </c>
      <c r="I198" s="3">
        <f>SUM(Table39[[#This Row],[RN Hours]], Table39[[#This Row],[RN Admin Hours]], Table39[[#This Row],[RN DON Hours]])</f>
        <v>45.35</v>
      </c>
      <c r="J198" s="3">
        <f t="shared" si="9"/>
        <v>1.0555555555555556</v>
      </c>
      <c r="K198" s="4">
        <f>Table39[[#This Row],[RN Hours Contract (W/ Admin, DON)]]/Table39[[#This Row],[RN Hours (w/ Admin, DON)]]</f>
        <v>2.3275756462085018E-2</v>
      </c>
      <c r="L198" s="3">
        <v>28.638888888888889</v>
      </c>
      <c r="M198" s="3">
        <v>1.0555555555555556</v>
      </c>
      <c r="N198" s="4">
        <f>Table39[[#This Row],[RN Hours Contract]]/Table39[[#This Row],[RN Hours]]</f>
        <v>3.6857419980601359E-2</v>
      </c>
      <c r="O198" s="3">
        <v>11.111111111111111</v>
      </c>
      <c r="P198" s="3">
        <v>0</v>
      </c>
      <c r="Q198" s="4">
        <f>Table39[[#This Row],[RN Admin Hours Contract]]/Table39[[#This Row],[RN Admin Hours]]</f>
        <v>0</v>
      </c>
      <c r="R198" s="3">
        <v>5.6</v>
      </c>
      <c r="S198" s="3">
        <v>0</v>
      </c>
      <c r="T198" s="4">
        <f>Table39[[#This Row],[RN DON Hours Contract]]/Table39[[#This Row],[RN DON Hours]]</f>
        <v>0</v>
      </c>
      <c r="U198" s="3">
        <f>SUM(Table39[[#This Row],[LPN Hours]], Table39[[#This Row],[LPN Admin Hours]])</f>
        <v>21.45</v>
      </c>
      <c r="V198" s="3">
        <f>Table39[[#This Row],[LPN Hours Contract]]+Table39[[#This Row],[LPN Admin Hours Contract]]</f>
        <v>0</v>
      </c>
      <c r="W198" s="4">
        <f t="shared" si="10"/>
        <v>0</v>
      </c>
      <c r="X198" s="3">
        <v>21.45</v>
      </c>
      <c r="Y198" s="3">
        <v>0</v>
      </c>
      <c r="Z198" s="4">
        <f>Table39[[#This Row],[LPN Hours Contract]]/Table39[[#This Row],[LPN Hours]]</f>
        <v>0</v>
      </c>
      <c r="AA198" s="3">
        <v>0</v>
      </c>
      <c r="AB198" s="3">
        <v>0</v>
      </c>
      <c r="AC198" s="4">
        <v>0</v>
      </c>
      <c r="AD198" s="3">
        <f>SUM(Table39[[#This Row],[CNA Hours]], Table39[[#This Row],[NA in Training Hours]], Table39[[#This Row],[Med Aide/Tech Hours]])</f>
        <v>70.730555555555554</v>
      </c>
      <c r="AE198" s="3">
        <f>SUM(Table39[[#This Row],[CNA Hours Contract]], Table39[[#This Row],[NA in Training Hours Contract]], Table39[[#This Row],[Med Aide/Tech Hours Contract]])</f>
        <v>0</v>
      </c>
      <c r="AF198" s="4">
        <f>Table39[[#This Row],[CNA/NA/Med Aide Contract Hours]]/Table39[[#This Row],[Total CNA, NA in Training, Med Aide/Tech Hours]]</f>
        <v>0</v>
      </c>
      <c r="AG198" s="3">
        <v>70.730555555555554</v>
      </c>
      <c r="AH198" s="3">
        <v>0</v>
      </c>
      <c r="AI198" s="4">
        <f>Table39[[#This Row],[CNA Hours Contract]]/Table39[[#This Row],[CNA Hours]]</f>
        <v>0</v>
      </c>
      <c r="AJ198" s="3">
        <v>0</v>
      </c>
      <c r="AK198" s="3">
        <v>0</v>
      </c>
      <c r="AL198" s="4">
        <v>0</v>
      </c>
      <c r="AM198" s="3">
        <v>0</v>
      </c>
      <c r="AN198" s="3">
        <v>0</v>
      </c>
      <c r="AO198" s="4">
        <v>0</v>
      </c>
      <c r="AP198" s="1" t="s">
        <v>196</v>
      </c>
      <c r="AQ198" s="1">
        <v>5</v>
      </c>
    </row>
    <row r="199" spans="1:43" x14ac:dyDescent="0.2">
      <c r="A199" s="1" t="s">
        <v>425</v>
      </c>
      <c r="B199" s="1" t="s">
        <v>625</v>
      </c>
      <c r="C199" s="1" t="s">
        <v>911</v>
      </c>
      <c r="D199" s="1" t="s">
        <v>1075</v>
      </c>
      <c r="E199" s="3">
        <v>33.511111111111113</v>
      </c>
      <c r="F199" s="3">
        <f t="shared" si="11"/>
        <v>161.19177777777779</v>
      </c>
      <c r="G199" s="3">
        <f>SUM(Table39[[#This Row],[RN Hours Contract (W/ Admin, DON)]], Table39[[#This Row],[LPN Contract Hours (w/ Admin)]], Table39[[#This Row],[CNA/NA/Med Aide Contract Hours]])</f>
        <v>0</v>
      </c>
      <c r="H199" s="4">
        <f>Table39[[#This Row],[Total Contract Hours]]/Table39[[#This Row],[Total Hours Nurse Staffing]]</f>
        <v>0</v>
      </c>
      <c r="I199" s="3">
        <f>SUM(Table39[[#This Row],[RN Hours]], Table39[[#This Row],[RN Admin Hours]], Table39[[#This Row],[RN DON Hours]])</f>
        <v>27.588888888888889</v>
      </c>
      <c r="J199" s="3">
        <f t="shared" si="9"/>
        <v>0</v>
      </c>
      <c r="K199" s="4">
        <f>Table39[[#This Row],[RN Hours Contract (W/ Admin, DON)]]/Table39[[#This Row],[RN Hours (w/ Admin, DON)]]</f>
        <v>0</v>
      </c>
      <c r="L199" s="3">
        <v>19.233333333333334</v>
      </c>
      <c r="M199" s="3">
        <v>0</v>
      </c>
      <c r="N199" s="4">
        <f>Table39[[#This Row],[RN Hours Contract]]/Table39[[#This Row],[RN Hours]]</f>
        <v>0</v>
      </c>
      <c r="O199" s="3">
        <v>4.7222222222222223</v>
      </c>
      <c r="P199" s="3">
        <v>0</v>
      </c>
      <c r="Q199" s="4">
        <f>Table39[[#This Row],[RN Admin Hours Contract]]/Table39[[#This Row],[RN Admin Hours]]</f>
        <v>0</v>
      </c>
      <c r="R199" s="3">
        <v>3.6333333333333333</v>
      </c>
      <c r="S199" s="3">
        <v>0</v>
      </c>
      <c r="T199" s="4">
        <f>Table39[[#This Row],[RN DON Hours Contract]]/Table39[[#This Row],[RN DON Hours]]</f>
        <v>0</v>
      </c>
      <c r="U199" s="3">
        <f>SUM(Table39[[#This Row],[LPN Hours]], Table39[[#This Row],[LPN Admin Hours]])</f>
        <v>31.083444444444446</v>
      </c>
      <c r="V199" s="3">
        <f>Table39[[#This Row],[LPN Hours Contract]]+Table39[[#This Row],[LPN Admin Hours Contract]]</f>
        <v>0</v>
      </c>
      <c r="W199" s="4">
        <f t="shared" si="10"/>
        <v>0</v>
      </c>
      <c r="X199" s="3">
        <v>31.083444444444446</v>
      </c>
      <c r="Y199" s="3">
        <v>0</v>
      </c>
      <c r="Z199" s="4">
        <f>Table39[[#This Row],[LPN Hours Contract]]/Table39[[#This Row],[LPN Hours]]</f>
        <v>0</v>
      </c>
      <c r="AA199" s="3">
        <v>0</v>
      </c>
      <c r="AB199" s="3">
        <v>0</v>
      </c>
      <c r="AC199" s="4">
        <v>0</v>
      </c>
      <c r="AD199" s="3">
        <f>SUM(Table39[[#This Row],[CNA Hours]], Table39[[#This Row],[NA in Training Hours]], Table39[[#This Row],[Med Aide/Tech Hours]])</f>
        <v>102.51944444444445</v>
      </c>
      <c r="AE199" s="3">
        <f>SUM(Table39[[#This Row],[CNA Hours Contract]], Table39[[#This Row],[NA in Training Hours Contract]], Table39[[#This Row],[Med Aide/Tech Hours Contract]])</f>
        <v>0</v>
      </c>
      <c r="AF199" s="4">
        <f>Table39[[#This Row],[CNA/NA/Med Aide Contract Hours]]/Table39[[#This Row],[Total CNA, NA in Training, Med Aide/Tech Hours]]</f>
        <v>0</v>
      </c>
      <c r="AG199" s="3">
        <v>102.51944444444445</v>
      </c>
      <c r="AH199" s="3">
        <v>0</v>
      </c>
      <c r="AI199" s="4">
        <f>Table39[[#This Row],[CNA Hours Contract]]/Table39[[#This Row],[CNA Hours]]</f>
        <v>0</v>
      </c>
      <c r="AJ199" s="3">
        <v>0</v>
      </c>
      <c r="AK199" s="3">
        <v>0</v>
      </c>
      <c r="AL199" s="4">
        <v>0</v>
      </c>
      <c r="AM199" s="3">
        <v>0</v>
      </c>
      <c r="AN199" s="3">
        <v>0</v>
      </c>
      <c r="AO199" s="4">
        <v>0</v>
      </c>
      <c r="AP199" s="1" t="s">
        <v>197</v>
      </c>
      <c r="AQ199" s="1">
        <v>5</v>
      </c>
    </row>
    <row r="200" spans="1:43" x14ac:dyDescent="0.2">
      <c r="A200" s="1" t="s">
        <v>425</v>
      </c>
      <c r="B200" s="1" t="s">
        <v>626</v>
      </c>
      <c r="C200" s="1" t="s">
        <v>928</v>
      </c>
      <c r="D200" s="1" t="s">
        <v>1079</v>
      </c>
      <c r="E200" s="3">
        <v>92.911111111111111</v>
      </c>
      <c r="F200" s="3">
        <f t="shared" si="11"/>
        <v>305.32088888888887</v>
      </c>
      <c r="G200" s="3">
        <f>SUM(Table39[[#This Row],[RN Hours Contract (W/ Admin, DON)]], Table39[[#This Row],[LPN Contract Hours (w/ Admin)]], Table39[[#This Row],[CNA/NA/Med Aide Contract Hours]])</f>
        <v>36.422333333333334</v>
      </c>
      <c r="H200" s="4">
        <f>Table39[[#This Row],[Total Contract Hours]]/Table39[[#This Row],[Total Hours Nurse Staffing]]</f>
        <v>0.11929197987690911</v>
      </c>
      <c r="I200" s="3">
        <f>SUM(Table39[[#This Row],[RN Hours]], Table39[[#This Row],[RN Admin Hours]], Table39[[#This Row],[RN DON Hours]])</f>
        <v>27.532666666666671</v>
      </c>
      <c r="J200" s="3">
        <f t="shared" si="9"/>
        <v>1.9666666666666666</v>
      </c>
      <c r="K200" s="4">
        <f>Table39[[#This Row],[RN Hours Contract (W/ Admin, DON)]]/Table39[[#This Row],[RN Hours (w/ Admin, DON)]]</f>
        <v>7.1430300975810532E-2</v>
      </c>
      <c r="L200" s="3">
        <v>10.796555555555557</v>
      </c>
      <c r="M200" s="3">
        <v>1.9666666666666666</v>
      </c>
      <c r="N200" s="4">
        <f>Table39[[#This Row],[RN Hours Contract]]/Table39[[#This Row],[RN Hours]]</f>
        <v>0.18215686072718662</v>
      </c>
      <c r="O200" s="3">
        <v>11.136111111111111</v>
      </c>
      <c r="P200" s="3">
        <v>0</v>
      </c>
      <c r="Q200" s="4">
        <f>Table39[[#This Row],[RN Admin Hours Contract]]/Table39[[#This Row],[RN Admin Hours]]</f>
        <v>0</v>
      </c>
      <c r="R200" s="3">
        <v>5.6</v>
      </c>
      <c r="S200" s="3">
        <v>0</v>
      </c>
      <c r="T200" s="4">
        <f>Table39[[#This Row],[RN DON Hours Contract]]/Table39[[#This Row],[RN DON Hours]]</f>
        <v>0</v>
      </c>
      <c r="U200" s="3">
        <f>SUM(Table39[[#This Row],[LPN Hours]], Table39[[#This Row],[LPN Admin Hours]])</f>
        <v>97.429222222222222</v>
      </c>
      <c r="V200" s="3">
        <f>Table39[[#This Row],[LPN Hours Contract]]+Table39[[#This Row],[LPN Admin Hours Contract]]</f>
        <v>10.161777777777779</v>
      </c>
      <c r="W200" s="4">
        <f t="shared" si="10"/>
        <v>0.10429907522611857</v>
      </c>
      <c r="X200" s="3">
        <v>83.295888888888896</v>
      </c>
      <c r="Y200" s="3">
        <v>10.161777777777779</v>
      </c>
      <c r="Z200" s="4">
        <f>Table39[[#This Row],[LPN Hours Contract]]/Table39[[#This Row],[LPN Hours]]</f>
        <v>0.12199615027018808</v>
      </c>
      <c r="AA200" s="3">
        <v>14.133333333333333</v>
      </c>
      <c r="AB200" s="3">
        <v>0</v>
      </c>
      <c r="AC200" s="4">
        <f>Table39[[#This Row],[LPN Admin Hours Contract]]/Table39[[#This Row],[LPN Admin Hours]]</f>
        <v>0</v>
      </c>
      <c r="AD200" s="3">
        <f>SUM(Table39[[#This Row],[CNA Hours]], Table39[[#This Row],[NA in Training Hours]], Table39[[#This Row],[Med Aide/Tech Hours]])</f>
        <v>180.35899999999998</v>
      </c>
      <c r="AE200" s="3">
        <f>SUM(Table39[[#This Row],[CNA Hours Contract]], Table39[[#This Row],[NA in Training Hours Contract]], Table39[[#This Row],[Med Aide/Tech Hours Contract]])</f>
        <v>24.293888888888887</v>
      </c>
      <c r="AF200" s="4">
        <f>Table39[[#This Row],[CNA/NA/Med Aide Contract Hours]]/Table39[[#This Row],[Total CNA, NA in Training, Med Aide/Tech Hours]]</f>
        <v>0.13469740289582938</v>
      </c>
      <c r="AG200" s="3">
        <v>180.35899999999998</v>
      </c>
      <c r="AH200" s="3">
        <v>24.293888888888887</v>
      </c>
      <c r="AI200" s="4">
        <f>Table39[[#This Row],[CNA Hours Contract]]/Table39[[#This Row],[CNA Hours]]</f>
        <v>0.13469740289582938</v>
      </c>
      <c r="AJ200" s="3">
        <v>0</v>
      </c>
      <c r="AK200" s="3">
        <v>0</v>
      </c>
      <c r="AL200" s="4">
        <v>0</v>
      </c>
      <c r="AM200" s="3">
        <v>0</v>
      </c>
      <c r="AN200" s="3">
        <v>0</v>
      </c>
      <c r="AO200" s="4">
        <v>0</v>
      </c>
      <c r="AP200" s="1" t="s">
        <v>198</v>
      </c>
      <c r="AQ200" s="1">
        <v>5</v>
      </c>
    </row>
    <row r="201" spans="1:43" x14ac:dyDescent="0.2">
      <c r="A201" s="1" t="s">
        <v>425</v>
      </c>
      <c r="B201" s="1" t="s">
        <v>627</v>
      </c>
      <c r="C201" s="1" t="s">
        <v>999</v>
      </c>
      <c r="D201" s="1" t="s">
        <v>1121</v>
      </c>
      <c r="E201" s="3">
        <v>107.24444444444444</v>
      </c>
      <c r="F201" s="3">
        <f t="shared" si="11"/>
        <v>336.28611111111115</v>
      </c>
      <c r="G201" s="3">
        <f>SUM(Table39[[#This Row],[RN Hours Contract (W/ Admin, DON)]], Table39[[#This Row],[LPN Contract Hours (w/ Admin)]], Table39[[#This Row],[CNA/NA/Med Aide Contract Hours]])</f>
        <v>0</v>
      </c>
      <c r="H201" s="4">
        <f>Table39[[#This Row],[Total Contract Hours]]/Table39[[#This Row],[Total Hours Nurse Staffing]]</f>
        <v>0</v>
      </c>
      <c r="I201" s="3">
        <f>SUM(Table39[[#This Row],[RN Hours]], Table39[[#This Row],[RN Admin Hours]], Table39[[#This Row],[RN DON Hours]])</f>
        <v>39.863888888888887</v>
      </c>
      <c r="J201" s="3">
        <f t="shared" si="9"/>
        <v>0</v>
      </c>
      <c r="K201" s="4">
        <f>Table39[[#This Row],[RN Hours Contract (W/ Admin, DON)]]/Table39[[#This Row],[RN Hours (w/ Admin, DON)]]</f>
        <v>0</v>
      </c>
      <c r="L201" s="3">
        <v>19.083333333333332</v>
      </c>
      <c r="M201" s="3">
        <v>0</v>
      </c>
      <c r="N201" s="4">
        <f>Table39[[#This Row],[RN Hours Contract]]/Table39[[#This Row],[RN Hours]]</f>
        <v>0</v>
      </c>
      <c r="O201" s="3">
        <v>10.91388888888889</v>
      </c>
      <c r="P201" s="3">
        <v>0</v>
      </c>
      <c r="Q201" s="4">
        <f>Table39[[#This Row],[RN Admin Hours Contract]]/Table39[[#This Row],[RN Admin Hours]]</f>
        <v>0</v>
      </c>
      <c r="R201" s="3">
        <v>9.8666666666666671</v>
      </c>
      <c r="S201" s="3">
        <v>0</v>
      </c>
      <c r="T201" s="4">
        <f>Table39[[#This Row],[RN DON Hours Contract]]/Table39[[#This Row],[RN DON Hours]]</f>
        <v>0</v>
      </c>
      <c r="U201" s="3">
        <f>SUM(Table39[[#This Row],[LPN Hours]], Table39[[#This Row],[LPN Admin Hours]])</f>
        <v>102.91666666666667</v>
      </c>
      <c r="V201" s="3">
        <f>Table39[[#This Row],[LPN Hours Contract]]+Table39[[#This Row],[LPN Admin Hours Contract]]</f>
        <v>0</v>
      </c>
      <c r="W201" s="4">
        <f t="shared" si="10"/>
        <v>0</v>
      </c>
      <c r="X201" s="3">
        <v>83.625</v>
      </c>
      <c r="Y201" s="3">
        <v>0</v>
      </c>
      <c r="Z201" s="4">
        <f>Table39[[#This Row],[LPN Hours Contract]]/Table39[[#This Row],[LPN Hours]]</f>
        <v>0</v>
      </c>
      <c r="AA201" s="3">
        <v>19.291666666666668</v>
      </c>
      <c r="AB201" s="3">
        <v>0</v>
      </c>
      <c r="AC201" s="4">
        <f>Table39[[#This Row],[LPN Admin Hours Contract]]/Table39[[#This Row],[LPN Admin Hours]]</f>
        <v>0</v>
      </c>
      <c r="AD201" s="3">
        <f>SUM(Table39[[#This Row],[CNA Hours]], Table39[[#This Row],[NA in Training Hours]], Table39[[#This Row],[Med Aide/Tech Hours]])</f>
        <v>193.50555555555556</v>
      </c>
      <c r="AE201" s="3">
        <f>SUM(Table39[[#This Row],[CNA Hours Contract]], Table39[[#This Row],[NA in Training Hours Contract]], Table39[[#This Row],[Med Aide/Tech Hours Contract]])</f>
        <v>0</v>
      </c>
      <c r="AF201" s="4">
        <f>Table39[[#This Row],[CNA/NA/Med Aide Contract Hours]]/Table39[[#This Row],[Total CNA, NA in Training, Med Aide/Tech Hours]]</f>
        <v>0</v>
      </c>
      <c r="AG201" s="3">
        <v>193.50555555555556</v>
      </c>
      <c r="AH201" s="3">
        <v>0</v>
      </c>
      <c r="AI201" s="4">
        <f>Table39[[#This Row],[CNA Hours Contract]]/Table39[[#This Row],[CNA Hours]]</f>
        <v>0</v>
      </c>
      <c r="AJ201" s="3">
        <v>0</v>
      </c>
      <c r="AK201" s="3">
        <v>0</v>
      </c>
      <c r="AL201" s="4">
        <v>0</v>
      </c>
      <c r="AM201" s="3">
        <v>0</v>
      </c>
      <c r="AN201" s="3">
        <v>0</v>
      </c>
      <c r="AO201" s="4">
        <v>0</v>
      </c>
      <c r="AP201" s="1" t="s">
        <v>199</v>
      </c>
      <c r="AQ201" s="1">
        <v>5</v>
      </c>
    </row>
    <row r="202" spans="1:43" x14ac:dyDescent="0.2">
      <c r="A202" s="1" t="s">
        <v>425</v>
      </c>
      <c r="B202" s="1" t="s">
        <v>628</v>
      </c>
      <c r="C202" s="1" t="s">
        <v>1000</v>
      </c>
      <c r="D202" s="1" t="s">
        <v>1138</v>
      </c>
      <c r="E202" s="3">
        <v>88.811111111111117</v>
      </c>
      <c r="F202" s="3">
        <f t="shared" si="11"/>
        <v>431.85555555555555</v>
      </c>
      <c r="G202" s="3">
        <f>SUM(Table39[[#This Row],[RN Hours Contract (W/ Admin, DON)]], Table39[[#This Row],[LPN Contract Hours (w/ Admin)]], Table39[[#This Row],[CNA/NA/Med Aide Contract Hours]])</f>
        <v>0</v>
      </c>
      <c r="H202" s="4">
        <f>Table39[[#This Row],[Total Contract Hours]]/Table39[[#This Row],[Total Hours Nurse Staffing]]</f>
        <v>0</v>
      </c>
      <c r="I202" s="3">
        <f>SUM(Table39[[#This Row],[RN Hours]], Table39[[#This Row],[RN Admin Hours]], Table39[[#This Row],[RN DON Hours]])</f>
        <v>73.223333333333343</v>
      </c>
      <c r="J202" s="3">
        <f t="shared" si="9"/>
        <v>0</v>
      </c>
      <c r="K202" s="4">
        <f>Table39[[#This Row],[RN Hours Contract (W/ Admin, DON)]]/Table39[[#This Row],[RN Hours (w/ Admin, DON)]]</f>
        <v>0</v>
      </c>
      <c r="L202" s="3">
        <v>66.128888888888895</v>
      </c>
      <c r="M202" s="3">
        <v>0</v>
      </c>
      <c r="N202" s="4">
        <f>Table39[[#This Row],[RN Hours Contract]]/Table39[[#This Row],[RN Hours]]</f>
        <v>0</v>
      </c>
      <c r="O202" s="3">
        <v>4.1111111111111116</v>
      </c>
      <c r="P202" s="3">
        <v>0</v>
      </c>
      <c r="Q202" s="4">
        <f>Table39[[#This Row],[RN Admin Hours Contract]]/Table39[[#This Row],[RN Admin Hours]]</f>
        <v>0</v>
      </c>
      <c r="R202" s="3">
        <v>2.9833333333333334</v>
      </c>
      <c r="S202" s="3">
        <v>0</v>
      </c>
      <c r="T202" s="4">
        <f>Table39[[#This Row],[RN DON Hours Contract]]/Table39[[#This Row],[RN DON Hours]]</f>
        <v>0</v>
      </c>
      <c r="U202" s="3">
        <f>SUM(Table39[[#This Row],[LPN Hours]], Table39[[#This Row],[LPN Admin Hours]])</f>
        <v>51.312222222222225</v>
      </c>
      <c r="V202" s="3">
        <f>Table39[[#This Row],[LPN Hours Contract]]+Table39[[#This Row],[LPN Admin Hours Contract]]</f>
        <v>0</v>
      </c>
      <c r="W202" s="4">
        <f t="shared" si="10"/>
        <v>0</v>
      </c>
      <c r="X202" s="3">
        <v>51.312222222222225</v>
      </c>
      <c r="Y202" s="3">
        <v>0</v>
      </c>
      <c r="Z202" s="4">
        <f>Table39[[#This Row],[LPN Hours Contract]]/Table39[[#This Row],[LPN Hours]]</f>
        <v>0</v>
      </c>
      <c r="AA202" s="3">
        <v>0</v>
      </c>
      <c r="AB202" s="3">
        <v>0</v>
      </c>
      <c r="AC202" s="4">
        <v>0</v>
      </c>
      <c r="AD202" s="3">
        <f>SUM(Table39[[#This Row],[CNA Hours]], Table39[[#This Row],[NA in Training Hours]], Table39[[#This Row],[Med Aide/Tech Hours]])</f>
        <v>307.32</v>
      </c>
      <c r="AE202" s="3">
        <f>SUM(Table39[[#This Row],[CNA Hours Contract]], Table39[[#This Row],[NA in Training Hours Contract]], Table39[[#This Row],[Med Aide/Tech Hours Contract]])</f>
        <v>0</v>
      </c>
      <c r="AF202" s="4">
        <f>Table39[[#This Row],[CNA/NA/Med Aide Contract Hours]]/Table39[[#This Row],[Total CNA, NA in Training, Med Aide/Tech Hours]]</f>
        <v>0</v>
      </c>
      <c r="AG202" s="3">
        <v>307.32</v>
      </c>
      <c r="AH202" s="3">
        <v>0</v>
      </c>
      <c r="AI202" s="4">
        <f>Table39[[#This Row],[CNA Hours Contract]]/Table39[[#This Row],[CNA Hours]]</f>
        <v>0</v>
      </c>
      <c r="AJ202" s="3">
        <v>0</v>
      </c>
      <c r="AK202" s="3">
        <v>0</v>
      </c>
      <c r="AL202" s="4">
        <v>0</v>
      </c>
      <c r="AM202" s="3">
        <v>0</v>
      </c>
      <c r="AN202" s="3">
        <v>0</v>
      </c>
      <c r="AO202" s="4">
        <v>0</v>
      </c>
      <c r="AP202" s="1" t="s">
        <v>200</v>
      </c>
      <c r="AQ202" s="1">
        <v>5</v>
      </c>
    </row>
    <row r="203" spans="1:43" x14ac:dyDescent="0.2">
      <c r="A203" s="1" t="s">
        <v>425</v>
      </c>
      <c r="B203" s="1" t="s">
        <v>629</v>
      </c>
      <c r="C203" s="1" t="s">
        <v>858</v>
      </c>
      <c r="D203" s="1" t="s">
        <v>1121</v>
      </c>
      <c r="E203" s="3">
        <v>113.77777777777777</v>
      </c>
      <c r="F203" s="3">
        <f t="shared" si="11"/>
        <v>519.75055555555559</v>
      </c>
      <c r="G203" s="3">
        <f>SUM(Table39[[#This Row],[RN Hours Contract (W/ Admin, DON)]], Table39[[#This Row],[LPN Contract Hours (w/ Admin)]], Table39[[#This Row],[CNA/NA/Med Aide Contract Hours]])</f>
        <v>144.06044444444447</v>
      </c>
      <c r="H203" s="4">
        <f>Table39[[#This Row],[Total Contract Hours]]/Table39[[#This Row],[Total Hours Nurse Staffing]]</f>
        <v>0.27717227601702099</v>
      </c>
      <c r="I203" s="3">
        <f>SUM(Table39[[#This Row],[RN Hours]], Table39[[#This Row],[RN Admin Hours]], Table39[[#This Row],[RN DON Hours]])</f>
        <v>65.239000000000004</v>
      </c>
      <c r="J203" s="3">
        <f t="shared" si="9"/>
        <v>1.5111111111111111</v>
      </c>
      <c r="K203" s="4">
        <f>Table39[[#This Row],[RN Hours Contract (W/ Admin, DON)]]/Table39[[#This Row],[RN Hours (w/ Admin, DON)]]</f>
        <v>2.3162695797162909E-2</v>
      </c>
      <c r="L203" s="3">
        <v>47.738444444444447</v>
      </c>
      <c r="M203" s="3">
        <v>1.5111111111111111</v>
      </c>
      <c r="N203" s="4">
        <f>Table39[[#This Row],[RN Hours Contract]]/Table39[[#This Row],[RN Hours]]</f>
        <v>3.1653966288525903E-2</v>
      </c>
      <c r="O203" s="3">
        <v>12.200555555555557</v>
      </c>
      <c r="P203" s="3">
        <v>0</v>
      </c>
      <c r="Q203" s="4">
        <f>Table39[[#This Row],[RN Admin Hours Contract]]/Table39[[#This Row],[RN Admin Hours]]</f>
        <v>0</v>
      </c>
      <c r="R203" s="3">
        <v>5.3</v>
      </c>
      <c r="S203" s="3">
        <v>0</v>
      </c>
      <c r="T203" s="4">
        <f>Table39[[#This Row],[RN DON Hours Contract]]/Table39[[#This Row],[RN DON Hours]]</f>
        <v>0</v>
      </c>
      <c r="U203" s="3">
        <f>SUM(Table39[[#This Row],[LPN Hours]], Table39[[#This Row],[LPN Admin Hours]])</f>
        <v>147.18333333333334</v>
      </c>
      <c r="V203" s="3">
        <f>Table39[[#This Row],[LPN Hours Contract]]+Table39[[#This Row],[LPN Admin Hours Contract]]</f>
        <v>16.013888888888889</v>
      </c>
      <c r="W203" s="4">
        <f t="shared" si="10"/>
        <v>0.10880232514249047</v>
      </c>
      <c r="X203" s="3">
        <v>142.09888888888889</v>
      </c>
      <c r="Y203" s="3">
        <v>16.013888888888889</v>
      </c>
      <c r="Z203" s="4">
        <f>Table39[[#This Row],[LPN Hours Contract]]/Table39[[#This Row],[LPN Hours]]</f>
        <v>0.11269538427855406</v>
      </c>
      <c r="AA203" s="3">
        <v>5.0844444444444461</v>
      </c>
      <c r="AB203" s="3">
        <v>0</v>
      </c>
      <c r="AC203" s="4">
        <f>Table39[[#This Row],[LPN Admin Hours Contract]]/Table39[[#This Row],[LPN Admin Hours]]</f>
        <v>0</v>
      </c>
      <c r="AD203" s="3">
        <f>SUM(Table39[[#This Row],[CNA Hours]], Table39[[#This Row],[NA in Training Hours]], Table39[[#This Row],[Med Aide/Tech Hours]])</f>
        <v>307.32822222222222</v>
      </c>
      <c r="AE203" s="3">
        <f>SUM(Table39[[#This Row],[CNA Hours Contract]], Table39[[#This Row],[NA in Training Hours Contract]], Table39[[#This Row],[Med Aide/Tech Hours Contract]])</f>
        <v>126.53544444444447</v>
      </c>
      <c r="AF203" s="4">
        <f>Table39[[#This Row],[CNA/NA/Med Aide Contract Hours]]/Table39[[#This Row],[Total CNA, NA in Training, Med Aide/Tech Hours]]</f>
        <v>0.4117273823064303</v>
      </c>
      <c r="AG203" s="3">
        <v>294.49266666666665</v>
      </c>
      <c r="AH203" s="3">
        <v>125.91322222222225</v>
      </c>
      <c r="AI203" s="4">
        <f>Table39[[#This Row],[CNA Hours Contract]]/Table39[[#This Row],[CNA Hours]]</f>
        <v>0.42755978832145991</v>
      </c>
      <c r="AJ203" s="3">
        <v>12.835555555555556</v>
      </c>
      <c r="AK203" s="3">
        <v>0.62222222222222223</v>
      </c>
      <c r="AL203" s="4">
        <f>Table39[[#This Row],[NA in Training Hours Contract]]/Table39[[#This Row],[NA in Training Hours]]</f>
        <v>4.8476454293628804E-2</v>
      </c>
      <c r="AM203" s="3">
        <v>0</v>
      </c>
      <c r="AN203" s="3">
        <v>0</v>
      </c>
      <c r="AO203" s="4">
        <v>0</v>
      </c>
      <c r="AP203" s="1" t="s">
        <v>201</v>
      </c>
      <c r="AQ203" s="1">
        <v>5</v>
      </c>
    </row>
    <row r="204" spans="1:43" x14ac:dyDescent="0.2">
      <c r="A204" s="1" t="s">
        <v>425</v>
      </c>
      <c r="B204" s="1" t="s">
        <v>630</v>
      </c>
      <c r="C204" s="1" t="s">
        <v>1001</v>
      </c>
      <c r="D204" s="1" t="s">
        <v>1139</v>
      </c>
      <c r="E204" s="3">
        <v>67.455555555555549</v>
      </c>
      <c r="F204" s="3">
        <f t="shared" si="11"/>
        <v>218.18955555555556</v>
      </c>
      <c r="G204" s="3">
        <f>SUM(Table39[[#This Row],[RN Hours Contract (W/ Admin, DON)]], Table39[[#This Row],[LPN Contract Hours (w/ Admin)]], Table39[[#This Row],[CNA/NA/Med Aide Contract Hours]])</f>
        <v>0</v>
      </c>
      <c r="H204" s="4">
        <f>Table39[[#This Row],[Total Contract Hours]]/Table39[[#This Row],[Total Hours Nurse Staffing]]</f>
        <v>0</v>
      </c>
      <c r="I204" s="3">
        <f>SUM(Table39[[#This Row],[RN Hours]], Table39[[#This Row],[RN Admin Hours]], Table39[[#This Row],[RN DON Hours]])</f>
        <v>63.263333333333328</v>
      </c>
      <c r="J204" s="3">
        <f t="shared" si="9"/>
        <v>0</v>
      </c>
      <c r="K204" s="4">
        <f>Table39[[#This Row],[RN Hours Contract (W/ Admin, DON)]]/Table39[[#This Row],[RN Hours (w/ Admin, DON)]]</f>
        <v>0</v>
      </c>
      <c r="L204" s="3">
        <v>43.720666666666666</v>
      </c>
      <c r="M204" s="3">
        <v>0</v>
      </c>
      <c r="N204" s="4">
        <f>Table39[[#This Row],[RN Hours Contract]]/Table39[[#This Row],[RN Hours]]</f>
        <v>0</v>
      </c>
      <c r="O204" s="3">
        <v>14.746444444444442</v>
      </c>
      <c r="P204" s="3">
        <v>0</v>
      </c>
      <c r="Q204" s="4">
        <f>Table39[[#This Row],[RN Admin Hours Contract]]/Table39[[#This Row],[RN Admin Hours]]</f>
        <v>0</v>
      </c>
      <c r="R204" s="3">
        <v>4.7962222222222222</v>
      </c>
      <c r="S204" s="3">
        <v>0</v>
      </c>
      <c r="T204" s="4">
        <f>Table39[[#This Row],[RN DON Hours Contract]]/Table39[[#This Row],[RN DON Hours]]</f>
        <v>0</v>
      </c>
      <c r="U204" s="3">
        <f>SUM(Table39[[#This Row],[LPN Hours]], Table39[[#This Row],[LPN Admin Hours]])</f>
        <v>32.555777777777777</v>
      </c>
      <c r="V204" s="3">
        <f>Table39[[#This Row],[LPN Hours Contract]]+Table39[[#This Row],[LPN Admin Hours Contract]]</f>
        <v>0</v>
      </c>
      <c r="W204" s="4">
        <f t="shared" si="10"/>
        <v>0</v>
      </c>
      <c r="X204" s="3">
        <v>27.890777777777778</v>
      </c>
      <c r="Y204" s="3">
        <v>0</v>
      </c>
      <c r="Z204" s="4">
        <f>Table39[[#This Row],[LPN Hours Contract]]/Table39[[#This Row],[LPN Hours]]</f>
        <v>0</v>
      </c>
      <c r="AA204" s="3">
        <v>4.665</v>
      </c>
      <c r="AB204" s="3">
        <v>0</v>
      </c>
      <c r="AC204" s="4">
        <f>Table39[[#This Row],[LPN Admin Hours Contract]]/Table39[[#This Row],[LPN Admin Hours]]</f>
        <v>0</v>
      </c>
      <c r="AD204" s="3">
        <f>SUM(Table39[[#This Row],[CNA Hours]], Table39[[#This Row],[NA in Training Hours]], Table39[[#This Row],[Med Aide/Tech Hours]])</f>
        <v>122.37044444444444</v>
      </c>
      <c r="AE204" s="3">
        <f>SUM(Table39[[#This Row],[CNA Hours Contract]], Table39[[#This Row],[NA in Training Hours Contract]], Table39[[#This Row],[Med Aide/Tech Hours Contract]])</f>
        <v>0</v>
      </c>
      <c r="AF204" s="4">
        <f>Table39[[#This Row],[CNA/NA/Med Aide Contract Hours]]/Table39[[#This Row],[Total CNA, NA in Training, Med Aide/Tech Hours]]</f>
        <v>0</v>
      </c>
      <c r="AG204" s="3">
        <v>117.60711111111111</v>
      </c>
      <c r="AH204" s="3">
        <v>0</v>
      </c>
      <c r="AI204" s="4">
        <f>Table39[[#This Row],[CNA Hours Contract]]/Table39[[#This Row],[CNA Hours]]</f>
        <v>0</v>
      </c>
      <c r="AJ204" s="3">
        <v>4.7633333333333345</v>
      </c>
      <c r="AK204" s="3">
        <v>0</v>
      </c>
      <c r="AL204" s="4">
        <f>Table39[[#This Row],[NA in Training Hours Contract]]/Table39[[#This Row],[NA in Training Hours]]</f>
        <v>0</v>
      </c>
      <c r="AM204" s="3">
        <v>0</v>
      </c>
      <c r="AN204" s="3">
        <v>0</v>
      </c>
      <c r="AO204" s="4">
        <v>0</v>
      </c>
      <c r="AP204" s="1" t="s">
        <v>202</v>
      </c>
      <c r="AQ204" s="1">
        <v>5</v>
      </c>
    </row>
    <row r="205" spans="1:43" x14ac:dyDescent="0.2">
      <c r="A205" s="1" t="s">
        <v>425</v>
      </c>
      <c r="B205" s="1" t="s">
        <v>631</v>
      </c>
      <c r="C205" s="1" t="s">
        <v>997</v>
      </c>
      <c r="D205" s="1" t="s">
        <v>1076</v>
      </c>
      <c r="E205" s="3">
        <v>23.322222222222223</v>
      </c>
      <c r="F205" s="3">
        <f t="shared" si="11"/>
        <v>106.80544444444445</v>
      </c>
      <c r="G205" s="3">
        <f>SUM(Table39[[#This Row],[RN Hours Contract (W/ Admin, DON)]], Table39[[#This Row],[LPN Contract Hours (w/ Admin)]], Table39[[#This Row],[CNA/NA/Med Aide Contract Hours]])</f>
        <v>0</v>
      </c>
      <c r="H205" s="4">
        <f>Table39[[#This Row],[Total Contract Hours]]/Table39[[#This Row],[Total Hours Nurse Staffing]]</f>
        <v>0</v>
      </c>
      <c r="I205" s="3">
        <f>SUM(Table39[[#This Row],[RN Hours]], Table39[[#This Row],[RN Admin Hours]], Table39[[#This Row],[RN DON Hours]])</f>
        <v>38.319333333333333</v>
      </c>
      <c r="J205" s="3">
        <f t="shared" si="9"/>
        <v>0</v>
      </c>
      <c r="K205" s="4">
        <f>Table39[[#This Row],[RN Hours Contract (W/ Admin, DON)]]/Table39[[#This Row],[RN Hours (w/ Admin, DON)]]</f>
        <v>0</v>
      </c>
      <c r="L205" s="3">
        <v>24.088111111111111</v>
      </c>
      <c r="M205" s="3">
        <v>0</v>
      </c>
      <c r="N205" s="4">
        <f>Table39[[#This Row],[RN Hours Contract]]/Table39[[#This Row],[RN Hours]]</f>
        <v>0</v>
      </c>
      <c r="O205" s="3">
        <v>9.3423333333333325</v>
      </c>
      <c r="P205" s="3">
        <v>0</v>
      </c>
      <c r="Q205" s="4">
        <f>Table39[[#This Row],[RN Admin Hours Contract]]/Table39[[#This Row],[RN Admin Hours]]</f>
        <v>0</v>
      </c>
      <c r="R205" s="3">
        <v>4.8888888888888893</v>
      </c>
      <c r="S205" s="3">
        <v>0</v>
      </c>
      <c r="T205" s="4">
        <f>Table39[[#This Row],[RN DON Hours Contract]]/Table39[[#This Row],[RN DON Hours]]</f>
        <v>0</v>
      </c>
      <c r="U205" s="3">
        <f>SUM(Table39[[#This Row],[LPN Hours]], Table39[[#This Row],[LPN Admin Hours]])</f>
        <v>23.768222222222221</v>
      </c>
      <c r="V205" s="3">
        <f>Table39[[#This Row],[LPN Hours Contract]]+Table39[[#This Row],[LPN Admin Hours Contract]]</f>
        <v>0</v>
      </c>
      <c r="W205" s="4">
        <f t="shared" si="10"/>
        <v>0</v>
      </c>
      <c r="X205" s="3">
        <v>23.768222222222221</v>
      </c>
      <c r="Y205" s="3">
        <v>0</v>
      </c>
      <c r="Z205" s="4">
        <f>Table39[[#This Row],[LPN Hours Contract]]/Table39[[#This Row],[LPN Hours]]</f>
        <v>0</v>
      </c>
      <c r="AA205" s="3">
        <v>0</v>
      </c>
      <c r="AB205" s="3">
        <v>0</v>
      </c>
      <c r="AC205" s="4">
        <v>0</v>
      </c>
      <c r="AD205" s="3">
        <f>SUM(Table39[[#This Row],[CNA Hours]], Table39[[#This Row],[NA in Training Hours]], Table39[[#This Row],[Med Aide/Tech Hours]])</f>
        <v>44.717888888888893</v>
      </c>
      <c r="AE205" s="3">
        <f>SUM(Table39[[#This Row],[CNA Hours Contract]], Table39[[#This Row],[NA in Training Hours Contract]], Table39[[#This Row],[Med Aide/Tech Hours Contract]])</f>
        <v>0</v>
      </c>
      <c r="AF205" s="4">
        <f>Table39[[#This Row],[CNA/NA/Med Aide Contract Hours]]/Table39[[#This Row],[Total CNA, NA in Training, Med Aide/Tech Hours]]</f>
        <v>0</v>
      </c>
      <c r="AG205" s="3">
        <v>44.717888888888893</v>
      </c>
      <c r="AH205" s="3">
        <v>0</v>
      </c>
      <c r="AI205" s="4">
        <f>Table39[[#This Row],[CNA Hours Contract]]/Table39[[#This Row],[CNA Hours]]</f>
        <v>0</v>
      </c>
      <c r="AJ205" s="3">
        <v>0</v>
      </c>
      <c r="AK205" s="3">
        <v>0</v>
      </c>
      <c r="AL205" s="4">
        <v>0</v>
      </c>
      <c r="AM205" s="3">
        <v>0</v>
      </c>
      <c r="AN205" s="3">
        <v>0</v>
      </c>
      <c r="AO205" s="4">
        <v>0</v>
      </c>
      <c r="AP205" s="1" t="s">
        <v>203</v>
      </c>
      <c r="AQ205" s="1">
        <v>5</v>
      </c>
    </row>
    <row r="206" spans="1:43" x14ac:dyDescent="0.2">
      <c r="A206" s="1" t="s">
        <v>425</v>
      </c>
      <c r="B206" s="1" t="s">
        <v>632</v>
      </c>
      <c r="C206" s="1" t="s">
        <v>925</v>
      </c>
      <c r="D206" s="1" t="s">
        <v>1115</v>
      </c>
      <c r="E206" s="3">
        <v>74.2</v>
      </c>
      <c r="F206" s="3">
        <f t="shared" si="11"/>
        <v>215.51988888888889</v>
      </c>
      <c r="G206" s="3">
        <f>SUM(Table39[[#This Row],[RN Hours Contract (W/ Admin, DON)]], Table39[[#This Row],[LPN Contract Hours (w/ Admin)]], Table39[[#This Row],[CNA/NA/Med Aide Contract Hours]])</f>
        <v>0</v>
      </c>
      <c r="H206" s="4">
        <f>Table39[[#This Row],[Total Contract Hours]]/Table39[[#This Row],[Total Hours Nurse Staffing]]</f>
        <v>0</v>
      </c>
      <c r="I206" s="3">
        <f>SUM(Table39[[#This Row],[RN Hours]], Table39[[#This Row],[RN Admin Hours]], Table39[[#This Row],[RN DON Hours]])</f>
        <v>72.496666666666655</v>
      </c>
      <c r="J206" s="3">
        <f t="shared" si="9"/>
        <v>0</v>
      </c>
      <c r="K206" s="4">
        <f>Table39[[#This Row],[RN Hours Contract (W/ Admin, DON)]]/Table39[[#This Row],[RN Hours (w/ Admin, DON)]]</f>
        <v>0</v>
      </c>
      <c r="L206" s="3">
        <v>60.496666666666663</v>
      </c>
      <c r="M206" s="3">
        <v>0</v>
      </c>
      <c r="N206" s="4">
        <f>Table39[[#This Row],[RN Hours Contract]]/Table39[[#This Row],[RN Hours]]</f>
        <v>0</v>
      </c>
      <c r="O206" s="3">
        <v>7.2888888888888888</v>
      </c>
      <c r="P206" s="3">
        <v>0</v>
      </c>
      <c r="Q206" s="4">
        <f>Table39[[#This Row],[RN Admin Hours Contract]]/Table39[[#This Row],[RN Admin Hours]]</f>
        <v>0</v>
      </c>
      <c r="R206" s="3">
        <v>4.7111111111111112</v>
      </c>
      <c r="S206" s="3">
        <v>0</v>
      </c>
      <c r="T206" s="4">
        <f>Table39[[#This Row],[RN DON Hours Contract]]/Table39[[#This Row],[RN DON Hours]]</f>
        <v>0</v>
      </c>
      <c r="U206" s="3">
        <f>SUM(Table39[[#This Row],[LPN Hours]], Table39[[#This Row],[LPN Admin Hours]])</f>
        <v>17.247888888888887</v>
      </c>
      <c r="V206" s="3">
        <f>Table39[[#This Row],[LPN Hours Contract]]+Table39[[#This Row],[LPN Admin Hours Contract]]</f>
        <v>0</v>
      </c>
      <c r="W206" s="4">
        <f t="shared" si="10"/>
        <v>0</v>
      </c>
      <c r="X206" s="3">
        <v>6.1367777777777768</v>
      </c>
      <c r="Y206" s="3">
        <v>0</v>
      </c>
      <c r="Z206" s="4">
        <f>Table39[[#This Row],[LPN Hours Contract]]/Table39[[#This Row],[LPN Hours]]</f>
        <v>0</v>
      </c>
      <c r="AA206" s="3">
        <v>11.111111111111111</v>
      </c>
      <c r="AB206" s="3">
        <v>0</v>
      </c>
      <c r="AC206" s="4">
        <f>Table39[[#This Row],[LPN Admin Hours Contract]]/Table39[[#This Row],[LPN Admin Hours]]</f>
        <v>0</v>
      </c>
      <c r="AD206" s="3">
        <f>SUM(Table39[[#This Row],[CNA Hours]], Table39[[#This Row],[NA in Training Hours]], Table39[[#This Row],[Med Aide/Tech Hours]])</f>
        <v>125.77533333333334</v>
      </c>
      <c r="AE206" s="3">
        <f>SUM(Table39[[#This Row],[CNA Hours Contract]], Table39[[#This Row],[NA in Training Hours Contract]], Table39[[#This Row],[Med Aide/Tech Hours Contract]])</f>
        <v>0</v>
      </c>
      <c r="AF206" s="4">
        <f>Table39[[#This Row],[CNA/NA/Med Aide Contract Hours]]/Table39[[#This Row],[Total CNA, NA in Training, Med Aide/Tech Hours]]</f>
        <v>0</v>
      </c>
      <c r="AG206" s="3">
        <v>101.72888888888889</v>
      </c>
      <c r="AH206" s="3">
        <v>0</v>
      </c>
      <c r="AI206" s="4">
        <f>Table39[[#This Row],[CNA Hours Contract]]/Table39[[#This Row],[CNA Hours]]</f>
        <v>0</v>
      </c>
      <c r="AJ206" s="3">
        <v>24.046444444444443</v>
      </c>
      <c r="AK206" s="3">
        <v>0</v>
      </c>
      <c r="AL206" s="4">
        <f>Table39[[#This Row],[NA in Training Hours Contract]]/Table39[[#This Row],[NA in Training Hours]]</f>
        <v>0</v>
      </c>
      <c r="AM206" s="3">
        <v>0</v>
      </c>
      <c r="AN206" s="3">
        <v>0</v>
      </c>
      <c r="AO206" s="4">
        <v>0</v>
      </c>
      <c r="AP206" s="1" t="s">
        <v>204</v>
      </c>
      <c r="AQ206" s="1">
        <v>5</v>
      </c>
    </row>
    <row r="207" spans="1:43" x14ac:dyDescent="0.2">
      <c r="A207" s="1" t="s">
        <v>425</v>
      </c>
      <c r="B207" s="1" t="s">
        <v>633</v>
      </c>
      <c r="C207" s="1" t="s">
        <v>891</v>
      </c>
      <c r="D207" s="1" t="s">
        <v>1136</v>
      </c>
      <c r="E207" s="3">
        <v>51.077777777777776</v>
      </c>
      <c r="F207" s="3">
        <f t="shared" si="11"/>
        <v>195.03177777777779</v>
      </c>
      <c r="G207" s="3">
        <f>SUM(Table39[[#This Row],[RN Hours Contract (W/ Admin, DON)]], Table39[[#This Row],[LPN Contract Hours (w/ Admin)]], Table39[[#This Row],[CNA/NA/Med Aide Contract Hours]])</f>
        <v>0.62222222222222223</v>
      </c>
      <c r="H207" s="4">
        <f>Table39[[#This Row],[Total Contract Hours]]/Table39[[#This Row],[Total Hours Nurse Staffing]]</f>
        <v>3.1903632798301815E-3</v>
      </c>
      <c r="I207" s="3">
        <f>SUM(Table39[[#This Row],[RN Hours]], Table39[[#This Row],[RN Admin Hours]], Table39[[#This Row],[RN DON Hours]])</f>
        <v>34.143444444444448</v>
      </c>
      <c r="J207" s="3">
        <f t="shared" si="9"/>
        <v>0</v>
      </c>
      <c r="K207" s="4">
        <f>Table39[[#This Row],[RN Hours Contract (W/ Admin, DON)]]/Table39[[#This Row],[RN Hours (w/ Admin, DON)]]</f>
        <v>0</v>
      </c>
      <c r="L207" s="3">
        <v>14.410111111111112</v>
      </c>
      <c r="M207" s="3">
        <v>0</v>
      </c>
      <c r="N207" s="4">
        <f>Table39[[#This Row],[RN Hours Contract]]/Table39[[#This Row],[RN Hours]]</f>
        <v>0</v>
      </c>
      <c r="O207" s="3">
        <v>14.4</v>
      </c>
      <c r="P207" s="3">
        <v>0</v>
      </c>
      <c r="Q207" s="4">
        <f>Table39[[#This Row],[RN Admin Hours Contract]]/Table39[[#This Row],[RN Admin Hours]]</f>
        <v>0</v>
      </c>
      <c r="R207" s="3">
        <v>5.333333333333333</v>
      </c>
      <c r="S207" s="3">
        <v>0</v>
      </c>
      <c r="T207" s="4">
        <f>Table39[[#This Row],[RN DON Hours Contract]]/Table39[[#This Row],[RN DON Hours]]</f>
        <v>0</v>
      </c>
      <c r="U207" s="3">
        <f>SUM(Table39[[#This Row],[LPN Hours]], Table39[[#This Row],[LPN Admin Hours]])</f>
        <v>42.641333333333328</v>
      </c>
      <c r="V207" s="3">
        <f>Table39[[#This Row],[LPN Hours Contract]]+Table39[[#This Row],[LPN Admin Hours Contract]]</f>
        <v>0</v>
      </c>
      <c r="W207" s="4">
        <f t="shared" si="10"/>
        <v>0</v>
      </c>
      <c r="X207" s="3">
        <v>42.641333333333328</v>
      </c>
      <c r="Y207" s="3">
        <v>0</v>
      </c>
      <c r="Z207" s="4">
        <f>Table39[[#This Row],[LPN Hours Contract]]/Table39[[#This Row],[LPN Hours]]</f>
        <v>0</v>
      </c>
      <c r="AA207" s="3">
        <v>0</v>
      </c>
      <c r="AB207" s="3">
        <v>0</v>
      </c>
      <c r="AC207" s="4">
        <v>0</v>
      </c>
      <c r="AD207" s="3">
        <f>SUM(Table39[[#This Row],[CNA Hours]], Table39[[#This Row],[NA in Training Hours]], Table39[[#This Row],[Med Aide/Tech Hours]])</f>
        <v>118.247</v>
      </c>
      <c r="AE207" s="3">
        <f>SUM(Table39[[#This Row],[CNA Hours Contract]], Table39[[#This Row],[NA in Training Hours Contract]], Table39[[#This Row],[Med Aide/Tech Hours Contract]])</f>
        <v>0.62222222222222223</v>
      </c>
      <c r="AF207" s="4">
        <f>Table39[[#This Row],[CNA/NA/Med Aide Contract Hours]]/Table39[[#This Row],[Total CNA, NA in Training, Med Aide/Tech Hours]]</f>
        <v>5.2620550392164052E-3</v>
      </c>
      <c r="AG207" s="3">
        <v>118.247</v>
      </c>
      <c r="AH207" s="3">
        <v>0.62222222222222223</v>
      </c>
      <c r="AI207" s="4">
        <f>Table39[[#This Row],[CNA Hours Contract]]/Table39[[#This Row],[CNA Hours]]</f>
        <v>5.2620550392164052E-3</v>
      </c>
      <c r="AJ207" s="3">
        <v>0</v>
      </c>
      <c r="AK207" s="3">
        <v>0</v>
      </c>
      <c r="AL207" s="4">
        <v>0</v>
      </c>
      <c r="AM207" s="3">
        <v>0</v>
      </c>
      <c r="AN207" s="3">
        <v>0</v>
      </c>
      <c r="AO207" s="4">
        <v>0</v>
      </c>
      <c r="AP207" s="1" t="s">
        <v>205</v>
      </c>
      <c r="AQ207" s="1">
        <v>5</v>
      </c>
    </row>
    <row r="208" spans="1:43" x14ac:dyDescent="0.2">
      <c r="A208" s="1" t="s">
        <v>425</v>
      </c>
      <c r="B208" s="1" t="s">
        <v>634</v>
      </c>
      <c r="C208" s="1" t="s">
        <v>866</v>
      </c>
      <c r="D208" s="1" t="s">
        <v>1124</v>
      </c>
      <c r="E208" s="3">
        <v>28.322222222222223</v>
      </c>
      <c r="F208" s="3">
        <f t="shared" si="11"/>
        <v>153.7402222222222</v>
      </c>
      <c r="G208" s="3">
        <f>SUM(Table39[[#This Row],[RN Hours Contract (W/ Admin, DON)]], Table39[[#This Row],[LPN Contract Hours (w/ Admin)]], Table39[[#This Row],[CNA/NA/Med Aide Contract Hours]])</f>
        <v>0</v>
      </c>
      <c r="H208" s="4">
        <f>Table39[[#This Row],[Total Contract Hours]]/Table39[[#This Row],[Total Hours Nurse Staffing]]</f>
        <v>0</v>
      </c>
      <c r="I208" s="3">
        <f>SUM(Table39[[#This Row],[RN Hours]], Table39[[#This Row],[RN Admin Hours]], Table39[[#This Row],[RN DON Hours]])</f>
        <v>58.858777777777775</v>
      </c>
      <c r="J208" s="3">
        <f t="shared" si="9"/>
        <v>0</v>
      </c>
      <c r="K208" s="4">
        <f>Table39[[#This Row],[RN Hours Contract (W/ Admin, DON)]]/Table39[[#This Row],[RN Hours (w/ Admin, DON)]]</f>
        <v>0</v>
      </c>
      <c r="L208" s="3">
        <v>32.361444444444444</v>
      </c>
      <c r="M208" s="3">
        <v>0</v>
      </c>
      <c r="N208" s="4">
        <f>Table39[[#This Row],[RN Hours Contract]]/Table39[[#This Row],[RN Hours]]</f>
        <v>0</v>
      </c>
      <c r="O208" s="3">
        <v>18.566777777777776</v>
      </c>
      <c r="P208" s="3">
        <v>0</v>
      </c>
      <c r="Q208" s="4">
        <f>Table39[[#This Row],[RN Admin Hours Contract]]/Table39[[#This Row],[RN Admin Hours]]</f>
        <v>0</v>
      </c>
      <c r="R208" s="3">
        <v>7.9305555555555554</v>
      </c>
      <c r="S208" s="3">
        <v>0</v>
      </c>
      <c r="T208" s="4">
        <f>Table39[[#This Row],[RN DON Hours Contract]]/Table39[[#This Row],[RN DON Hours]]</f>
        <v>0</v>
      </c>
      <c r="U208" s="3">
        <f>SUM(Table39[[#This Row],[LPN Hours]], Table39[[#This Row],[LPN Admin Hours]])</f>
        <v>18.712888888888891</v>
      </c>
      <c r="V208" s="3">
        <f>Table39[[#This Row],[LPN Hours Contract]]+Table39[[#This Row],[LPN Admin Hours Contract]]</f>
        <v>0</v>
      </c>
      <c r="W208" s="4">
        <f t="shared" si="10"/>
        <v>0</v>
      </c>
      <c r="X208" s="3">
        <v>18.712888888888891</v>
      </c>
      <c r="Y208" s="3">
        <v>0</v>
      </c>
      <c r="Z208" s="4">
        <f>Table39[[#This Row],[LPN Hours Contract]]/Table39[[#This Row],[LPN Hours]]</f>
        <v>0</v>
      </c>
      <c r="AA208" s="3">
        <v>0</v>
      </c>
      <c r="AB208" s="3">
        <v>0</v>
      </c>
      <c r="AC208" s="4">
        <v>0</v>
      </c>
      <c r="AD208" s="3">
        <f>SUM(Table39[[#This Row],[CNA Hours]], Table39[[#This Row],[NA in Training Hours]], Table39[[#This Row],[Med Aide/Tech Hours]])</f>
        <v>76.168555555555557</v>
      </c>
      <c r="AE208" s="3">
        <f>SUM(Table39[[#This Row],[CNA Hours Contract]], Table39[[#This Row],[NA in Training Hours Contract]], Table39[[#This Row],[Med Aide/Tech Hours Contract]])</f>
        <v>0</v>
      </c>
      <c r="AF208" s="4">
        <f>Table39[[#This Row],[CNA/NA/Med Aide Contract Hours]]/Table39[[#This Row],[Total CNA, NA in Training, Med Aide/Tech Hours]]</f>
        <v>0</v>
      </c>
      <c r="AG208" s="3">
        <v>76.168555555555557</v>
      </c>
      <c r="AH208" s="3">
        <v>0</v>
      </c>
      <c r="AI208" s="4">
        <f>Table39[[#This Row],[CNA Hours Contract]]/Table39[[#This Row],[CNA Hours]]</f>
        <v>0</v>
      </c>
      <c r="AJ208" s="3">
        <v>0</v>
      </c>
      <c r="AK208" s="3">
        <v>0</v>
      </c>
      <c r="AL208" s="4">
        <v>0</v>
      </c>
      <c r="AM208" s="3">
        <v>0</v>
      </c>
      <c r="AN208" s="3">
        <v>0</v>
      </c>
      <c r="AO208" s="4">
        <v>0</v>
      </c>
      <c r="AP208" s="1" t="s">
        <v>206</v>
      </c>
      <c r="AQ208" s="1">
        <v>5</v>
      </c>
    </row>
    <row r="209" spans="1:43" x14ac:dyDescent="0.2">
      <c r="A209" s="1" t="s">
        <v>425</v>
      </c>
      <c r="B209" s="1" t="s">
        <v>635</v>
      </c>
      <c r="C209" s="1" t="s">
        <v>1002</v>
      </c>
      <c r="D209" s="1" t="s">
        <v>1069</v>
      </c>
      <c r="E209" s="3">
        <v>108.21111111111111</v>
      </c>
      <c r="F209" s="3">
        <f t="shared" si="11"/>
        <v>399.16944444444442</v>
      </c>
      <c r="G209" s="3">
        <f>SUM(Table39[[#This Row],[RN Hours Contract (W/ Admin, DON)]], Table39[[#This Row],[LPN Contract Hours (w/ Admin)]], Table39[[#This Row],[CNA/NA/Med Aide Contract Hours]])</f>
        <v>0</v>
      </c>
      <c r="H209" s="4">
        <f>Table39[[#This Row],[Total Contract Hours]]/Table39[[#This Row],[Total Hours Nurse Staffing]]</f>
        <v>0</v>
      </c>
      <c r="I209" s="3">
        <f>SUM(Table39[[#This Row],[RN Hours]], Table39[[#This Row],[RN Admin Hours]], Table39[[#This Row],[RN DON Hours]])</f>
        <v>83.592555555555549</v>
      </c>
      <c r="J209" s="3">
        <f t="shared" si="9"/>
        <v>0</v>
      </c>
      <c r="K209" s="4">
        <f>Table39[[#This Row],[RN Hours Contract (W/ Admin, DON)]]/Table39[[#This Row],[RN Hours (w/ Admin, DON)]]</f>
        <v>0</v>
      </c>
      <c r="L209" s="3">
        <v>46.56744444444444</v>
      </c>
      <c r="M209" s="3">
        <v>0</v>
      </c>
      <c r="N209" s="4">
        <f>Table39[[#This Row],[RN Hours Contract]]/Table39[[#This Row],[RN Hours]]</f>
        <v>0</v>
      </c>
      <c r="O209" s="3">
        <v>31.869555555555554</v>
      </c>
      <c r="P209" s="3">
        <v>0</v>
      </c>
      <c r="Q209" s="4">
        <f>Table39[[#This Row],[RN Admin Hours Contract]]/Table39[[#This Row],[RN Admin Hours]]</f>
        <v>0</v>
      </c>
      <c r="R209" s="3">
        <v>5.1555555555555559</v>
      </c>
      <c r="S209" s="3">
        <v>0</v>
      </c>
      <c r="T209" s="4">
        <f>Table39[[#This Row],[RN DON Hours Contract]]/Table39[[#This Row],[RN DON Hours]]</f>
        <v>0</v>
      </c>
      <c r="U209" s="3">
        <f>SUM(Table39[[#This Row],[LPN Hours]], Table39[[#This Row],[LPN Admin Hours]])</f>
        <v>62.995333333333335</v>
      </c>
      <c r="V209" s="3">
        <f>Table39[[#This Row],[LPN Hours Contract]]+Table39[[#This Row],[LPN Admin Hours Contract]]</f>
        <v>0</v>
      </c>
      <c r="W209" s="4">
        <f t="shared" si="10"/>
        <v>0</v>
      </c>
      <c r="X209" s="3">
        <v>62.995333333333335</v>
      </c>
      <c r="Y209" s="3">
        <v>0</v>
      </c>
      <c r="Z209" s="4">
        <f>Table39[[#This Row],[LPN Hours Contract]]/Table39[[#This Row],[LPN Hours]]</f>
        <v>0</v>
      </c>
      <c r="AA209" s="3">
        <v>0</v>
      </c>
      <c r="AB209" s="3">
        <v>0</v>
      </c>
      <c r="AC209" s="4">
        <v>0</v>
      </c>
      <c r="AD209" s="3">
        <f>SUM(Table39[[#This Row],[CNA Hours]], Table39[[#This Row],[NA in Training Hours]], Table39[[#This Row],[Med Aide/Tech Hours]])</f>
        <v>252.58155555555555</v>
      </c>
      <c r="AE209" s="3">
        <f>SUM(Table39[[#This Row],[CNA Hours Contract]], Table39[[#This Row],[NA in Training Hours Contract]], Table39[[#This Row],[Med Aide/Tech Hours Contract]])</f>
        <v>0</v>
      </c>
      <c r="AF209" s="4">
        <f>Table39[[#This Row],[CNA/NA/Med Aide Contract Hours]]/Table39[[#This Row],[Total CNA, NA in Training, Med Aide/Tech Hours]]</f>
        <v>0</v>
      </c>
      <c r="AG209" s="3">
        <v>252.58155555555555</v>
      </c>
      <c r="AH209" s="3">
        <v>0</v>
      </c>
      <c r="AI209" s="4">
        <f>Table39[[#This Row],[CNA Hours Contract]]/Table39[[#This Row],[CNA Hours]]</f>
        <v>0</v>
      </c>
      <c r="AJ209" s="3">
        <v>0</v>
      </c>
      <c r="AK209" s="3">
        <v>0</v>
      </c>
      <c r="AL209" s="4">
        <v>0</v>
      </c>
      <c r="AM209" s="3">
        <v>0</v>
      </c>
      <c r="AN209" s="3">
        <v>0</v>
      </c>
      <c r="AO209" s="4">
        <v>0</v>
      </c>
      <c r="AP209" s="1" t="s">
        <v>207</v>
      </c>
      <c r="AQ209" s="1">
        <v>5</v>
      </c>
    </row>
    <row r="210" spans="1:43" x14ac:dyDescent="0.2">
      <c r="A210" s="1" t="s">
        <v>425</v>
      </c>
      <c r="B210" s="1" t="s">
        <v>636</v>
      </c>
      <c r="C210" s="1" t="s">
        <v>928</v>
      </c>
      <c r="D210" s="1" t="s">
        <v>1079</v>
      </c>
      <c r="E210" s="3">
        <v>134.11111111111111</v>
      </c>
      <c r="F210" s="3">
        <f t="shared" si="11"/>
        <v>537.10433333333333</v>
      </c>
      <c r="G210" s="3">
        <f>SUM(Table39[[#This Row],[RN Hours Contract (W/ Admin, DON)]], Table39[[#This Row],[LPN Contract Hours (w/ Admin)]], Table39[[#This Row],[CNA/NA/Med Aide Contract Hours]])</f>
        <v>33.310666666666663</v>
      </c>
      <c r="H210" s="4">
        <f>Table39[[#This Row],[Total Contract Hours]]/Table39[[#This Row],[Total Hours Nurse Staffing]]</f>
        <v>6.2018987000042818E-2</v>
      </c>
      <c r="I210" s="3">
        <f>SUM(Table39[[#This Row],[RN Hours]], Table39[[#This Row],[RN Admin Hours]], Table39[[#This Row],[RN DON Hours]])</f>
        <v>25.745111111111108</v>
      </c>
      <c r="J210" s="3">
        <f t="shared" si="9"/>
        <v>0.98366666666666669</v>
      </c>
      <c r="K210" s="4">
        <f>Table39[[#This Row],[RN Hours Contract (W/ Admin, DON)]]/Table39[[#This Row],[RN Hours (w/ Admin, DON)]]</f>
        <v>3.8207901392281605E-2</v>
      </c>
      <c r="L210" s="3">
        <v>18.534555555555553</v>
      </c>
      <c r="M210" s="3">
        <v>0.71699999999999997</v>
      </c>
      <c r="N210" s="4">
        <f>Table39[[#This Row],[RN Hours Contract]]/Table39[[#This Row],[RN Hours]]</f>
        <v>3.8684499223672307E-2</v>
      </c>
      <c r="O210" s="3">
        <v>1.7883333333333331</v>
      </c>
      <c r="P210" s="3">
        <v>0.26666666666666666</v>
      </c>
      <c r="Q210" s="4">
        <f>Table39[[#This Row],[RN Admin Hours Contract]]/Table39[[#This Row],[RN Admin Hours]]</f>
        <v>0.14911463187325258</v>
      </c>
      <c r="R210" s="3">
        <v>5.4222222222222225</v>
      </c>
      <c r="S210" s="3">
        <v>0</v>
      </c>
      <c r="T210" s="4">
        <f>Table39[[#This Row],[RN DON Hours Contract]]/Table39[[#This Row],[RN DON Hours]]</f>
        <v>0</v>
      </c>
      <c r="U210" s="3">
        <f>SUM(Table39[[#This Row],[LPN Hours]], Table39[[#This Row],[LPN Admin Hours]])</f>
        <v>220.07122222222222</v>
      </c>
      <c r="V210" s="3">
        <f>Table39[[#This Row],[LPN Hours Contract]]+Table39[[#This Row],[LPN Admin Hours Contract]]</f>
        <v>18.00011111111111</v>
      </c>
      <c r="W210" s="4">
        <f t="shared" si="10"/>
        <v>8.1792207674182243E-2</v>
      </c>
      <c r="X210" s="3">
        <v>212.22677777777778</v>
      </c>
      <c r="Y210" s="3">
        <v>18.00011111111111</v>
      </c>
      <c r="Z210" s="4">
        <f>Table39[[#This Row],[LPN Hours Contract]]/Table39[[#This Row],[LPN Hours]]</f>
        <v>8.4815456840978798E-2</v>
      </c>
      <c r="AA210" s="3">
        <v>7.8444444444444459</v>
      </c>
      <c r="AB210" s="3">
        <v>0</v>
      </c>
      <c r="AC210" s="4">
        <f>Table39[[#This Row],[LPN Admin Hours Contract]]/Table39[[#This Row],[LPN Admin Hours]]</f>
        <v>0</v>
      </c>
      <c r="AD210" s="3">
        <f>SUM(Table39[[#This Row],[CNA Hours]], Table39[[#This Row],[NA in Training Hours]], Table39[[#This Row],[Med Aide/Tech Hours]])</f>
        <v>291.28800000000001</v>
      </c>
      <c r="AE210" s="3">
        <f>SUM(Table39[[#This Row],[CNA Hours Contract]], Table39[[#This Row],[NA in Training Hours Contract]], Table39[[#This Row],[Med Aide/Tech Hours Contract]])</f>
        <v>14.326888888888886</v>
      </c>
      <c r="AF210" s="4">
        <f>Table39[[#This Row],[CNA/NA/Med Aide Contract Hours]]/Table39[[#This Row],[Total CNA, NA in Training, Med Aide/Tech Hours]]</f>
        <v>4.9184617591143079E-2</v>
      </c>
      <c r="AG210" s="3">
        <v>281.4736666666667</v>
      </c>
      <c r="AH210" s="3">
        <v>14.326888888888886</v>
      </c>
      <c r="AI210" s="4">
        <f>Table39[[#This Row],[CNA Hours Contract]]/Table39[[#This Row],[CNA Hours]]</f>
        <v>5.0899571027564039E-2</v>
      </c>
      <c r="AJ210" s="3">
        <v>9.8143333333333356</v>
      </c>
      <c r="AK210" s="3">
        <v>0</v>
      </c>
      <c r="AL210" s="4">
        <f>Table39[[#This Row],[NA in Training Hours Contract]]/Table39[[#This Row],[NA in Training Hours]]</f>
        <v>0</v>
      </c>
      <c r="AM210" s="3">
        <v>0</v>
      </c>
      <c r="AN210" s="3">
        <v>0</v>
      </c>
      <c r="AO210" s="4">
        <v>0</v>
      </c>
      <c r="AP210" s="1" t="s">
        <v>208</v>
      </c>
      <c r="AQ210" s="1">
        <v>5</v>
      </c>
    </row>
    <row r="211" spans="1:43" x14ac:dyDescent="0.2">
      <c r="A211" s="1" t="s">
        <v>425</v>
      </c>
      <c r="B211" s="1" t="s">
        <v>637</v>
      </c>
      <c r="C211" s="1" t="s">
        <v>1003</v>
      </c>
      <c r="D211" s="1" t="s">
        <v>1140</v>
      </c>
      <c r="E211" s="3">
        <v>33.200000000000003</v>
      </c>
      <c r="F211" s="3">
        <f t="shared" si="11"/>
        <v>146.76922222222223</v>
      </c>
      <c r="G211" s="3">
        <f>SUM(Table39[[#This Row],[RN Hours Contract (W/ Admin, DON)]], Table39[[#This Row],[LPN Contract Hours (w/ Admin)]], Table39[[#This Row],[CNA/NA/Med Aide Contract Hours]])</f>
        <v>0</v>
      </c>
      <c r="H211" s="4">
        <f>Table39[[#This Row],[Total Contract Hours]]/Table39[[#This Row],[Total Hours Nurse Staffing]]</f>
        <v>0</v>
      </c>
      <c r="I211" s="3">
        <f>SUM(Table39[[#This Row],[RN Hours]], Table39[[#This Row],[RN Admin Hours]], Table39[[#This Row],[RN DON Hours]])</f>
        <v>45.514222222222223</v>
      </c>
      <c r="J211" s="3">
        <f t="shared" si="9"/>
        <v>0</v>
      </c>
      <c r="K211" s="4">
        <f>Table39[[#This Row],[RN Hours Contract (W/ Admin, DON)]]/Table39[[#This Row],[RN Hours (w/ Admin, DON)]]</f>
        <v>0</v>
      </c>
      <c r="L211" s="3">
        <v>26.964222222222226</v>
      </c>
      <c r="M211" s="3">
        <v>0</v>
      </c>
      <c r="N211" s="4">
        <f>Table39[[#This Row],[RN Hours Contract]]/Table39[[#This Row],[RN Hours]]</f>
        <v>0</v>
      </c>
      <c r="O211" s="3">
        <v>12.95</v>
      </c>
      <c r="P211" s="3">
        <v>0</v>
      </c>
      <c r="Q211" s="4">
        <f>Table39[[#This Row],[RN Admin Hours Contract]]/Table39[[#This Row],[RN Admin Hours]]</f>
        <v>0</v>
      </c>
      <c r="R211" s="3">
        <v>5.6</v>
      </c>
      <c r="S211" s="3">
        <v>0</v>
      </c>
      <c r="T211" s="4">
        <f>Table39[[#This Row],[RN DON Hours Contract]]/Table39[[#This Row],[RN DON Hours]]</f>
        <v>0</v>
      </c>
      <c r="U211" s="3">
        <f>SUM(Table39[[#This Row],[LPN Hours]], Table39[[#This Row],[LPN Admin Hours]])</f>
        <v>24.134777777777778</v>
      </c>
      <c r="V211" s="3">
        <f>Table39[[#This Row],[LPN Hours Contract]]+Table39[[#This Row],[LPN Admin Hours Contract]]</f>
        <v>0</v>
      </c>
      <c r="W211" s="4">
        <f t="shared" si="10"/>
        <v>0</v>
      </c>
      <c r="X211" s="3">
        <v>24.134777777777778</v>
      </c>
      <c r="Y211" s="3">
        <v>0</v>
      </c>
      <c r="Z211" s="4">
        <f>Table39[[#This Row],[LPN Hours Contract]]/Table39[[#This Row],[LPN Hours]]</f>
        <v>0</v>
      </c>
      <c r="AA211" s="3">
        <v>0</v>
      </c>
      <c r="AB211" s="3">
        <v>0</v>
      </c>
      <c r="AC211" s="4">
        <v>0</v>
      </c>
      <c r="AD211" s="3">
        <f>SUM(Table39[[#This Row],[CNA Hours]], Table39[[#This Row],[NA in Training Hours]], Table39[[#This Row],[Med Aide/Tech Hours]])</f>
        <v>77.120222222222225</v>
      </c>
      <c r="AE211" s="3">
        <f>SUM(Table39[[#This Row],[CNA Hours Contract]], Table39[[#This Row],[NA in Training Hours Contract]], Table39[[#This Row],[Med Aide/Tech Hours Contract]])</f>
        <v>0</v>
      </c>
      <c r="AF211" s="4">
        <f>Table39[[#This Row],[CNA/NA/Med Aide Contract Hours]]/Table39[[#This Row],[Total CNA, NA in Training, Med Aide/Tech Hours]]</f>
        <v>0</v>
      </c>
      <c r="AG211" s="3">
        <v>77.120222222222225</v>
      </c>
      <c r="AH211" s="3">
        <v>0</v>
      </c>
      <c r="AI211" s="4">
        <f>Table39[[#This Row],[CNA Hours Contract]]/Table39[[#This Row],[CNA Hours]]</f>
        <v>0</v>
      </c>
      <c r="AJ211" s="3">
        <v>0</v>
      </c>
      <c r="AK211" s="3">
        <v>0</v>
      </c>
      <c r="AL211" s="4">
        <v>0</v>
      </c>
      <c r="AM211" s="3">
        <v>0</v>
      </c>
      <c r="AN211" s="3">
        <v>0</v>
      </c>
      <c r="AO211" s="4">
        <v>0</v>
      </c>
      <c r="AP211" s="1" t="s">
        <v>209</v>
      </c>
      <c r="AQ211" s="1">
        <v>5</v>
      </c>
    </row>
    <row r="212" spans="1:43" x14ac:dyDescent="0.2">
      <c r="A212" s="1" t="s">
        <v>425</v>
      </c>
      <c r="B212" s="1" t="s">
        <v>638</v>
      </c>
      <c r="C212" s="1" t="s">
        <v>858</v>
      </c>
      <c r="D212" s="1" t="s">
        <v>1121</v>
      </c>
      <c r="E212" s="3">
        <v>210.44444444444446</v>
      </c>
      <c r="F212" s="3">
        <f t="shared" si="11"/>
        <v>650.67422222222217</v>
      </c>
      <c r="G212" s="3">
        <f>SUM(Table39[[#This Row],[RN Hours Contract (W/ Admin, DON)]], Table39[[#This Row],[LPN Contract Hours (w/ Admin)]], Table39[[#This Row],[CNA/NA/Med Aide Contract Hours]])</f>
        <v>0.17777777777777778</v>
      </c>
      <c r="H212" s="4">
        <f>Table39[[#This Row],[Total Contract Hours]]/Table39[[#This Row],[Total Hours Nurse Staffing]]</f>
        <v>2.7322087106912012E-4</v>
      </c>
      <c r="I212" s="3">
        <f>SUM(Table39[[#This Row],[RN Hours]], Table39[[#This Row],[RN Admin Hours]], Table39[[#This Row],[RN DON Hours]])</f>
        <v>105.08644444444445</v>
      </c>
      <c r="J212" s="3">
        <f t="shared" si="9"/>
        <v>0.17777777777777778</v>
      </c>
      <c r="K212" s="4">
        <f>Table39[[#This Row],[RN Hours Contract (W/ Admin, DON)]]/Table39[[#This Row],[RN Hours (w/ Admin, DON)]]</f>
        <v>1.691728925815572E-3</v>
      </c>
      <c r="L212" s="3">
        <v>69.071888888888893</v>
      </c>
      <c r="M212" s="3">
        <v>0.17777777777777778</v>
      </c>
      <c r="N212" s="4">
        <f>Table39[[#This Row],[RN Hours Contract]]/Table39[[#This Row],[RN Hours]]</f>
        <v>2.5738079649704738E-3</v>
      </c>
      <c r="O212" s="3">
        <v>25.792333333333332</v>
      </c>
      <c r="P212" s="3">
        <v>0</v>
      </c>
      <c r="Q212" s="4">
        <f>Table39[[#This Row],[RN Admin Hours Contract]]/Table39[[#This Row],[RN Admin Hours]]</f>
        <v>0</v>
      </c>
      <c r="R212" s="3">
        <v>10.222222222222221</v>
      </c>
      <c r="S212" s="3">
        <v>0</v>
      </c>
      <c r="T212" s="4">
        <f>Table39[[#This Row],[RN DON Hours Contract]]/Table39[[#This Row],[RN DON Hours]]</f>
        <v>0</v>
      </c>
      <c r="U212" s="3">
        <f>SUM(Table39[[#This Row],[LPN Hours]], Table39[[#This Row],[LPN Admin Hours]])</f>
        <v>188.14888888888891</v>
      </c>
      <c r="V212" s="3">
        <f>Table39[[#This Row],[LPN Hours Contract]]+Table39[[#This Row],[LPN Admin Hours Contract]]</f>
        <v>0</v>
      </c>
      <c r="W212" s="4">
        <f t="shared" si="10"/>
        <v>0</v>
      </c>
      <c r="X212" s="3">
        <v>176.37333333333333</v>
      </c>
      <c r="Y212" s="3">
        <v>0</v>
      </c>
      <c r="Z212" s="4">
        <f>Table39[[#This Row],[LPN Hours Contract]]/Table39[[#This Row],[LPN Hours]]</f>
        <v>0</v>
      </c>
      <c r="AA212" s="3">
        <v>11.775555555555558</v>
      </c>
      <c r="AB212" s="3">
        <v>0</v>
      </c>
      <c r="AC212" s="4">
        <f>Table39[[#This Row],[LPN Admin Hours Contract]]/Table39[[#This Row],[LPN Admin Hours]]</f>
        <v>0</v>
      </c>
      <c r="AD212" s="3">
        <f>SUM(Table39[[#This Row],[CNA Hours]], Table39[[#This Row],[NA in Training Hours]], Table39[[#This Row],[Med Aide/Tech Hours]])</f>
        <v>357.43888888888887</v>
      </c>
      <c r="AE212" s="3">
        <f>SUM(Table39[[#This Row],[CNA Hours Contract]], Table39[[#This Row],[NA in Training Hours Contract]], Table39[[#This Row],[Med Aide/Tech Hours Contract]])</f>
        <v>0</v>
      </c>
      <c r="AF212" s="4">
        <f>Table39[[#This Row],[CNA/NA/Med Aide Contract Hours]]/Table39[[#This Row],[Total CNA, NA in Training, Med Aide/Tech Hours]]</f>
        <v>0</v>
      </c>
      <c r="AG212" s="3">
        <v>357.43888888888887</v>
      </c>
      <c r="AH212" s="3">
        <v>0</v>
      </c>
      <c r="AI212" s="4">
        <f>Table39[[#This Row],[CNA Hours Contract]]/Table39[[#This Row],[CNA Hours]]</f>
        <v>0</v>
      </c>
      <c r="AJ212" s="3">
        <v>0</v>
      </c>
      <c r="AK212" s="3">
        <v>0</v>
      </c>
      <c r="AL212" s="4">
        <v>0</v>
      </c>
      <c r="AM212" s="3">
        <v>0</v>
      </c>
      <c r="AN212" s="3">
        <v>0</v>
      </c>
      <c r="AO212" s="4">
        <v>0</v>
      </c>
      <c r="AP212" s="1" t="s">
        <v>210</v>
      </c>
      <c r="AQ212" s="1">
        <v>5</v>
      </c>
    </row>
    <row r="213" spans="1:43" x14ac:dyDescent="0.2">
      <c r="A213" s="1" t="s">
        <v>425</v>
      </c>
      <c r="B213" s="1" t="s">
        <v>639</v>
      </c>
      <c r="C213" s="1" t="s">
        <v>1004</v>
      </c>
      <c r="D213" s="1" t="s">
        <v>1079</v>
      </c>
      <c r="E213" s="3">
        <v>70.988888888888894</v>
      </c>
      <c r="F213" s="3">
        <f t="shared" si="11"/>
        <v>329.62333333333333</v>
      </c>
      <c r="G213" s="3">
        <f>SUM(Table39[[#This Row],[RN Hours Contract (W/ Admin, DON)]], Table39[[#This Row],[LPN Contract Hours (w/ Admin)]], Table39[[#This Row],[CNA/NA/Med Aide Contract Hours]])</f>
        <v>0</v>
      </c>
      <c r="H213" s="4">
        <f>Table39[[#This Row],[Total Contract Hours]]/Table39[[#This Row],[Total Hours Nurse Staffing]]</f>
        <v>0</v>
      </c>
      <c r="I213" s="3">
        <f>SUM(Table39[[#This Row],[RN Hours]], Table39[[#This Row],[RN Admin Hours]], Table39[[#This Row],[RN DON Hours]])</f>
        <v>58.889555555555567</v>
      </c>
      <c r="J213" s="3">
        <f t="shared" si="9"/>
        <v>0</v>
      </c>
      <c r="K213" s="4">
        <f>Table39[[#This Row],[RN Hours Contract (W/ Admin, DON)]]/Table39[[#This Row],[RN Hours (w/ Admin, DON)]]</f>
        <v>0</v>
      </c>
      <c r="L213" s="3">
        <v>29.392444444444447</v>
      </c>
      <c r="M213" s="3">
        <v>0</v>
      </c>
      <c r="N213" s="4">
        <f>Table39[[#This Row],[RN Hours Contract]]/Table39[[#This Row],[RN Hours]]</f>
        <v>0</v>
      </c>
      <c r="O213" s="3">
        <v>24.341555555555558</v>
      </c>
      <c r="P213" s="3">
        <v>0</v>
      </c>
      <c r="Q213" s="4">
        <f>Table39[[#This Row],[RN Admin Hours Contract]]/Table39[[#This Row],[RN Admin Hours]]</f>
        <v>0</v>
      </c>
      <c r="R213" s="3">
        <v>5.1555555555555559</v>
      </c>
      <c r="S213" s="3">
        <v>0</v>
      </c>
      <c r="T213" s="4">
        <f>Table39[[#This Row],[RN DON Hours Contract]]/Table39[[#This Row],[RN DON Hours]]</f>
        <v>0</v>
      </c>
      <c r="U213" s="3">
        <f>SUM(Table39[[#This Row],[LPN Hours]], Table39[[#This Row],[LPN Admin Hours]])</f>
        <v>116.46933333333332</v>
      </c>
      <c r="V213" s="3">
        <f>Table39[[#This Row],[LPN Hours Contract]]+Table39[[#This Row],[LPN Admin Hours Contract]]</f>
        <v>0</v>
      </c>
      <c r="W213" s="4">
        <f t="shared" si="10"/>
        <v>0</v>
      </c>
      <c r="X213" s="3">
        <v>116.46933333333332</v>
      </c>
      <c r="Y213" s="3">
        <v>0</v>
      </c>
      <c r="Z213" s="4">
        <f>Table39[[#This Row],[LPN Hours Contract]]/Table39[[#This Row],[LPN Hours]]</f>
        <v>0</v>
      </c>
      <c r="AA213" s="3">
        <v>0</v>
      </c>
      <c r="AB213" s="3">
        <v>0</v>
      </c>
      <c r="AC213" s="4">
        <v>0</v>
      </c>
      <c r="AD213" s="3">
        <f>SUM(Table39[[#This Row],[CNA Hours]], Table39[[#This Row],[NA in Training Hours]], Table39[[#This Row],[Med Aide/Tech Hours]])</f>
        <v>154.26444444444445</v>
      </c>
      <c r="AE213" s="3">
        <f>SUM(Table39[[#This Row],[CNA Hours Contract]], Table39[[#This Row],[NA in Training Hours Contract]], Table39[[#This Row],[Med Aide/Tech Hours Contract]])</f>
        <v>0</v>
      </c>
      <c r="AF213" s="4">
        <f>Table39[[#This Row],[CNA/NA/Med Aide Contract Hours]]/Table39[[#This Row],[Total CNA, NA in Training, Med Aide/Tech Hours]]</f>
        <v>0</v>
      </c>
      <c r="AG213" s="3">
        <v>154.26444444444445</v>
      </c>
      <c r="AH213" s="3">
        <v>0</v>
      </c>
      <c r="AI213" s="4">
        <f>Table39[[#This Row],[CNA Hours Contract]]/Table39[[#This Row],[CNA Hours]]</f>
        <v>0</v>
      </c>
      <c r="AJ213" s="3">
        <v>0</v>
      </c>
      <c r="AK213" s="3">
        <v>0</v>
      </c>
      <c r="AL213" s="4">
        <v>0</v>
      </c>
      <c r="AM213" s="3">
        <v>0</v>
      </c>
      <c r="AN213" s="3">
        <v>0</v>
      </c>
      <c r="AO213" s="4">
        <v>0</v>
      </c>
      <c r="AP213" s="1" t="s">
        <v>211</v>
      </c>
      <c r="AQ213" s="1">
        <v>5</v>
      </c>
    </row>
    <row r="214" spans="1:43" x14ac:dyDescent="0.2">
      <c r="A214" s="1" t="s">
        <v>425</v>
      </c>
      <c r="B214" s="1" t="s">
        <v>640</v>
      </c>
      <c r="C214" s="1" t="s">
        <v>1005</v>
      </c>
      <c r="D214" s="1" t="s">
        <v>1085</v>
      </c>
      <c r="E214" s="3">
        <v>73.088888888888889</v>
      </c>
      <c r="F214" s="3">
        <f t="shared" si="11"/>
        <v>214.76122222222219</v>
      </c>
      <c r="G214" s="3">
        <f>SUM(Table39[[#This Row],[RN Hours Contract (W/ Admin, DON)]], Table39[[#This Row],[LPN Contract Hours (w/ Admin)]], Table39[[#This Row],[CNA/NA/Med Aide Contract Hours]])</f>
        <v>3.323</v>
      </c>
      <c r="H214" s="4">
        <f>Table39[[#This Row],[Total Contract Hours]]/Table39[[#This Row],[Total Hours Nurse Staffing]]</f>
        <v>1.5472998177303892E-2</v>
      </c>
      <c r="I214" s="3">
        <f>SUM(Table39[[#This Row],[RN Hours]], Table39[[#This Row],[RN Admin Hours]], Table39[[#This Row],[RN DON Hours]])</f>
        <v>65.551111111111112</v>
      </c>
      <c r="J214" s="3">
        <f t="shared" si="9"/>
        <v>0</v>
      </c>
      <c r="K214" s="4">
        <f>Table39[[#This Row],[RN Hours Contract (W/ Admin, DON)]]/Table39[[#This Row],[RN Hours (w/ Admin, DON)]]</f>
        <v>0</v>
      </c>
      <c r="L214" s="3">
        <v>43.151111111111113</v>
      </c>
      <c r="M214" s="3">
        <v>0</v>
      </c>
      <c r="N214" s="4">
        <f>Table39[[#This Row],[RN Hours Contract]]/Table39[[#This Row],[RN Hours]]</f>
        <v>0</v>
      </c>
      <c r="O214" s="3">
        <v>16.8</v>
      </c>
      <c r="P214" s="3">
        <v>0</v>
      </c>
      <c r="Q214" s="4">
        <f>Table39[[#This Row],[RN Admin Hours Contract]]/Table39[[#This Row],[RN Admin Hours]]</f>
        <v>0</v>
      </c>
      <c r="R214" s="3">
        <v>5.6</v>
      </c>
      <c r="S214" s="3">
        <v>0</v>
      </c>
      <c r="T214" s="4">
        <f>Table39[[#This Row],[RN DON Hours Contract]]/Table39[[#This Row],[RN DON Hours]]</f>
        <v>0</v>
      </c>
      <c r="U214" s="3">
        <f>SUM(Table39[[#This Row],[LPN Hours]], Table39[[#This Row],[LPN Admin Hours]])</f>
        <v>19.291222222222224</v>
      </c>
      <c r="V214" s="3">
        <f>Table39[[#This Row],[LPN Hours Contract]]+Table39[[#This Row],[LPN Admin Hours Contract]]</f>
        <v>3.323</v>
      </c>
      <c r="W214" s="4">
        <f t="shared" si="10"/>
        <v>0.17225450838320247</v>
      </c>
      <c r="X214" s="3">
        <v>19.291222222222224</v>
      </c>
      <c r="Y214" s="3">
        <v>3.323</v>
      </c>
      <c r="Z214" s="4">
        <f>Table39[[#This Row],[LPN Hours Contract]]/Table39[[#This Row],[LPN Hours]]</f>
        <v>0.17225450838320247</v>
      </c>
      <c r="AA214" s="3">
        <v>0</v>
      </c>
      <c r="AB214" s="3">
        <v>0</v>
      </c>
      <c r="AC214" s="4">
        <v>0</v>
      </c>
      <c r="AD214" s="3">
        <f>SUM(Table39[[#This Row],[CNA Hours]], Table39[[#This Row],[NA in Training Hours]], Table39[[#This Row],[Med Aide/Tech Hours]])</f>
        <v>129.91888888888886</v>
      </c>
      <c r="AE214" s="3">
        <f>SUM(Table39[[#This Row],[CNA Hours Contract]], Table39[[#This Row],[NA in Training Hours Contract]], Table39[[#This Row],[Med Aide/Tech Hours Contract]])</f>
        <v>0</v>
      </c>
      <c r="AF214" s="4">
        <f>Table39[[#This Row],[CNA/NA/Med Aide Contract Hours]]/Table39[[#This Row],[Total CNA, NA in Training, Med Aide/Tech Hours]]</f>
        <v>0</v>
      </c>
      <c r="AG214" s="3">
        <v>100.35277777777777</v>
      </c>
      <c r="AH214" s="3">
        <v>0</v>
      </c>
      <c r="AI214" s="4">
        <f>Table39[[#This Row],[CNA Hours Contract]]/Table39[[#This Row],[CNA Hours]]</f>
        <v>0</v>
      </c>
      <c r="AJ214" s="3">
        <v>29.566111111111095</v>
      </c>
      <c r="AK214" s="3">
        <v>0</v>
      </c>
      <c r="AL214" s="4">
        <f>Table39[[#This Row],[NA in Training Hours Contract]]/Table39[[#This Row],[NA in Training Hours]]</f>
        <v>0</v>
      </c>
      <c r="AM214" s="3">
        <v>0</v>
      </c>
      <c r="AN214" s="3">
        <v>0</v>
      </c>
      <c r="AO214" s="4">
        <v>0</v>
      </c>
      <c r="AP214" s="1" t="s">
        <v>212</v>
      </c>
      <c r="AQ214" s="1">
        <v>5</v>
      </c>
    </row>
    <row r="215" spans="1:43" x14ac:dyDescent="0.2">
      <c r="A215" s="1" t="s">
        <v>425</v>
      </c>
      <c r="B215" s="1" t="s">
        <v>641</v>
      </c>
      <c r="C215" s="1" t="s">
        <v>1006</v>
      </c>
      <c r="D215" s="1" t="s">
        <v>1105</v>
      </c>
      <c r="E215" s="3">
        <v>37.322222222222223</v>
      </c>
      <c r="F215" s="3">
        <f t="shared" si="11"/>
        <v>133.94111111111113</v>
      </c>
      <c r="G215" s="3">
        <f>SUM(Table39[[#This Row],[RN Hours Contract (W/ Admin, DON)]], Table39[[#This Row],[LPN Contract Hours (w/ Admin)]], Table39[[#This Row],[CNA/NA/Med Aide Contract Hours]])</f>
        <v>0</v>
      </c>
      <c r="H215" s="4">
        <f>Table39[[#This Row],[Total Contract Hours]]/Table39[[#This Row],[Total Hours Nurse Staffing]]</f>
        <v>0</v>
      </c>
      <c r="I215" s="3">
        <f>SUM(Table39[[#This Row],[RN Hours]], Table39[[#This Row],[RN Admin Hours]], Table39[[#This Row],[RN DON Hours]])</f>
        <v>23.728888888888889</v>
      </c>
      <c r="J215" s="3">
        <f t="shared" si="9"/>
        <v>0</v>
      </c>
      <c r="K215" s="4">
        <f>Table39[[#This Row],[RN Hours Contract (W/ Admin, DON)]]/Table39[[#This Row],[RN Hours (w/ Admin, DON)]]</f>
        <v>0</v>
      </c>
      <c r="L215" s="3">
        <v>14.786666666666665</v>
      </c>
      <c r="M215" s="3">
        <v>0</v>
      </c>
      <c r="N215" s="4">
        <f>Table39[[#This Row],[RN Hours Contract]]/Table39[[#This Row],[RN Hours]]</f>
        <v>0</v>
      </c>
      <c r="O215" s="3">
        <v>3.2533333333333334</v>
      </c>
      <c r="P215" s="3">
        <v>0</v>
      </c>
      <c r="Q215" s="4">
        <f>Table39[[#This Row],[RN Admin Hours Contract]]/Table39[[#This Row],[RN Admin Hours]]</f>
        <v>0</v>
      </c>
      <c r="R215" s="3">
        <v>5.6888888888888891</v>
      </c>
      <c r="S215" s="3">
        <v>0</v>
      </c>
      <c r="T215" s="4">
        <f>Table39[[#This Row],[RN DON Hours Contract]]/Table39[[#This Row],[RN DON Hours]]</f>
        <v>0</v>
      </c>
      <c r="U215" s="3">
        <f>SUM(Table39[[#This Row],[LPN Hours]], Table39[[#This Row],[LPN Admin Hours]])</f>
        <v>36.70055555555556</v>
      </c>
      <c r="V215" s="3">
        <f>Table39[[#This Row],[LPN Hours Contract]]+Table39[[#This Row],[LPN Admin Hours Contract]]</f>
        <v>0</v>
      </c>
      <c r="W215" s="4">
        <f t="shared" si="10"/>
        <v>0</v>
      </c>
      <c r="X215" s="3">
        <v>36.70055555555556</v>
      </c>
      <c r="Y215" s="3">
        <v>0</v>
      </c>
      <c r="Z215" s="4">
        <f>Table39[[#This Row],[LPN Hours Contract]]/Table39[[#This Row],[LPN Hours]]</f>
        <v>0</v>
      </c>
      <c r="AA215" s="3">
        <v>0</v>
      </c>
      <c r="AB215" s="3">
        <v>0</v>
      </c>
      <c r="AC215" s="4">
        <v>0</v>
      </c>
      <c r="AD215" s="3">
        <f>SUM(Table39[[#This Row],[CNA Hours]], Table39[[#This Row],[NA in Training Hours]], Table39[[#This Row],[Med Aide/Tech Hours]])</f>
        <v>73.51166666666667</v>
      </c>
      <c r="AE215" s="3">
        <f>SUM(Table39[[#This Row],[CNA Hours Contract]], Table39[[#This Row],[NA in Training Hours Contract]], Table39[[#This Row],[Med Aide/Tech Hours Contract]])</f>
        <v>0</v>
      </c>
      <c r="AF215" s="4">
        <f>Table39[[#This Row],[CNA/NA/Med Aide Contract Hours]]/Table39[[#This Row],[Total CNA, NA in Training, Med Aide/Tech Hours]]</f>
        <v>0</v>
      </c>
      <c r="AG215" s="3">
        <v>73.51166666666667</v>
      </c>
      <c r="AH215" s="3">
        <v>0</v>
      </c>
      <c r="AI215" s="4">
        <f>Table39[[#This Row],[CNA Hours Contract]]/Table39[[#This Row],[CNA Hours]]</f>
        <v>0</v>
      </c>
      <c r="AJ215" s="3">
        <v>0</v>
      </c>
      <c r="AK215" s="3">
        <v>0</v>
      </c>
      <c r="AL215" s="4">
        <v>0</v>
      </c>
      <c r="AM215" s="3">
        <v>0</v>
      </c>
      <c r="AN215" s="3">
        <v>0</v>
      </c>
      <c r="AO215" s="4">
        <v>0</v>
      </c>
      <c r="AP215" s="1" t="s">
        <v>213</v>
      </c>
      <c r="AQ215" s="1">
        <v>5</v>
      </c>
    </row>
    <row r="216" spans="1:43" x14ac:dyDescent="0.2">
      <c r="A216" s="1" t="s">
        <v>425</v>
      </c>
      <c r="B216" s="1" t="s">
        <v>642</v>
      </c>
      <c r="C216" s="1" t="s">
        <v>944</v>
      </c>
      <c r="D216" s="1" t="s">
        <v>1071</v>
      </c>
      <c r="E216" s="3">
        <v>51.111111111111114</v>
      </c>
      <c r="F216" s="3">
        <f t="shared" si="11"/>
        <v>153.87200000000001</v>
      </c>
      <c r="G216" s="3">
        <f>SUM(Table39[[#This Row],[RN Hours Contract (W/ Admin, DON)]], Table39[[#This Row],[LPN Contract Hours (w/ Admin)]], Table39[[#This Row],[CNA/NA/Med Aide Contract Hours]])</f>
        <v>0</v>
      </c>
      <c r="H216" s="4">
        <f>Table39[[#This Row],[Total Contract Hours]]/Table39[[#This Row],[Total Hours Nurse Staffing]]</f>
        <v>0</v>
      </c>
      <c r="I216" s="3">
        <f>SUM(Table39[[#This Row],[RN Hours]], Table39[[#This Row],[RN Admin Hours]], Table39[[#This Row],[RN DON Hours]])</f>
        <v>42.355777777777782</v>
      </c>
      <c r="J216" s="3">
        <f t="shared" si="9"/>
        <v>0</v>
      </c>
      <c r="K216" s="4">
        <f>Table39[[#This Row],[RN Hours Contract (W/ Admin, DON)]]/Table39[[#This Row],[RN Hours (w/ Admin, DON)]]</f>
        <v>0</v>
      </c>
      <c r="L216" s="3">
        <v>26.133555555555557</v>
      </c>
      <c r="M216" s="3">
        <v>0</v>
      </c>
      <c r="N216" s="4">
        <f>Table39[[#This Row],[RN Hours Contract]]/Table39[[#This Row],[RN Hours]]</f>
        <v>0</v>
      </c>
      <c r="O216" s="3">
        <v>10.8</v>
      </c>
      <c r="P216" s="3">
        <v>0</v>
      </c>
      <c r="Q216" s="4">
        <f>Table39[[#This Row],[RN Admin Hours Contract]]/Table39[[#This Row],[RN Admin Hours]]</f>
        <v>0</v>
      </c>
      <c r="R216" s="3">
        <v>5.4222222222222225</v>
      </c>
      <c r="S216" s="3">
        <v>0</v>
      </c>
      <c r="T216" s="4">
        <f>Table39[[#This Row],[RN DON Hours Contract]]/Table39[[#This Row],[RN DON Hours]]</f>
        <v>0</v>
      </c>
      <c r="U216" s="3">
        <f>SUM(Table39[[#This Row],[LPN Hours]], Table39[[#This Row],[LPN Admin Hours]])</f>
        <v>17.653777777777776</v>
      </c>
      <c r="V216" s="3">
        <f>Table39[[#This Row],[LPN Hours Contract]]+Table39[[#This Row],[LPN Admin Hours Contract]]</f>
        <v>0</v>
      </c>
      <c r="W216" s="4">
        <f t="shared" si="10"/>
        <v>0</v>
      </c>
      <c r="X216" s="3">
        <v>17.653777777777776</v>
      </c>
      <c r="Y216" s="3">
        <v>0</v>
      </c>
      <c r="Z216" s="4">
        <f>Table39[[#This Row],[LPN Hours Contract]]/Table39[[#This Row],[LPN Hours]]</f>
        <v>0</v>
      </c>
      <c r="AA216" s="3">
        <v>0</v>
      </c>
      <c r="AB216" s="3">
        <v>0</v>
      </c>
      <c r="AC216" s="4">
        <v>0</v>
      </c>
      <c r="AD216" s="3">
        <f>SUM(Table39[[#This Row],[CNA Hours]], Table39[[#This Row],[NA in Training Hours]], Table39[[#This Row],[Med Aide/Tech Hours]])</f>
        <v>93.862444444444449</v>
      </c>
      <c r="AE216" s="3">
        <f>SUM(Table39[[#This Row],[CNA Hours Contract]], Table39[[#This Row],[NA in Training Hours Contract]], Table39[[#This Row],[Med Aide/Tech Hours Contract]])</f>
        <v>0</v>
      </c>
      <c r="AF216" s="4">
        <f>Table39[[#This Row],[CNA/NA/Med Aide Contract Hours]]/Table39[[#This Row],[Total CNA, NA in Training, Med Aide/Tech Hours]]</f>
        <v>0</v>
      </c>
      <c r="AG216" s="3">
        <v>93.862444444444449</v>
      </c>
      <c r="AH216" s="3">
        <v>0</v>
      </c>
      <c r="AI216" s="4">
        <f>Table39[[#This Row],[CNA Hours Contract]]/Table39[[#This Row],[CNA Hours]]</f>
        <v>0</v>
      </c>
      <c r="AJ216" s="3">
        <v>0</v>
      </c>
      <c r="AK216" s="3">
        <v>0</v>
      </c>
      <c r="AL216" s="4">
        <v>0</v>
      </c>
      <c r="AM216" s="3">
        <v>0</v>
      </c>
      <c r="AN216" s="3">
        <v>0</v>
      </c>
      <c r="AO216" s="4">
        <v>0</v>
      </c>
      <c r="AP216" s="1" t="s">
        <v>214</v>
      </c>
      <c r="AQ216" s="1">
        <v>5</v>
      </c>
    </row>
    <row r="217" spans="1:43" x14ac:dyDescent="0.2">
      <c r="A217" s="1" t="s">
        <v>425</v>
      </c>
      <c r="B217" s="1" t="s">
        <v>643</v>
      </c>
      <c r="C217" s="1" t="s">
        <v>1007</v>
      </c>
      <c r="D217" s="1" t="s">
        <v>1105</v>
      </c>
      <c r="E217" s="3">
        <v>55.911111111111111</v>
      </c>
      <c r="F217" s="3">
        <f t="shared" si="11"/>
        <v>158.18877777777777</v>
      </c>
      <c r="G217" s="3">
        <f>SUM(Table39[[#This Row],[RN Hours Contract (W/ Admin, DON)]], Table39[[#This Row],[LPN Contract Hours (w/ Admin)]], Table39[[#This Row],[CNA/NA/Med Aide Contract Hours]])</f>
        <v>8.1748888888888889</v>
      </c>
      <c r="H217" s="4">
        <f>Table39[[#This Row],[Total Contract Hours]]/Table39[[#This Row],[Total Hours Nurse Staffing]]</f>
        <v>5.1678058353626717E-2</v>
      </c>
      <c r="I217" s="3">
        <f>SUM(Table39[[#This Row],[RN Hours]], Table39[[#This Row],[RN Admin Hours]], Table39[[#This Row],[RN DON Hours]])</f>
        <v>18.633333333333333</v>
      </c>
      <c r="J217" s="3">
        <f t="shared" si="9"/>
        <v>0</v>
      </c>
      <c r="K217" s="4">
        <f>Table39[[#This Row],[RN Hours Contract (W/ Admin, DON)]]/Table39[[#This Row],[RN Hours (w/ Admin, DON)]]</f>
        <v>0</v>
      </c>
      <c r="L217" s="3">
        <v>5.2111111111111112</v>
      </c>
      <c r="M217" s="3">
        <v>0</v>
      </c>
      <c r="N217" s="4">
        <f>Table39[[#This Row],[RN Hours Contract]]/Table39[[#This Row],[RN Hours]]</f>
        <v>0</v>
      </c>
      <c r="O217" s="3">
        <v>8.4722222222222214</v>
      </c>
      <c r="P217" s="3">
        <v>0</v>
      </c>
      <c r="Q217" s="4">
        <f>Table39[[#This Row],[RN Admin Hours Contract]]/Table39[[#This Row],[RN Admin Hours]]</f>
        <v>0</v>
      </c>
      <c r="R217" s="3">
        <v>4.95</v>
      </c>
      <c r="S217" s="3">
        <v>0</v>
      </c>
      <c r="T217" s="4">
        <f>Table39[[#This Row],[RN DON Hours Contract]]/Table39[[#This Row],[RN DON Hours]]</f>
        <v>0</v>
      </c>
      <c r="U217" s="3">
        <f>SUM(Table39[[#This Row],[LPN Hours]], Table39[[#This Row],[LPN Admin Hours]])</f>
        <v>63.639888888888891</v>
      </c>
      <c r="V217" s="3">
        <f>Table39[[#This Row],[LPN Hours Contract]]+Table39[[#This Row],[LPN Admin Hours Contract]]</f>
        <v>3.0315555555555558</v>
      </c>
      <c r="W217" s="4">
        <f t="shared" si="10"/>
        <v>4.7636091270499462E-2</v>
      </c>
      <c r="X217" s="3">
        <v>6.0426666666666673</v>
      </c>
      <c r="Y217" s="3">
        <v>3.0315555555555558</v>
      </c>
      <c r="Z217" s="4">
        <f>Table39[[#This Row],[LPN Hours Contract]]/Table39[[#This Row],[LPN Hours]]</f>
        <v>0.50169167402177106</v>
      </c>
      <c r="AA217" s="3">
        <v>57.597222222222221</v>
      </c>
      <c r="AB217" s="3">
        <v>0</v>
      </c>
      <c r="AC217" s="4">
        <f>Table39[[#This Row],[LPN Admin Hours Contract]]/Table39[[#This Row],[LPN Admin Hours]]</f>
        <v>0</v>
      </c>
      <c r="AD217" s="3">
        <f>SUM(Table39[[#This Row],[CNA Hours]], Table39[[#This Row],[NA in Training Hours]], Table39[[#This Row],[Med Aide/Tech Hours]])</f>
        <v>75.915555555555557</v>
      </c>
      <c r="AE217" s="3">
        <f>SUM(Table39[[#This Row],[CNA Hours Contract]], Table39[[#This Row],[NA in Training Hours Contract]], Table39[[#This Row],[Med Aide/Tech Hours Contract]])</f>
        <v>5.1433333333333326</v>
      </c>
      <c r="AF217" s="4">
        <f>Table39[[#This Row],[CNA/NA/Med Aide Contract Hours]]/Table39[[#This Row],[Total CNA, NA in Training, Med Aide/Tech Hours]]</f>
        <v>6.7750717171125796E-2</v>
      </c>
      <c r="AG217" s="3">
        <v>66.185000000000002</v>
      </c>
      <c r="AH217" s="3">
        <v>5.1433333333333326</v>
      </c>
      <c r="AI217" s="4">
        <f>Table39[[#This Row],[CNA Hours Contract]]/Table39[[#This Row],[CNA Hours]]</f>
        <v>7.7711465337060248E-2</v>
      </c>
      <c r="AJ217" s="3">
        <v>9.7305555555555561</v>
      </c>
      <c r="AK217" s="3">
        <v>0</v>
      </c>
      <c r="AL217" s="4">
        <f>Table39[[#This Row],[NA in Training Hours Contract]]/Table39[[#This Row],[NA in Training Hours]]</f>
        <v>0</v>
      </c>
      <c r="AM217" s="3">
        <v>0</v>
      </c>
      <c r="AN217" s="3">
        <v>0</v>
      </c>
      <c r="AO217" s="4">
        <v>0</v>
      </c>
      <c r="AP217" s="1" t="s">
        <v>215</v>
      </c>
      <c r="AQ217" s="1">
        <v>5</v>
      </c>
    </row>
    <row r="218" spans="1:43" x14ac:dyDescent="0.2">
      <c r="A218" s="1" t="s">
        <v>425</v>
      </c>
      <c r="B218" s="1" t="s">
        <v>644</v>
      </c>
      <c r="C218" s="1" t="s">
        <v>1008</v>
      </c>
      <c r="D218" s="1" t="s">
        <v>1072</v>
      </c>
      <c r="E218" s="3">
        <v>86.055555555555557</v>
      </c>
      <c r="F218" s="3">
        <f t="shared" si="11"/>
        <v>335.47866666666664</v>
      </c>
      <c r="G218" s="3">
        <f>SUM(Table39[[#This Row],[RN Hours Contract (W/ Admin, DON)]], Table39[[#This Row],[LPN Contract Hours (w/ Admin)]], Table39[[#This Row],[CNA/NA/Med Aide Contract Hours]])</f>
        <v>0</v>
      </c>
      <c r="H218" s="4">
        <f>Table39[[#This Row],[Total Contract Hours]]/Table39[[#This Row],[Total Hours Nurse Staffing]]</f>
        <v>0</v>
      </c>
      <c r="I218" s="3">
        <f>SUM(Table39[[#This Row],[RN Hours]], Table39[[#This Row],[RN Admin Hours]], Table39[[#This Row],[RN DON Hours]])</f>
        <v>107.47255555555554</v>
      </c>
      <c r="J218" s="3">
        <f t="shared" si="9"/>
        <v>0</v>
      </c>
      <c r="K218" s="4">
        <f>Table39[[#This Row],[RN Hours Contract (W/ Admin, DON)]]/Table39[[#This Row],[RN Hours (w/ Admin, DON)]]</f>
        <v>0</v>
      </c>
      <c r="L218" s="3">
        <v>86.272555555555556</v>
      </c>
      <c r="M218" s="3">
        <v>0</v>
      </c>
      <c r="N218" s="4">
        <f>Table39[[#This Row],[RN Hours Contract]]/Table39[[#This Row],[RN Hours]]</f>
        <v>0</v>
      </c>
      <c r="O218" s="3">
        <v>15.511111111111111</v>
      </c>
      <c r="P218" s="3">
        <v>0</v>
      </c>
      <c r="Q218" s="4">
        <f>Table39[[#This Row],[RN Admin Hours Contract]]/Table39[[#This Row],[RN Admin Hours]]</f>
        <v>0</v>
      </c>
      <c r="R218" s="3">
        <v>5.6888888888888891</v>
      </c>
      <c r="S218" s="3">
        <v>0</v>
      </c>
      <c r="T218" s="4">
        <f>Table39[[#This Row],[RN DON Hours Contract]]/Table39[[#This Row],[RN DON Hours]]</f>
        <v>0</v>
      </c>
      <c r="U218" s="3">
        <f>SUM(Table39[[#This Row],[LPN Hours]], Table39[[#This Row],[LPN Admin Hours]])</f>
        <v>35.155333333333331</v>
      </c>
      <c r="V218" s="3">
        <f>Table39[[#This Row],[LPN Hours Contract]]+Table39[[#This Row],[LPN Admin Hours Contract]]</f>
        <v>0</v>
      </c>
      <c r="W218" s="4">
        <f t="shared" si="10"/>
        <v>0</v>
      </c>
      <c r="X218" s="3">
        <v>35.155333333333331</v>
      </c>
      <c r="Y218" s="3">
        <v>0</v>
      </c>
      <c r="Z218" s="4">
        <f>Table39[[#This Row],[LPN Hours Contract]]/Table39[[#This Row],[LPN Hours]]</f>
        <v>0</v>
      </c>
      <c r="AA218" s="3">
        <v>0</v>
      </c>
      <c r="AB218" s="3">
        <v>0</v>
      </c>
      <c r="AC218" s="4">
        <v>0</v>
      </c>
      <c r="AD218" s="3">
        <f>SUM(Table39[[#This Row],[CNA Hours]], Table39[[#This Row],[NA in Training Hours]], Table39[[#This Row],[Med Aide/Tech Hours]])</f>
        <v>192.85077777777778</v>
      </c>
      <c r="AE218" s="3">
        <f>SUM(Table39[[#This Row],[CNA Hours Contract]], Table39[[#This Row],[NA in Training Hours Contract]], Table39[[#This Row],[Med Aide/Tech Hours Contract]])</f>
        <v>0</v>
      </c>
      <c r="AF218" s="4">
        <f>Table39[[#This Row],[CNA/NA/Med Aide Contract Hours]]/Table39[[#This Row],[Total CNA, NA in Training, Med Aide/Tech Hours]]</f>
        <v>0</v>
      </c>
      <c r="AG218" s="3">
        <v>192.85077777777778</v>
      </c>
      <c r="AH218" s="3">
        <v>0</v>
      </c>
      <c r="AI218" s="4">
        <f>Table39[[#This Row],[CNA Hours Contract]]/Table39[[#This Row],[CNA Hours]]</f>
        <v>0</v>
      </c>
      <c r="AJ218" s="3">
        <v>0</v>
      </c>
      <c r="AK218" s="3">
        <v>0</v>
      </c>
      <c r="AL218" s="4">
        <v>0</v>
      </c>
      <c r="AM218" s="3">
        <v>0</v>
      </c>
      <c r="AN218" s="3">
        <v>0</v>
      </c>
      <c r="AO218" s="4">
        <v>0</v>
      </c>
      <c r="AP218" s="1" t="s">
        <v>216</v>
      </c>
      <c r="AQ218" s="1">
        <v>5</v>
      </c>
    </row>
    <row r="219" spans="1:43" x14ac:dyDescent="0.2">
      <c r="A219" s="1" t="s">
        <v>425</v>
      </c>
      <c r="B219" s="1" t="s">
        <v>645</v>
      </c>
      <c r="C219" s="1" t="s">
        <v>1009</v>
      </c>
      <c r="D219" s="1" t="s">
        <v>1141</v>
      </c>
      <c r="E219" s="3">
        <v>56.544444444444444</v>
      </c>
      <c r="F219" s="3">
        <f t="shared" si="11"/>
        <v>215.25944444444443</v>
      </c>
      <c r="G219" s="3">
        <f>SUM(Table39[[#This Row],[RN Hours Contract (W/ Admin, DON)]], Table39[[#This Row],[LPN Contract Hours (w/ Admin)]], Table39[[#This Row],[CNA/NA/Med Aide Contract Hours]])</f>
        <v>0</v>
      </c>
      <c r="H219" s="4">
        <f>Table39[[#This Row],[Total Contract Hours]]/Table39[[#This Row],[Total Hours Nurse Staffing]]</f>
        <v>0</v>
      </c>
      <c r="I219" s="3">
        <f>SUM(Table39[[#This Row],[RN Hours]], Table39[[#This Row],[RN Admin Hours]], Table39[[#This Row],[RN DON Hours]])</f>
        <v>75.068888888888878</v>
      </c>
      <c r="J219" s="3">
        <f t="shared" si="9"/>
        <v>0</v>
      </c>
      <c r="K219" s="4">
        <f>Table39[[#This Row],[RN Hours Contract (W/ Admin, DON)]]/Table39[[#This Row],[RN Hours (w/ Admin, DON)]]</f>
        <v>0</v>
      </c>
      <c r="L219" s="3">
        <v>65.028888888888886</v>
      </c>
      <c r="M219" s="3">
        <v>0</v>
      </c>
      <c r="N219" s="4">
        <f>Table39[[#This Row],[RN Hours Contract]]/Table39[[#This Row],[RN Hours]]</f>
        <v>0</v>
      </c>
      <c r="O219" s="3">
        <v>5.24</v>
      </c>
      <c r="P219" s="3">
        <v>0</v>
      </c>
      <c r="Q219" s="4">
        <f>Table39[[#This Row],[RN Admin Hours Contract]]/Table39[[#This Row],[RN Admin Hours]]</f>
        <v>0</v>
      </c>
      <c r="R219" s="3">
        <v>4.8</v>
      </c>
      <c r="S219" s="3">
        <v>0</v>
      </c>
      <c r="T219" s="4">
        <f>Table39[[#This Row],[RN DON Hours Contract]]/Table39[[#This Row],[RN DON Hours]]</f>
        <v>0</v>
      </c>
      <c r="U219" s="3">
        <f>SUM(Table39[[#This Row],[LPN Hours]], Table39[[#This Row],[LPN Admin Hours]])</f>
        <v>25.617111111111111</v>
      </c>
      <c r="V219" s="3">
        <f>Table39[[#This Row],[LPN Hours Contract]]+Table39[[#This Row],[LPN Admin Hours Contract]]</f>
        <v>0</v>
      </c>
      <c r="W219" s="4">
        <f t="shared" si="10"/>
        <v>0</v>
      </c>
      <c r="X219" s="3">
        <v>25.617111111111111</v>
      </c>
      <c r="Y219" s="3">
        <v>0</v>
      </c>
      <c r="Z219" s="4">
        <f>Table39[[#This Row],[LPN Hours Contract]]/Table39[[#This Row],[LPN Hours]]</f>
        <v>0</v>
      </c>
      <c r="AA219" s="3">
        <v>0</v>
      </c>
      <c r="AB219" s="3">
        <v>0</v>
      </c>
      <c r="AC219" s="4">
        <v>0</v>
      </c>
      <c r="AD219" s="3">
        <f>SUM(Table39[[#This Row],[CNA Hours]], Table39[[#This Row],[NA in Training Hours]], Table39[[#This Row],[Med Aide/Tech Hours]])</f>
        <v>114.57344444444443</v>
      </c>
      <c r="AE219" s="3">
        <f>SUM(Table39[[#This Row],[CNA Hours Contract]], Table39[[#This Row],[NA in Training Hours Contract]], Table39[[#This Row],[Med Aide/Tech Hours Contract]])</f>
        <v>0</v>
      </c>
      <c r="AF219" s="4">
        <f>Table39[[#This Row],[CNA/NA/Med Aide Contract Hours]]/Table39[[#This Row],[Total CNA, NA in Training, Med Aide/Tech Hours]]</f>
        <v>0</v>
      </c>
      <c r="AG219" s="3">
        <v>101.17488888888889</v>
      </c>
      <c r="AH219" s="3">
        <v>0</v>
      </c>
      <c r="AI219" s="4">
        <f>Table39[[#This Row],[CNA Hours Contract]]/Table39[[#This Row],[CNA Hours]]</f>
        <v>0</v>
      </c>
      <c r="AJ219" s="3">
        <v>13.398555555555552</v>
      </c>
      <c r="AK219" s="3">
        <v>0</v>
      </c>
      <c r="AL219" s="4">
        <f>Table39[[#This Row],[NA in Training Hours Contract]]/Table39[[#This Row],[NA in Training Hours]]</f>
        <v>0</v>
      </c>
      <c r="AM219" s="3">
        <v>0</v>
      </c>
      <c r="AN219" s="3">
        <v>0</v>
      </c>
      <c r="AO219" s="4">
        <v>0</v>
      </c>
      <c r="AP219" s="1" t="s">
        <v>217</v>
      </c>
      <c r="AQ219" s="1">
        <v>5</v>
      </c>
    </row>
    <row r="220" spans="1:43" x14ac:dyDescent="0.2">
      <c r="A220" s="1" t="s">
        <v>425</v>
      </c>
      <c r="B220" s="1" t="s">
        <v>646</v>
      </c>
      <c r="C220" s="1" t="s">
        <v>1010</v>
      </c>
      <c r="D220" s="1" t="s">
        <v>1079</v>
      </c>
      <c r="E220" s="3">
        <v>79.966666666666669</v>
      </c>
      <c r="F220" s="3">
        <f t="shared" si="11"/>
        <v>296.72322222222226</v>
      </c>
      <c r="G220" s="3">
        <f>SUM(Table39[[#This Row],[RN Hours Contract (W/ Admin, DON)]], Table39[[#This Row],[LPN Contract Hours (w/ Admin)]], Table39[[#This Row],[CNA/NA/Med Aide Contract Hours]])</f>
        <v>0</v>
      </c>
      <c r="H220" s="4">
        <f>Table39[[#This Row],[Total Contract Hours]]/Table39[[#This Row],[Total Hours Nurse Staffing]]</f>
        <v>0</v>
      </c>
      <c r="I220" s="3">
        <f>SUM(Table39[[#This Row],[RN Hours]], Table39[[#This Row],[RN Admin Hours]], Table39[[#This Row],[RN DON Hours]])</f>
        <v>75.163777777777767</v>
      </c>
      <c r="J220" s="3">
        <f t="shared" si="9"/>
        <v>0</v>
      </c>
      <c r="K220" s="4">
        <f>Table39[[#This Row],[RN Hours Contract (W/ Admin, DON)]]/Table39[[#This Row],[RN Hours (w/ Admin, DON)]]</f>
        <v>0</v>
      </c>
      <c r="L220" s="3">
        <v>46.089666666666666</v>
      </c>
      <c r="M220" s="3">
        <v>0</v>
      </c>
      <c r="N220" s="4">
        <f>Table39[[#This Row],[RN Hours Contract]]/Table39[[#This Row],[RN Hours]]</f>
        <v>0</v>
      </c>
      <c r="O220" s="3">
        <v>23.562999999999992</v>
      </c>
      <c r="P220" s="3">
        <v>0</v>
      </c>
      <c r="Q220" s="4">
        <f>Table39[[#This Row],[RN Admin Hours Contract]]/Table39[[#This Row],[RN Admin Hours]]</f>
        <v>0</v>
      </c>
      <c r="R220" s="3">
        <v>5.5111111111111111</v>
      </c>
      <c r="S220" s="3">
        <v>0</v>
      </c>
      <c r="T220" s="4">
        <f>Table39[[#This Row],[RN DON Hours Contract]]/Table39[[#This Row],[RN DON Hours]]</f>
        <v>0</v>
      </c>
      <c r="U220" s="3">
        <f>SUM(Table39[[#This Row],[LPN Hours]], Table39[[#This Row],[LPN Admin Hours]])</f>
        <v>78.568222222222232</v>
      </c>
      <c r="V220" s="3">
        <f>Table39[[#This Row],[LPN Hours Contract]]+Table39[[#This Row],[LPN Admin Hours Contract]]</f>
        <v>0</v>
      </c>
      <c r="W220" s="4">
        <f t="shared" si="10"/>
        <v>0</v>
      </c>
      <c r="X220" s="3">
        <v>78.568222222222232</v>
      </c>
      <c r="Y220" s="3">
        <v>0</v>
      </c>
      <c r="Z220" s="4">
        <f>Table39[[#This Row],[LPN Hours Contract]]/Table39[[#This Row],[LPN Hours]]</f>
        <v>0</v>
      </c>
      <c r="AA220" s="3">
        <v>0</v>
      </c>
      <c r="AB220" s="3">
        <v>0</v>
      </c>
      <c r="AC220" s="4">
        <v>0</v>
      </c>
      <c r="AD220" s="3">
        <f>SUM(Table39[[#This Row],[CNA Hours]], Table39[[#This Row],[NA in Training Hours]], Table39[[#This Row],[Med Aide/Tech Hours]])</f>
        <v>142.99122222222223</v>
      </c>
      <c r="AE220" s="3">
        <f>SUM(Table39[[#This Row],[CNA Hours Contract]], Table39[[#This Row],[NA in Training Hours Contract]], Table39[[#This Row],[Med Aide/Tech Hours Contract]])</f>
        <v>0</v>
      </c>
      <c r="AF220" s="4">
        <f>Table39[[#This Row],[CNA/NA/Med Aide Contract Hours]]/Table39[[#This Row],[Total CNA, NA in Training, Med Aide/Tech Hours]]</f>
        <v>0</v>
      </c>
      <c r="AG220" s="3">
        <v>137.34766666666667</v>
      </c>
      <c r="AH220" s="3">
        <v>0</v>
      </c>
      <c r="AI220" s="4">
        <f>Table39[[#This Row],[CNA Hours Contract]]/Table39[[#This Row],[CNA Hours]]</f>
        <v>0</v>
      </c>
      <c r="AJ220" s="3">
        <v>5.6435555555555545</v>
      </c>
      <c r="AK220" s="3">
        <v>0</v>
      </c>
      <c r="AL220" s="4">
        <f>Table39[[#This Row],[NA in Training Hours Contract]]/Table39[[#This Row],[NA in Training Hours]]</f>
        <v>0</v>
      </c>
      <c r="AM220" s="3">
        <v>0</v>
      </c>
      <c r="AN220" s="3">
        <v>0</v>
      </c>
      <c r="AO220" s="4">
        <v>0</v>
      </c>
      <c r="AP220" s="1" t="s">
        <v>218</v>
      </c>
      <c r="AQ220" s="1">
        <v>5</v>
      </c>
    </row>
    <row r="221" spans="1:43" x14ac:dyDescent="0.2">
      <c r="A221" s="1" t="s">
        <v>425</v>
      </c>
      <c r="B221" s="1" t="s">
        <v>647</v>
      </c>
      <c r="C221" s="1" t="s">
        <v>911</v>
      </c>
      <c r="D221" s="1" t="s">
        <v>1075</v>
      </c>
      <c r="E221" s="3">
        <v>66.455555555555549</v>
      </c>
      <c r="F221" s="3">
        <f t="shared" si="11"/>
        <v>367.00555555555559</v>
      </c>
      <c r="G221" s="3">
        <f>SUM(Table39[[#This Row],[RN Hours Contract (W/ Admin, DON)]], Table39[[#This Row],[LPN Contract Hours (w/ Admin)]], Table39[[#This Row],[CNA/NA/Med Aide Contract Hours]])</f>
        <v>0</v>
      </c>
      <c r="H221" s="4">
        <f>Table39[[#This Row],[Total Contract Hours]]/Table39[[#This Row],[Total Hours Nurse Staffing]]</f>
        <v>0</v>
      </c>
      <c r="I221" s="3">
        <f>SUM(Table39[[#This Row],[RN Hours]], Table39[[#This Row],[RN Admin Hours]], Table39[[#This Row],[RN DON Hours]])</f>
        <v>68.838888888888889</v>
      </c>
      <c r="J221" s="3">
        <f t="shared" si="9"/>
        <v>0</v>
      </c>
      <c r="K221" s="4">
        <f>Table39[[#This Row],[RN Hours Contract (W/ Admin, DON)]]/Table39[[#This Row],[RN Hours (w/ Admin, DON)]]</f>
        <v>0</v>
      </c>
      <c r="L221" s="3">
        <v>43.594444444444441</v>
      </c>
      <c r="M221" s="3">
        <v>0</v>
      </c>
      <c r="N221" s="4">
        <f>Table39[[#This Row],[RN Hours Contract]]/Table39[[#This Row],[RN Hours]]</f>
        <v>0</v>
      </c>
      <c r="O221" s="3">
        <v>19.911111111111111</v>
      </c>
      <c r="P221" s="3">
        <v>0</v>
      </c>
      <c r="Q221" s="4">
        <f>Table39[[#This Row],[RN Admin Hours Contract]]/Table39[[#This Row],[RN Admin Hours]]</f>
        <v>0</v>
      </c>
      <c r="R221" s="3">
        <v>5.333333333333333</v>
      </c>
      <c r="S221" s="3">
        <v>0</v>
      </c>
      <c r="T221" s="4">
        <f>Table39[[#This Row],[RN DON Hours Contract]]/Table39[[#This Row],[RN DON Hours]]</f>
        <v>0</v>
      </c>
      <c r="U221" s="3">
        <f>SUM(Table39[[#This Row],[LPN Hours]], Table39[[#This Row],[LPN Admin Hours]])</f>
        <v>78.419444444444437</v>
      </c>
      <c r="V221" s="3">
        <f>Table39[[#This Row],[LPN Hours Contract]]+Table39[[#This Row],[LPN Admin Hours Contract]]</f>
        <v>0</v>
      </c>
      <c r="W221" s="4">
        <f t="shared" si="10"/>
        <v>0</v>
      </c>
      <c r="X221" s="3">
        <v>73.352777777777774</v>
      </c>
      <c r="Y221" s="3">
        <v>0</v>
      </c>
      <c r="Z221" s="4">
        <f>Table39[[#This Row],[LPN Hours Contract]]/Table39[[#This Row],[LPN Hours]]</f>
        <v>0</v>
      </c>
      <c r="AA221" s="3">
        <v>5.0666666666666664</v>
      </c>
      <c r="AB221" s="3">
        <v>0</v>
      </c>
      <c r="AC221" s="4">
        <f>Table39[[#This Row],[LPN Admin Hours Contract]]/Table39[[#This Row],[LPN Admin Hours]]</f>
        <v>0</v>
      </c>
      <c r="AD221" s="3">
        <f>SUM(Table39[[#This Row],[CNA Hours]], Table39[[#This Row],[NA in Training Hours]], Table39[[#This Row],[Med Aide/Tech Hours]])</f>
        <v>219.74722222222223</v>
      </c>
      <c r="AE221" s="3">
        <f>SUM(Table39[[#This Row],[CNA Hours Contract]], Table39[[#This Row],[NA in Training Hours Contract]], Table39[[#This Row],[Med Aide/Tech Hours Contract]])</f>
        <v>0</v>
      </c>
      <c r="AF221" s="4">
        <f>Table39[[#This Row],[CNA/NA/Med Aide Contract Hours]]/Table39[[#This Row],[Total CNA, NA in Training, Med Aide/Tech Hours]]</f>
        <v>0</v>
      </c>
      <c r="AG221" s="3">
        <v>219.74722222222223</v>
      </c>
      <c r="AH221" s="3">
        <v>0</v>
      </c>
      <c r="AI221" s="4">
        <f>Table39[[#This Row],[CNA Hours Contract]]/Table39[[#This Row],[CNA Hours]]</f>
        <v>0</v>
      </c>
      <c r="AJ221" s="3">
        <v>0</v>
      </c>
      <c r="AK221" s="3">
        <v>0</v>
      </c>
      <c r="AL221" s="4">
        <v>0</v>
      </c>
      <c r="AM221" s="3">
        <v>0</v>
      </c>
      <c r="AN221" s="3">
        <v>0</v>
      </c>
      <c r="AO221" s="4">
        <v>0</v>
      </c>
      <c r="AP221" s="1" t="s">
        <v>219</v>
      </c>
      <c r="AQ221" s="1">
        <v>5</v>
      </c>
    </row>
    <row r="222" spans="1:43" x14ac:dyDescent="0.2">
      <c r="A222" s="1" t="s">
        <v>425</v>
      </c>
      <c r="B222" s="1" t="s">
        <v>648</v>
      </c>
      <c r="C222" s="1" t="s">
        <v>1011</v>
      </c>
      <c r="D222" s="1" t="s">
        <v>1075</v>
      </c>
      <c r="E222" s="3">
        <v>76.522222222222226</v>
      </c>
      <c r="F222" s="3">
        <f t="shared" si="11"/>
        <v>233.12866666666667</v>
      </c>
      <c r="G222" s="3">
        <f>SUM(Table39[[#This Row],[RN Hours Contract (W/ Admin, DON)]], Table39[[#This Row],[LPN Contract Hours (w/ Admin)]], Table39[[#This Row],[CNA/NA/Med Aide Contract Hours]])</f>
        <v>26.321222222222222</v>
      </c>
      <c r="H222" s="4">
        <f>Table39[[#This Row],[Total Contract Hours]]/Table39[[#This Row],[Total Hours Nurse Staffing]]</f>
        <v>0.11290427127032378</v>
      </c>
      <c r="I222" s="3">
        <f>SUM(Table39[[#This Row],[RN Hours]], Table39[[#This Row],[RN Admin Hours]], Table39[[#This Row],[RN DON Hours]])</f>
        <v>48.460888888888896</v>
      </c>
      <c r="J222" s="3">
        <f t="shared" si="9"/>
        <v>11.736888888888888</v>
      </c>
      <c r="K222" s="4">
        <f>Table39[[#This Row],[RN Hours Contract (W/ Admin, DON)]]/Table39[[#This Row],[RN Hours (w/ Admin, DON)]]</f>
        <v>0.24219301704925847</v>
      </c>
      <c r="L222" s="3">
        <v>25.427555555555557</v>
      </c>
      <c r="M222" s="3">
        <v>8.6202222222222211</v>
      </c>
      <c r="N222" s="4">
        <f>Table39[[#This Row],[RN Hours Contract]]/Table39[[#This Row],[RN Hours]]</f>
        <v>0.33901104663357329</v>
      </c>
      <c r="O222" s="3">
        <v>17.7</v>
      </c>
      <c r="P222" s="3">
        <v>3.1166666666666667</v>
      </c>
      <c r="Q222" s="4">
        <f>Table39[[#This Row],[RN Admin Hours Contract]]/Table39[[#This Row],[RN Admin Hours]]</f>
        <v>0.1760828625235405</v>
      </c>
      <c r="R222" s="3">
        <v>5.333333333333333</v>
      </c>
      <c r="S222" s="3">
        <v>0</v>
      </c>
      <c r="T222" s="4">
        <f>Table39[[#This Row],[RN DON Hours Contract]]/Table39[[#This Row],[RN DON Hours]]</f>
        <v>0</v>
      </c>
      <c r="U222" s="3">
        <f>SUM(Table39[[#This Row],[LPN Hours]], Table39[[#This Row],[LPN Admin Hours]])</f>
        <v>57.417444444444442</v>
      </c>
      <c r="V222" s="3">
        <f>Table39[[#This Row],[LPN Hours Contract]]+Table39[[#This Row],[LPN Admin Hours Contract]]</f>
        <v>14.317666666666668</v>
      </c>
      <c r="W222" s="4">
        <f t="shared" si="10"/>
        <v>0.24936091818785236</v>
      </c>
      <c r="X222" s="3">
        <v>57.417444444444442</v>
      </c>
      <c r="Y222" s="3">
        <v>14.317666666666668</v>
      </c>
      <c r="Z222" s="4">
        <f>Table39[[#This Row],[LPN Hours Contract]]/Table39[[#This Row],[LPN Hours]]</f>
        <v>0.24936091818785236</v>
      </c>
      <c r="AA222" s="3">
        <v>0</v>
      </c>
      <c r="AB222" s="3">
        <v>0</v>
      </c>
      <c r="AC222" s="4">
        <v>0</v>
      </c>
      <c r="AD222" s="3">
        <f>SUM(Table39[[#This Row],[CNA Hours]], Table39[[#This Row],[NA in Training Hours]], Table39[[#This Row],[Med Aide/Tech Hours]])</f>
        <v>127.25033333333334</v>
      </c>
      <c r="AE222" s="3">
        <f>SUM(Table39[[#This Row],[CNA Hours Contract]], Table39[[#This Row],[NA in Training Hours Contract]], Table39[[#This Row],[Med Aide/Tech Hours Contract]])</f>
        <v>0.26666666666666666</v>
      </c>
      <c r="AF222" s="4">
        <f>Table39[[#This Row],[CNA/NA/Med Aide Contract Hours]]/Table39[[#This Row],[Total CNA, NA in Training, Med Aide/Tech Hours]]</f>
        <v>2.0956068222480096E-3</v>
      </c>
      <c r="AG222" s="3">
        <v>127.25033333333334</v>
      </c>
      <c r="AH222" s="3">
        <v>0.26666666666666666</v>
      </c>
      <c r="AI222" s="4">
        <f>Table39[[#This Row],[CNA Hours Contract]]/Table39[[#This Row],[CNA Hours]]</f>
        <v>2.0956068222480096E-3</v>
      </c>
      <c r="AJ222" s="3">
        <v>0</v>
      </c>
      <c r="AK222" s="3">
        <v>0</v>
      </c>
      <c r="AL222" s="4">
        <v>0</v>
      </c>
      <c r="AM222" s="3">
        <v>0</v>
      </c>
      <c r="AN222" s="3">
        <v>0</v>
      </c>
      <c r="AO222" s="4">
        <v>0</v>
      </c>
      <c r="AP222" s="1" t="s">
        <v>220</v>
      </c>
      <c r="AQ222" s="1">
        <v>5</v>
      </c>
    </row>
    <row r="223" spans="1:43" x14ac:dyDescent="0.2">
      <c r="A223" s="1" t="s">
        <v>425</v>
      </c>
      <c r="B223" s="1" t="s">
        <v>649</v>
      </c>
      <c r="C223" s="1" t="s">
        <v>917</v>
      </c>
      <c r="D223" s="1" t="s">
        <v>1109</v>
      </c>
      <c r="E223" s="3">
        <v>37.866666666666667</v>
      </c>
      <c r="F223" s="3">
        <f t="shared" si="11"/>
        <v>188.98222222222222</v>
      </c>
      <c r="G223" s="3">
        <f>SUM(Table39[[#This Row],[RN Hours Contract (W/ Admin, DON)]], Table39[[#This Row],[LPN Contract Hours (w/ Admin)]], Table39[[#This Row],[CNA/NA/Med Aide Contract Hours]])</f>
        <v>0</v>
      </c>
      <c r="H223" s="4">
        <f>Table39[[#This Row],[Total Contract Hours]]/Table39[[#This Row],[Total Hours Nurse Staffing]]</f>
        <v>0</v>
      </c>
      <c r="I223" s="3">
        <f>SUM(Table39[[#This Row],[RN Hours]], Table39[[#This Row],[RN Admin Hours]], Table39[[#This Row],[RN DON Hours]])</f>
        <v>18.350444444444442</v>
      </c>
      <c r="J223" s="3">
        <f t="shared" si="9"/>
        <v>0</v>
      </c>
      <c r="K223" s="4">
        <f>Table39[[#This Row],[RN Hours Contract (W/ Admin, DON)]]/Table39[[#This Row],[RN Hours (w/ Admin, DON)]]</f>
        <v>0</v>
      </c>
      <c r="L223" s="3">
        <v>12.905999999999999</v>
      </c>
      <c r="M223" s="3">
        <v>0</v>
      </c>
      <c r="N223" s="4">
        <f>Table39[[#This Row],[RN Hours Contract]]/Table39[[#This Row],[RN Hours]]</f>
        <v>0</v>
      </c>
      <c r="O223" s="3">
        <v>0</v>
      </c>
      <c r="P223" s="3">
        <v>0</v>
      </c>
      <c r="Q223" s="4">
        <v>0</v>
      </c>
      <c r="R223" s="3">
        <v>5.4444444444444446</v>
      </c>
      <c r="S223" s="3">
        <v>0</v>
      </c>
      <c r="T223" s="4">
        <f>Table39[[#This Row],[RN DON Hours Contract]]/Table39[[#This Row],[RN DON Hours]]</f>
        <v>0</v>
      </c>
      <c r="U223" s="3">
        <f>SUM(Table39[[#This Row],[LPN Hours]], Table39[[#This Row],[LPN Admin Hours]])</f>
        <v>76.433555555555557</v>
      </c>
      <c r="V223" s="3">
        <f>Table39[[#This Row],[LPN Hours Contract]]+Table39[[#This Row],[LPN Admin Hours Contract]]</f>
        <v>0</v>
      </c>
      <c r="W223" s="4">
        <f t="shared" si="10"/>
        <v>0</v>
      </c>
      <c r="X223" s="3">
        <v>76.433555555555557</v>
      </c>
      <c r="Y223" s="3">
        <v>0</v>
      </c>
      <c r="Z223" s="4">
        <f>Table39[[#This Row],[LPN Hours Contract]]/Table39[[#This Row],[LPN Hours]]</f>
        <v>0</v>
      </c>
      <c r="AA223" s="3">
        <v>0</v>
      </c>
      <c r="AB223" s="3">
        <v>0</v>
      </c>
      <c r="AC223" s="4">
        <v>0</v>
      </c>
      <c r="AD223" s="3">
        <f>SUM(Table39[[#This Row],[CNA Hours]], Table39[[#This Row],[NA in Training Hours]], Table39[[#This Row],[Med Aide/Tech Hours]])</f>
        <v>94.198222222222228</v>
      </c>
      <c r="AE223" s="3">
        <f>SUM(Table39[[#This Row],[CNA Hours Contract]], Table39[[#This Row],[NA in Training Hours Contract]], Table39[[#This Row],[Med Aide/Tech Hours Contract]])</f>
        <v>0</v>
      </c>
      <c r="AF223" s="4">
        <f>Table39[[#This Row],[CNA/NA/Med Aide Contract Hours]]/Table39[[#This Row],[Total CNA, NA in Training, Med Aide/Tech Hours]]</f>
        <v>0</v>
      </c>
      <c r="AG223" s="3">
        <v>86.020777777777781</v>
      </c>
      <c r="AH223" s="3">
        <v>0</v>
      </c>
      <c r="AI223" s="4">
        <f>Table39[[#This Row],[CNA Hours Contract]]/Table39[[#This Row],[CNA Hours]]</f>
        <v>0</v>
      </c>
      <c r="AJ223" s="3">
        <v>8.1774444444444452</v>
      </c>
      <c r="AK223" s="3">
        <v>0</v>
      </c>
      <c r="AL223" s="4">
        <f>Table39[[#This Row],[NA in Training Hours Contract]]/Table39[[#This Row],[NA in Training Hours]]</f>
        <v>0</v>
      </c>
      <c r="AM223" s="3">
        <v>0</v>
      </c>
      <c r="AN223" s="3">
        <v>0</v>
      </c>
      <c r="AO223" s="4">
        <v>0</v>
      </c>
      <c r="AP223" s="1" t="s">
        <v>221</v>
      </c>
      <c r="AQ223" s="1">
        <v>5</v>
      </c>
    </row>
    <row r="224" spans="1:43" x14ac:dyDescent="0.2">
      <c r="A224" s="1" t="s">
        <v>425</v>
      </c>
      <c r="B224" s="1" t="s">
        <v>650</v>
      </c>
      <c r="C224" s="1" t="s">
        <v>974</v>
      </c>
      <c r="D224" s="1" t="s">
        <v>1121</v>
      </c>
      <c r="E224" s="3">
        <v>130.5888888888889</v>
      </c>
      <c r="F224" s="3">
        <f t="shared" si="11"/>
        <v>447.66677777777784</v>
      </c>
      <c r="G224" s="3">
        <f>SUM(Table39[[#This Row],[RN Hours Contract (W/ Admin, DON)]], Table39[[#This Row],[LPN Contract Hours (w/ Admin)]], Table39[[#This Row],[CNA/NA/Med Aide Contract Hours]])</f>
        <v>56.546111111111117</v>
      </c>
      <c r="H224" s="4">
        <f>Table39[[#This Row],[Total Contract Hours]]/Table39[[#This Row],[Total Hours Nurse Staffing]]</f>
        <v>0.1263129495376149</v>
      </c>
      <c r="I224" s="3">
        <f>SUM(Table39[[#This Row],[RN Hours]], Table39[[#This Row],[RN Admin Hours]], Table39[[#This Row],[RN DON Hours]])</f>
        <v>52.128444444444447</v>
      </c>
      <c r="J224" s="3">
        <f t="shared" si="9"/>
        <v>0</v>
      </c>
      <c r="K224" s="4">
        <f>Table39[[#This Row],[RN Hours Contract (W/ Admin, DON)]]/Table39[[#This Row],[RN Hours (w/ Admin, DON)]]</f>
        <v>0</v>
      </c>
      <c r="L224" s="3">
        <v>19.56388888888889</v>
      </c>
      <c r="M224" s="3">
        <v>0</v>
      </c>
      <c r="N224" s="4">
        <f>Table39[[#This Row],[RN Hours Contract]]/Table39[[#This Row],[RN Hours]]</f>
        <v>0</v>
      </c>
      <c r="O224" s="3">
        <v>26.96455555555556</v>
      </c>
      <c r="P224" s="3">
        <v>0</v>
      </c>
      <c r="Q224" s="4">
        <f>Table39[[#This Row],[RN Admin Hours Contract]]/Table39[[#This Row],[RN Admin Hours]]</f>
        <v>0</v>
      </c>
      <c r="R224" s="3">
        <v>5.6</v>
      </c>
      <c r="S224" s="3">
        <v>0</v>
      </c>
      <c r="T224" s="4">
        <f>Table39[[#This Row],[RN DON Hours Contract]]/Table39[[#This Row],[RN DON Hours]]</f>
        <v>0</v>
      </c>
      <c r="U224" s="3">
        <f>SUM(Table39[[#This Row],[LPN Hours]], Table39[[#This Row],[LPN Admin Hours]])</f>
        <v>197.85277777777779</v>
      </c>
      <c r="V224" s="3">
        <f>Table39[[#This Row],[LPN Hours Contract]]+Table39[[#This Row],[LPN Admin Hours Contract]]</f>
        <v>33.974444444444444</v>
      </c>
      <c r="W224" s="4">
        <f t="shared" si="10"/>
        <v>0.17171578193662515</v>
      </c>
      <c r="X224" s="3">
        <v>179.73277777777778</v>
      </c>
      <c r="Y224" s="3">
        <v>33.974444444444444</v>
      </c>
      <c r="Z224" s="4">
        <f>Table39[[#This Row],[LPN Hours Contract]]/Table39[[#This Row],[LPN Hours]]</f>
        <v>0.18902753779530723</v>
      </c>
      <c r="AA224" s="3">
        <v>18.12</v>
      </c>
      <c r="AB224" s="3">
        <v>0</v>
      </c>
      <c r="AC224" s="4">
        <f>Table39[[#This Row],[LPN Admin Hours Contract]]/Table39[[#This Row],[LPN Admin Hours]]</f>
        <v>0</v>
      </c>
      <c r="AD224" s="3">
        <f>SUM(Table39[[#This Row],[CNA Hours]], Table39[[#This Row],[NA in Training Hours]], Table39[[#This Row],[Med Aide/Tech Hours]])</f>
        <v>197.68555555555557</v>
      </c>
      <c r="AE224" s="3">
        <f>SUM(Table39[[#This Row],[CNA Hours Contract]], Table39[[#This Row],[NA in Training Hours Contract]], Table39[[#This Row],[Med Aide/Tech Hours Contract]])</f>
        <v>22.571666666666669</v>
      </c>
      <c r="AF224" s="4">
        <f>Table39[[#This Row],[CNA/NA/Med Aide Contract Hours]]/Table39[[#This Row],[Total CNA, NA in Training, Med Aide/Tech Hours]]</f>
        <v>0.11417964556506686</v>
      </c>
      <c r="AG224" s="3">
        <v>197.68555555555557</v>
      </c>
      <c r="AH224" s="3">
        <v>22.571666666666669</v>
      </c>
      <c r="AI224" s="4">
        <f>Table39[[#This Row],[CNA Hours Contract]]/Table39[[#This Row],[CNA Hours]]</f>
        <v>0.11417964556506686</v>
      </c>
      <c r="AJ224" s="3">
        <v>0</v>
      </c>
      <c r="AK224" s="3">
        <v>0</v>
      </c>
      <c r="AL224" s="4">
        <v>0</v>
      </c>
      <c r="AM224" s="3">
        <v>0</v>
      </c>
      <c r="AN224" s="3">
        <v>0</v>
      </c>
      <c r="AO224" s="4">
        <v>0</v>
      </c>
      <c r="AP224" s="1" t="s">
        <v>222</v>
      </c>
      <c r="AQ224" s="1">
        <v>5</v>
      </c>
    </row>
    <row r="225" spans="1:43" x14ac:dyDescent="0.2">
      <c r="A225" s="1" t="s">
        <v>425</v>
      </c>
      <c r="B225" s="1" t="s">
        <v>651</v>
      </c>
      <c r="C225" s="1" t="s">
        <v>928</v>
      </c>
      <c r="D225" s="1" t="s">
        <v>1079</v>
      </c>
      <c r="E225" s="3">
        <v>75.977777777777774</v>
      </c>
      <c r="F225" s="3">
        <f t="shared" si="11"/>
        <v>163.56666666666666</v>
      </c>
      <c r="G225" s="3">
        <f>SUM(Table39[[#This Row],[RN Hours Contract (W/ Admin, DON)]], Table39[[#This Row],[LPN Contract Hours (w/ Admin)]], Table39[[#This Row],[CNA/NA/Med Aide Contract Hours]])</f>
        <v>0</v>
      </c>
      <c r="H225" s="4">
        <f>Table39[[#This Row],[Total Contract Hours]]/Table39[[#This Row],[Total Hours Nurse Staffing]]</f>
        <v>0</v>
      </c>
      <c r="I225" s="3">
        <f>SUM(Table39[[#This Row],[RN Hours]], Table39[[#This Row],[RN Admin Hours]], Table39[[#This Row],[RN DON Hours]])</f>
        <v>15.213888888888889</v>
      </c>
      <c r="J225" s="3">
        <f t="shared" si="9"/>
        <v>0</v>
      </c>
      <c r="K225" s="4">
        <f>Table39[[#This Row],[RN Hours Contract (W/ Admin, DON)]]/Table39[[#This Row],[RN Hours (w/ Admin, DON)]]</f>
        <v>0</v>
      </c>
      <c r="L225" s="3">
        <v>7.2805555555555559</v>
      </c>
      <c r="M225" s="3">
        <v>0</v>
      </c>
      <c r="N225" s="4">
        <f>Table39[[#This Row],[RN Hours Contract]]/Table39[[#This Row],[RN Hours]]</f>
        <v>0</v>
      </c>
      <c r="O225" s="3">
        <v>3.4</v>
      </c>
      <c r="P225" s="3">
        <v>0</v>
      </c>
      <c r="Q225" s="4">
        <f>Table39[[#This Row],[RN Admin Hours Contract]]/Table39[[#This Row],[RN Admin Hours]]</f>
        <v>0</v>
      </c>
      <c r="R225" s="3">
        <v>4.5333333333333332</v>
      </c>
      <c r="S225" s="3">
        <v>0</v>
      </c>
      <c r="T225" s="4">
        <f>Table39[[#This Row],[RN DON Hours Contract]]/Table39[[#This Row],[RN DON Hours]]</f>
        <v>0</v>
      </c>
      <c r="U225" s="3">
        <f>SUM(Table39[[#This Row],[LPN Hours]], Table39[[#This Row],[LPN Admin Hours]])</f>
        <v>53.441666666666663</v>
      </c>
      <c r="V225" s="3">
        <f>Table39[[#This Row],[LPN Hours Contract]]+Table39[[#This Row],[LPN Admin Hours Contract]]</f>
        <v>0</v>
      </c>
      <c r="W225" s="4">
        <f t="shared" si="10"/>
        <v>0</v>
      </c>
      <c r="X225" s="3">
        <v>46.513888888888886</v>
      </c>
      <c r="Y225" s="3">
        <v>0</v>
      </c>
      <c r="Z225" s="4">
        <f>Table39[[#This Row],[LPN Hours Contract]]/Table39[[#This Row],[LPN Hours]]</f>
        <v>0</v>
      </c>
      <c r="AA225" s="3">
        <v>6.927777777777778</v>
      </c>
      <c r="AB225" s="3">
        <v>0</v>
      </c>
      <c r="AC225" s="4">
        <f>Table39[[#This Row],[LPN Admin Hours Contract]]/Table39[[#This Row],[LPN Admin Hours]]</f>
        <v>0</v>
      </c>
      <c r="AD225" s="3">
        <f>SUM(Table39[[#This Row],[CNA Hours]], Table39[[#This Row],[NA in Training Hours]], Table39[[#This Row],[Med Aide/Tech Hours]])</f>
        <v>94.911111111111111</v>
      </c>
      <c r="AE225" s="3">
        <f>SUM(Table39[[#This Row],[CNA Hours Contract]], Table39[[#This Row],[NA in Training Hours Contract]], Table39[[#This Row],[Med Aide/Tech Hours Contract]])</f>
        <v>0</v>
      </c>
      <c r="AF225" s="4">
        <f>Table39[[#This Row],[CNA/NA/Med Aide Contract Hours]]/Table39[[#This Row],[Total CNA, NA in Training, Med Aide/Tech Hours]]</f>
        <v>0</v>
      </c>
      <c r="AG225" s="3">
        <v>94.911111111111111</v>
      </c>
      <c r="AH225" s="3">
        <v>0</v>
      </c>
      <c r="AI225" s="4">
        <f>Table39[[#This Row],[CNA Hours Contract]]/Table39[[#This Row],[CNA Hours]]</f>
        <v>0</v>
      </c>
      <c r="AJ225" s="3">
        <v>0</v>
      </c>
      <c r="AK225" s="3">
        <v>0</v>
      </c>
      <c r="AL225" s="4">
        <v>0</v>
      </c>
      <c r="AM225" s="3">
        <v>0</v>
      </c>
      <c r="AN225" s="3">
        <v>0</v>
      </c>
      <c r="AO225" s="4">
        <v>0</v>
      </c>
      <c r="AP225" s="1" t="s">
        <v>223</v>
      </c>
      <c r="AQ225" s="1">
        <v>5</v>
      </c>
    </row>
    <row r="226" spans="1:43" x14ac:dyDescent="0.2">
      <c r="A226" s="1" t="s">
        <v>425</v>
      </c>
      <c r="B226" s="1" t="s">
        <v>652</v>
      </c>
      <c r="C226" s="1" t="s">
        <v>1012</v>
      </c>
      <c r="D226" s="1" t="s">
        <v>1113</v>
      </c>
      <c r="E226" s="3">
        <v>50.944444444444443</v>
      </c>
      <c r="F226" s="3">
        <f t="shared" si="11"/>
        <v>212.26733333333334</v>
      </c>
      <c r="G226" s="3">
        <f>SUM(Table39[[#This Row],[RN Hours Contract (W/ Admin, DON)]], Table39[[#This Row],[LPN Contract Hours (w/ Admin)]], Table39[[#This Row],[CNA/NA/Med Aide Contract Hours]])</f>
        <v>0</v>
      </c>
      <c r="H226" s="4">
        <f>Table39[[#This Row],[Total Contract Hours]]/Table39[[#This Row],[Total Hours Nurse Staffing]]</f>
        <v>0</v>
      </c>
      <c r="I226" s="3">
        <f>SUM(Table39[[#This Row],[RN Hours]], Table39[[#This Row],[RN Admin Hours]], Table39[[#This Row],[RN DON Hours]])</f>
        <v>48.192333333333345</v>
      </c>
      <c r="J226" s="3">
        <f t="shared" si="9"/>
        <v>0</v>
      </c>
      <c r="K226" s="4">
        <f>Table39[[#This Row],[RN Hours Contract (W/ Admin, DON)]]/Table39[[#This Row],[RN Hours (w/ Admin, DON)]]</f>
        <v>0</v>
      </c>
      <c r="L226" s="3">
        <v>24.025444444444442</v>
      </c>
      <c r="M226" s="3">
        <v>0</v>
      </c>
      <c r="N226" s="4">
        <f>Table39[[#This Row],[RN Hours Contract]]/Table39[[#This Row],[RN Hours]]</f>
        <v>0</v>
      </c>
      <c r="O226" s="3">
        <v>18.744666666666674</v>
      </c>
      <c r="P226" s="3">
        <v>0</v>
      </c>
      <c r="Q226" s="4">
        <f>Table39[[#This Row],[RN Admin Hours Contract]]/Table39[[#This Row],[RN Admin Hours]]</f>
        <v>0</v>
      </c>
      <c r="R226" s="3">
        <v>5.4222222222222225</v>
      </c>
      <c r="S226" s="3">
        <v>0</v>
      </c>
      <c r="T226" s="4">
        <f>Table39[[#This Row],[RN DON Hours Contract]]/Table39[[#This Row],[RN DON Hours]]</f>
        <v>0</v>
      </c>
      <c r="U226" s="3">
        <f>SUM(Table39[[#This Row],[LPN Hours]], Table39[[#This Row],[LPN Admin Hours]])</f>
        <v>37.300444444444445</v>
      </c>
      <c r="V226" s="3">
        <f>Table39[[#This Row],[LPN Hours Contract]]+Table39[[#This Row],[LPN Admin Hours Contract]]</f>
        <v>0</v>
      </c>
      <c r="W226" s="4">
        <f t="shared" si="10"/>
        <v>0</v>
      </c>
      <c r="X226" s="3">
        <v>37.300444444444445</v>
      </c>
      <c r="Y226" s="3">
        <v>0</v>
      </c>
      <c r="Z226" s="4">
        <f>Table39[[#This Row],[LPN Hours Contract]]/Table39[[#This Row],[LPN Hours]]</f>
        <v>0</v>
      </c>
      <c r="AA226" s="3">
        <v>0</v>
      </c>
      <c r="AB226" s="3">
        <v>0</v>
      </c>
      <c r="AC226" s="4">
        <v>0</v>
      </c>
      <c r="AD226" s="3">
        <f>SUM(Table39[[#This Row],[CNA Hours]], Table39[[#This Row],[NA in Training Hours]], Table39[[#This Row],[Med Aide/Tech Hours]])</f>
        <v>126.77455555555557</v>
      </c>
      <c r="AE226" s="3">
        <f>SUM(Table39[[#This Row],[CNA Hours Contract]], Table39[[#This Row],[NA in Training Hours Contract]], Table39[[#This Row],[Med Aide/Tech Hours Contract]])</f>
        <v>0</v>
      </c>
      <c r="AF226" s="4">
        <f>Table39[[#This Row],[CNA/NA/Med Aide Contract Hours]]/Table39[[#This Row],[Total CNA, NA in Training, Med Aide/Tech Hours]]</f>
        <v>0</v>
      </c>
      <c r="AG226" s="3">
        <v>102.47155555555557</v>
      </c>
      <c r="AH226" s="3">
        <v>0</v>
      </c>
      <c r="AI226" s="4">
        <f>Table39[[#This Row],[CNA Hours Contract]]/Table39[[#This Row],[CNA Hours]]</f>
        <v>0</v>
      </c>
      <c r="AJ226" s="3">
        <v>24.30299999999999</v>
      </c>
      <c r="AK226" s="3">
        <v>0</v>
      </c>
      <c r="AL226" s="4">
        <f>Table39[[#This Row],[NA in Training Hours Contract]]/Table39[[#This Row],[NA in Training Hours]]</f>
        <v>0</v>
      </c>
      <c r="AM226" s="3">
        <v>0</v>
      </c>
      <c r="AN226" s="3">
        <v>0</v>
      </c>
      <c r="AO226" s="4">
        <v>0</v>
      </c>
      <c r="AP226" s="1" t="s">
        <v>224</v>
      </c>
      <c r="AQ226" s="1">
        <v>5</v>
      </c>
    </row>
    <row r="227" spans="1:43" x14ac:dyDescent="0.2">
      <c r="A227" s="1" t="s">
        <v>425</v>
      </c>
      <c r="B227" s="1" t="s">
        <v>653</v>
      </c>
      <c r="C227" s="1" t="s">
        <v>857</v>
      </c>
      <c r="D227" s="1" t="s">
        <v>1127</v>
      </c>
      <c r="E227" s="3">
        <v>35.155555555555559</v>
      </c>
      <c r="F227" s="3">
        <f t="shared" si="11"/>
        <v>145.36433333333332</v>
      </c>
      <c r="G227" s="3">
        <f>SUM(Table39[[#This Row],[RN Hours Contract (W/ Admin, DON)]], Table39[[#This Row],[LPN Contract Hours (w/ Admin)]], Table39[[#This Row],[CNA/NA/Med Aide Contract Hours]])</f>
        <v>2.6111111111111112</v>
      </c>
      <c r="H227" s="4">
        <f>Table39[[#This Row],[Total Contract Hours]]/Table39[[#This Row],[Total Hours Nurse Staffing]]</f>
        <v>1.7962529399310086E-2</v>
      </c>
      <c r="I227" s="3">
        <f>SUM(Table39[[#This Row],[RN Hours]], Table39[[#This Row],[RN Admin Hours]], Table39[[#This Row],[RN DON Hours]])</f>
        <v>26.868222222222219</v>
      </c>
      <c r="J227" s="3">
        <f t="shared" si="9"/>
        <v>0</v>
      </c>
      <c r="K227" s="4">
        <f>Table39[[#This Row],[RN Hours Contract (W/ Admin, DON)]]/Table39[[#This Row],[RN Hours (w/ Admin, DON)]]</f>
        <v>0</v>
      </c>
      <c r="L227" s="3">
        <v>12.755444444444445</v>
      </c>
      <c r="M227" s="3">
        <v>0</v>
      </c>
      <c r="N227" s="4">
        <f>Table39[[#This Row],[RN Hours Contract]]/Table39[[#This Row],[RN Hours]]</f>
        <v>0</v>
      </c>
      <c r="O227" s="3">
        <v>8.634999999999998</v>
      </c>
      <c r="P227" s="3">
        <v>0</v>
      </c>
      <c r="Q227" s="4">
        <f>Table39[[#This Row],[RN Admin Hours Contract]]/Table39[[#This Row],[RN Admin Hours]]</f>
        <v>0</v>
      </c>
      <c r="R227" s="3">
        <v>5.4777777777777779</v>
      </c>
      <c r="S227" s="3">
        <v>0</v>
      </c>
      <c r="T227" s="4">
        <f>Table39[[#This Row],[RN DON Hours Contract]]/Table39[[#This Row],[RN DON Hours]]</f>
        <v>0</v>
      </c>
      <c r="U227" s="3">
        <f>SUM(Table39[[#This Row],[LPN Hours]], Table39[[#This Row],[LPN Admin Hours]])</f>
        <v>35.053888888888885</v>
      </c>
      <c r="V227" s="3">
        <f>Table39[[#This Row],[LPN Hours Contract]]+Table39[[#This Row],[LPN Admin Hours Contract]]</f>
        <v>0.41111111111111109</v>
      </c>
      <c r="W227" s="4">
        <f t="shared" si="10"/>
        <v>1.1727974388639715E-2</v>
      </c>
      <c r="X227" s="3">
        <v>35.053888888888885</v>
      </c>
      <c r="Y227" s="3">
        <v>0.41111111111111109</v>
      </c>
      <c r="Z227" s="4">
        <f>Table39[[#This Row],[LPN Hours Contract]]/Table39[[#This Row],[LPN Hours]]</f>
        <v>1.1727974388639715E-2</v>
      </c>
      <c r="AA227" s="3">
        <v>0</v>
      </c>
      <c r="AB227" s="3">
        <v>0</v>
      </c>
      <c r="AC227" s="4">
        <v>0</v>
      </c>
      <c r="AD227" s="3">
        <f>SUM(Table39[[#This Row],[CNA Hours]], Table39[[#This Row],[NA in Training Hours]], Table39[[#This Row],[Med Aide/Tech Hours]])</f>
        <v>83.442222222222227</v>
      </c>
      <c r="AE227" s="3">
        <f>SUM(Table39[[#This Row],[CNA Hours Contract]], Table39[[#This Row],[NA in Training Hours Contract]], Table39[[#This Row],[Med Aide/Tech Hours Contract]])</f>
        <v>2.2000000000000002</v>
      </c>
      <c r="AF227" s="4">
        <f>Table39[[#This Row],[CNA/NA/Med Aide Contract Hours]]/Table39[[#This Row],[Total CNA, NA in Training, Med Aide/Tech Hours]]</f>
        <v>2.6365549015952488E-2</v>
      </c>
      <c r="AG227" s="3">
        <v>83.442222222222227</v>
      </c>
      <c r="AH227" s="3">
        <v>2.2000000000000002</v>
      </c>
      <c r="AI227" s="4">
        <f>Table39[[#This Row],[CNA Hours Contract]]/Table39[[#This Row],[CNA Hours]]</f>
        <v>2.6365549015952488E-2</v>
      </c>
      <c r="AJ227" s="3">
        <v>0</v>
      </c>
      <c r="AK227" s="3">
        <v>0</v>
      </c>
      <c r="AL227" s="4">
        <v>0</v>
      </c>
      <c r="AM227" s="3">
        <v>0</v>
      </c>
      <c r="AN227" s="3">
        <v>0</v>
      </c>
      <c r="AO227" s="4">
        <v>0</v>
      </c>
      <c r="AP227" s="1" t="s">
        <v>225</v>
      </c>
      <c r="AQ227" s="1">
        <v>5</v>
      </c>
    </row>
    <row r="228" spans="1:43" x14ac:dyDescent="0.2">
      <c r="A228" s="1" t="s">
        <v>425</v>
      </c>
      <c r="B228" s="1" t="s">
        <v>654</v>
      </c>
      <c r="C228" s="1" t="s">
        <v>1013</v>
      </c>
      <c r="D228" s="1" t="s">
        <v>1087</v>
      </c>
      <c r="E228" s="3">
        <v>54.355555555555554</v>
      </c>
      <c r="F228" s="3">
        <f t="shared" si="11"/>
        <v>179.50066666666669</v>
      </c>
      <c r="G228" s="3">
        <f>SUM(Table39[[#This Row],[RN Hours Contract (W/ Admin, DON)]], Table39[[#This Row],[LPN Contract Hours (w/ Admin)]], Table39[[#This Row],[CNA/NA/Med Aide Contract Hours]])</f>
        <v>0.25</v>
      </c>
      <c r="H228" s="4">
        <f>Table39[[#This Row],[Total Contract Hours]]/Table39[[#This Row],[Total Hours Nurse Staffing]]</f>
        <v>1.3927524874559425E-3</v>
      </c>
      <c r="I228" s="3">
        <f>SUM(Table39[[#This Row],[RN Hours]], Table39[[#This Row],[RN Admin Hours]], Table39[[#This Row],[RN DON Hours]])</f>
        <v>35.765888888888888</v>
      </c>
      <c r="J228" s="3">
        <f t="shared" si="9"/>
        <v>0</v>
      </c>
      <c r="K228" s="4">
        <f>Table39[[#This Row],[RN Hours Contract (W/ Admin, DON)]]/Table39[[#This Row],[RN Hours (w/ Admin, DON)]]</f>
        <v>0</v>
      </c>
      <c r="L228" s="3">
        <v>24.779777777777777</v>
      </c>
      <c r="M228" s="3">
        <v>0</v>
      </c>
      <c r="N228" s="4">
        <f>Table39[[#This Row],[RN Hours Contract]]/Table39[[#This Row],[RN Hours]]</f>
        <v>0</v>
      </c>
      <c r="O228" s="3">
        <v>6.8083333333333336</v>
      </c>
      <c r="P228" s="3">
        <v>0</v>
      </c>
      <c r="Q228" s="4">
        <f>Table39[[#This Row],[RN Admin Hours Contract]]/Table39[[#This Row],[RN Admin Hours]]</f>
        <v>0</v>
      </c>
      <c r="R228" s="3">
        <v>4.177777777777778</v>
      </c>
      <c r="S228" s="3">
        <v>0</v>
      </c>
      <c r="T228" s="4">
        <f>Table39[[#This Row],[RN DON Hours Contract]]/Table39[[#This Row],[RN DON Hours]]</f>
        <v>0</v>
      </c>
      <c r="U228" s="3">
        <f>SUM(Table39[[#This Row],[LPN Hours]], Table39[[#This Row],[LPN Admin Hours]])</f>
        <v>36.731555555555559</v>
      </c>
      <c r="V228" s="3">
        <f>Table39[[#This Row],[LPN Hours Contract]]+Table39[[#This Row],[LPN Admin Hours Contract]]</f>
        <v>0</v>
      </c>
      <c r="W228" s="4">
        <f t="shared" si="10"/>
        <v>0</v>
      </c>
      <c r="X228" s="3">
        <v>36.731555555555559</v>
      </c>
      <c r="Y228" s="3">
        <v>0</v>
      </c>
      <c r="Z228" s="4">
        <f>Table39[[#This Row],[LPN Hours Contract]]/Table39[[#This Row],[LPN Hours]]</f>
        <v>0</v>
      </c>
      <c r="AA228" s="3">
        <v>0</v>
      </c>
      <c r="AB228" s="3">
        <v>0</v>
      </c>
      <c r="AC228" s="4">
        <v>0</v>
      </c>
      <c r="AD228" s="3">
        <f>SUM(Table39[[#This Row],[CNA Hours]], Table39[[#This Row],[NA in Training Hours]], Table39[[#This Row],[Med Aide/Tech Hours]])</f>
        <v>107.00322222222223</v>
      </c>
      <c r="AE228" s="3">
        <f>SUM(Table39[[#This Row],[CNA Hours Contract]], Table39[[#This Row],[NA in Training Hours Contract]], Table39[[#This Row],[Med Aide/Tech Hours Contract]])</f>
        <v>0.25</v>
      </c>
      <c r="AF228" s="4">
        <f>Table39[[#This Row],[CNA/NA/Med Aide Contract Hours]]/Table39[[#This Row],[Total CNA, NA in Training, Med Aide/Tech Hours]]</f>
        <v>2.3363782399076246E-3</v>
      </c>
      <c r="AG228" s="3">
        <v>94.88911111111112</v>
      </c>
      <c r="AH228" s="3">
        <v>8.3333333333333329E-2</v>
      </c>
      <c r="AI228" s="4">
        <f>Table39[[#This Row],[CNA Hours Contract]]/Table39[[#This Row],[CNA Hours]]</f>
        <v>8.782180837983985E-4</v>
      </c>
      <c r="AJ228" s="3">
        <v>12.114111111111113</v>
      </c>
      <c r="AK228" s="3">
        <v>0.16666666666666666</v>
      </c>
      <c r="AL228" s="4">
        <f>Table39[[#This Row],[NA in Training Hours Contract]]/Table39[[#This Row],[NA in Training Hours]]</f>
        <v>1.3758059930109054E-2</v>
      </c>
      <c r="AM228" s="3">
        <v>0</v>
      </c>
      <c r="AN228" s="3">
        <v>0</v>
      </c>
      <c r="AO228" s="4">
        <v>0</v>
      </c>
      <c r="AP228" s="1" t="s">
        <v>226</v>
      </c>
      <c r="AQ228" s="1">
        <v>5</v>
      </c>
    </row>
    <row r="229" spans="1:43" x14ac:dyDescent="0.2">
      <c r="A229" s="1" t="s">
        <v>425</v>
      </c>
      <c r="B229" s="1" t="s">
        <v>655</v>
      </c>
      <c r="C229" s="1" t="s">
        <v>892</v>
      </c>
      <c r="D229" s="1" t="s">
        <v>1068</v>
      </c>
      <c r="E229" s="3">
        <v>44.9</v>
      </c>
      <c r="F229" s="3">
        <f t="shared" si="11"/>
        <v>176.79611111111109</v>
      </c>
      <c r="G229" s="3">
        <f>SUM(Table39[[#This Row],[RN Hours Contract (W/ Admin, DON)]], Table39[[#This Row],[LPN Contract Hours (w/ Admin)]], Table39[[#This Row],[CNA/NA/Med Aide Contract Hours]])</f>
        <v>0.38333333333333336</v>
      </c>
      <c r="H229" s="4">
        <f>Table39[[#This Row],[Total Contract Hours]]/Table39[[#This Row],[Total Hours Nurse Staffing]]</f>
        <v>2.168222654470153E-3</v>
      </c>
      <c r="I229" s="3">
        <f>SUM(Table39[[#This Row],[RN Hours]], Table39[[#This Row],[RN Admin Hours]], Table39[[#This Row],[RN DON Hours]])</f>
        <v>36.425555555555562</v>
      </c>
      <c r="J229" s="3">
        <f t="shared" si="9"/>
        <v>0</v>
      </c>
      <c r="K229" s="4">
        <f>Table39[[#This Row],[RN Hours Contract (W/ Admin, DON)]]/Table39[[#This Row],[RN Hours (w/ Admin, DON)]]</f>
        <v>0</v>
      </c>
      <c r="L229" s="3">
        <v>18.405333333333335</v>
      </c>
      <c r="M229" s="3">
        <v>0</v>
      </c>
      <c r="N229" s="4">
        <f>Table39[[#This Row],[RN Hours Contract]]/Table39[[#This Row],[RN Hours]]</f>
        <v>0</v>
      </c>
      <c r="O229" s="3">
        <v>12.848000000000003</v>
      </c>
      <c r="P229" s="3">
        <v>0</v>
      </c>
      <c r="Q229" s="4">
        <f>Table39[[#This Row],[RN Admin Hours Contract]]/Table39[[#This Row],[RN Admin Hours]]</f>
        <v>0</v>
      </c>
      <c r="R229" s="3">
        <v>5.1722222222222225</v>
      </c>
      <c r="S229" s="3">
        <v>0</v>
      </c>
      <c r="T229" s="4">
        <f>Table39[[#This Row],[RN DON Hours Contract]]/Table39[[#This Row],[RN DON Hours]]</f>
        <v>0</v>
      </c>
      <c r="U229" s="3">
        <f>SUM(Table39[[#This Row],[LPN Hours]], Table39[[#This Row],[LPN Admin Hours]])</f>
        <v>52.147888888888886</v>
      </c>
      <c r="V229" s="3">
        <f>Table39[[#This Row],[LPN Hours Contract]]+Table39[[#This Row],[LPN Admin Hours Contract]]</f>
        <v>0.38333333333333336</v>
      </c>
      <c r="W229" s="4">
        <f t="shared" si="10"/>
        <v>7.3508888183392964E-3</v>
      </c>
      <c r="X229" s="3">
        <v>48.05533333333333</v>
      </c>
      <c r="Y229" s="3">
        <v>0.38333333333333336</v>
      </c>
      <c r="Z229" s="4">
        <f>Table39[[#This Row],[LPN Hours Contract]]/Table39[[#This Row],[LPN Hours]]</f>
        <v>7.976915500187285E-3</v>
      </c>
      <c r="AA229" s="3">
        <v>4.0925555555555562</v>
      </c>
      <c r="AB229" s="3">
        <v>0</v>
      </c>
      <c r="AC229" s="4">
        <f>Table39[[#This Row],[LPN Admin Hours Contract]]/Table39[[#This Row],[LPN Admin Hours]]</f>
        <v>0</v>
      </c>
      <c r="AD229" s="3">
        <f>SUM(Table39[[#This Row],[CNA Hours]], Table39[[#This Row],[NA in Training Hours]], Table39[[#This Row],[Med Aide/Tech Hours]])</f>
        <v>88.222666666666655</v>
      </c>
      <c r="AE229" s="3">
        <f>SUM(Table39[[#This Row],[CNA Hours Contract]], Table39[[#This Row],[NA in Training Hours Contract]], Table39[[#This Row],[Med Aide/Tech Hours Contract]])</f>
        <v>0</v>
      </c>
      <c r="AF229" s="4">
        <f>Table39[[#This Row],[CNA/NA/Med Aide Contract Hours]]/Table39[[#This Row],[Total CNA, NA in Training, Med Aide/Tech Hours]]</f>
        <v>0</v>
      </c>
      <c r="AG229" s="3">
        <v>75.696666666666658</v>
      </c>
      <c r="AH229" s="3">
        <v>0</v>
      </c>
      <c r="AI229" s="4">
        <f>Table39[[#This Row],[CNA Hours Contract]]/Table39[[#This Row],[CNA Hours]]</f>
        <v>0</v>
      </c>
      <c r="AJ229" s="3">
        <v>12.525999999999996</v>
      </c>
      <c r="AK229" s="3">
        <v>0</v>
      </c>
      <c r="AL229" s="4">
        <f>Table39[[#This Row],[NA in Training Hours Contract]]/Table39[[#This Row],[NA in Training Hours]]</f>
        <v>0</v>
      </c>
      <c r="AM229" s="3">
        <v>0</v>
      </c>
      <c r="AN229" s="3">
        <v>0</v>
      </c>
      <c r="AO229" s="4">
        <v>0</v>
      </c>
      <c r="AP229" s="1" t="s">
        <v>227</v>
      </c>
      <c r="AQ229" s="1">
        <v>5</v>
      </c>
    </row>
    <row r="230" spans="1:43" x14ac:dyDescent="0.2">
      <c r="A230" s="1" t="s">
        <v>425</v>
      </c>
      <c r="B230" s="1" t="s">
        <v>656</v>
      </c>
      <c r="C230" s="1" t="s">
        <v>928</v>
      </c>
      <c r="D230" s="1" t="s">
        <v>1079</v>
      </c>
      <c r="E230" s="3">
        <v>131.74444444444444</v>
      </c>
      <c r="F230" s="3">
        <f t="shared" si="11"/>
        <v>491.38655555555556</v>
      </c>
      <c r="G230" s="3">
        <f>SUM(Table39[[#This Row],[RN Hours Contract (W/ Admin, DON)]], Table39[[#This Row],[LPN Contract Hours (w/ Admin)]], Table39[[#This Row],[CNA/NA/Med Aide Contract Hours]])</f>
        <v>0</v>
      </c>
      <c r="H230" s="4">
        <f>Table39[[#This Row],[Total Contract Hours]]/Table39[[#This Row],[Total Hours Nurse Staffing]]</f>
        <v>0</v>
      </c>
      <c r="I230" s="3">
        <f>SUM(Table39[[#This Row],[RN Hours]], Table39[[#This Row],[RN Admin Hours]], Table39[[#This Row],[RN DON Hours]])</f>
        <v>45.448777777777778</v>
      </c>
      <c r="J230" s="3">
        <f t="shared" si="9"/>
        <v>0</v>
      </c>
      <c r="K230" s="4">
        <f>Table39[[#This Row],[RN Hours Contract (W/ Admin, DON)]]/Table39[[#This Row],[RN Hours (w/ Admin, DON)]]</f>
        <v>0</v>
      </c>
      <c r="L230" s="3">
        <v>34.655000000000001</v>
      </c>
      <c r="M230" s="3">
        <v>0</v>
      </c>
      <c r="N230" s="4">
        <f>Table39[[#This Row],[RN Hours Contract]]/Table39[[#This Row],[RN Hours]]</f>
        <v>0</v>
      </c>
      <c r="O230" s="3">
        <v>5.8159999999999989</v>
      </c>
      <c r="P230" s="3">
        <v>0</v>
      </c>
      <c r="Q230" s="4">
        <f>Table39[[#This Row],[RN Admin Hours Contract]]/Table39[[#This Row],[RN Admin Hours]]</f>
        <v>0</v>
      </c>
      <c r="R230" s="3">
        <v>4.9777777777777779</v>
      </c>
      <c r="S230" s="3">
        <v>0</v>
      </c>
      <c r="T230" s="4">
        <f>Table39[[#This Row],[RN DON Hours Contract]]/Table39[[#This Row],[RN DON Hours]]</f>
        <v>0</v>
      </c>
      <c r="U230" s="3">
        <f>SUM(Table39[[#This Row],[LPN Hours]], Table39[[#This Row],[LPN Admin Hours]])</f>
        <v>211.95366666666669</v>
      </c>
      <c r="V230" s="3">
        <f>Table39[[#This Row],[LPN Hours Contract]]+Table39[[#This Row],[LPN Admin Hours Contract]]</f>
        <v>0</v>
      </c>
      <c r="W230" s="4">
        <f t="shared" si="10"/>
        <v>0</v>
      </c>
      <c r="X230" s="3">
        <v>200.91833333333335</v>
      </c>
      <c r="Y230" s="3">
        <v>0</v>
      </c>
      <c r="Z230" s="4">
        <f>Table39[[#This Row],[LPN Hours Contract]]/Table39[[#This Row],[LPN Hours]]</f>
        <v>0</v>
      </c>
      <c r="AA230" s="3">
        <v>11.035333333333332</v>
      </c>
      <c r="AB230" s="3">
        <v>0</v>
      </c>
      <c r="AC230" s="4">
        <f>Table39[[#This Row],[LPN Admin Hours Contract]]/Table39[[#This Row],[LPN Admin Hours]]</f>
        <v>0</v>
      </c>
      <c r="AD230" s="3">
        <f>SUM(Table39[[#This Row],[CNA Hours]], Table39[[#This Row],[NA in Training Hours]], Table39[[#This Row],[Med Aide/Tech Hours]])</f>
        <v>233.98411111111108</v>
      </c>
      <c r="AE230" s="3">
        <f>SUM(Table39[[#This Row],[CNA Hours Contract]], Table39[[#This Row],[NA in Training Hours Contract]], Table39[[#This Row],[Med Aide/Tech Hours Contract]])</f>
        <v>0</v>
      </c>
      <c r="AF230" s="4">
        <f>Table39[[#This Row],[CNA/NA/Med Aide Contract Hours]]/Table39[[#This Row],[Total CNA, NA in Training, Med Aide/Tech Hours]]</f>
        <v>0</v>
      </c>
      <c r="AG230" s="3">
        <v>227.64833333333331</v>
      </c>
      <c r="AH230" s="3">
        <v>0</v>
      </c>
      <c r="AI230" s="4">
        <f>Table39[[#This Row],[CNA Hours Contract]]/Table39[[#This Row],[CNA Hours]]</f>
        <v>0</v>
      </c>
      <c r="AJ230" s="3">
        <v>6.3357777777777766</v>
      </c>
      <c r="AK230" s="3">
        <v>0</v>
      </c>
      <c r="AL230" s="4">
        <f>Table39[[#This Row],[NA in Training Hours Contract]]/Table39[[#This Row],[NA in Training Hours]]</f>
        <v>0</v>
      </c>
      <c r="AM230" s="3">
        <v>0</v>
      </c>
      <c r="AN230" s="3">
        <v>0</v>
      </c>
      <c r="AO230" s="4">
        <v>0</v>
      </c>
      <c r="AP230" s="1" t="s">
        <v>228</v>
      </c>
      <c r="AQ230" s="1">
        <v>5</v>
      </c>
    </row>
    <row r="231" spans="1:43" x14ac:dyDescent="0.2">
      <c r="A231" s="1" t="s">
        <v>425</v>
      </c>
      <c r="B231" s="1" t="s">
        <v>657</v>
      </c>
      <c r="C231" s="1" t="s">
        <v>1014</v>
      </c>
      <c r="D231" s="1" t="s">
        <v>1121</v>
      </c>
      <c r="E231" s="3">
        <v>101.45555555555555</v>
      </c>
      <c r="F231" s="3">
        <f t="shared" si="11"/>
        <v>404.6005555555555</v>
      </c>
      <c r="G231" s="3">
        <f>SUM(Table39[[#This Row],[RN Hours Contract (W/ Admin, DON)]], Table39[[#This Row],[LPN Contract Hours (w/ Admin)]], Table39[[#This Row],[CNA/NA/Med Aide Contract Hours]])</f>
        <v>0</v>
      </c>
      <c r="H231" s="4">
        <f>Table39[[#This Row],[Total Contract Hours]]/Table39[[#This Row],[Total Hours Nurse Staffing]]</f>
        <v>0</v>
      </c>
      <c r="I231" s="3">
        <f>SUM(Table39[[#This Row],[RN Hours]], Table39[[#This Row],[RN Admin Hours]], Table39[[#This Row],[RN DON Hours]])</f>
        <v>62.783222222222228</v>
      </c>
      <c r="J231" s="3">
        <f t="shared" si="9"/>
        <v>0</v>
      </c>
      <c r="K231" s="4">
        <f>Table39[[#This Row],[RN Hours Contract (W/ Admin, DON)]]/Table39[[#This Row],[RN Hours (w/ Admin, DON)]]</f>
        <v>0</v>
      </c>
      <c r="L231" s="3">
        <v>31.262777777777778</v>
      </c>
      <c r="M231" s="3">
        <v>0</v>
      </c>
      <c r="N231" s="4">
        <f>Table39[[#This Row],[RN Hours Contract]]/Table39[[#This Row],[RN Hours]]</f>
        <v>0</v>
      </c>
      <c r="O231" s="3">
        <v>26.098222222222223</v>
      </c>
      <c r="P231" s="3">
        <v>0</v>
      </c>
      <c r="Q231" s="4">
        <f>Table39[[#This Row],[RN Admin Hours Contract]]/Table39[[#This Row],[RN Admin Hours]]</f>
        <v>0</v>
      </c>
      <c r="R231" s="3">
        <v>5.4222222222222225</v>
      </c>
      <c r="S231" s="3">
        <v>0</v>
      </c>
      <c r="T231" s="4">
        <f>Table39[[#This Row],[RN DON Hours Contract]]/Table39[[#This Row],[RN DON Hours]]</f>
        <v>0</v>
      </c>
      <c r="U231" s="3">
        <f>SUM(Table39[[#This Row],[LPN Hours]], Table39[[#This Row],[LPN Admin Hours]])</f>
        <v>120.14399999999999</v>
      </c>
      <c r="V231" s="3">
        <f>Table39[[#This Row],[LPN Hours Contract]]+Table39[[#This Row],[LPN Admin Hours Contract]]</f>
        <v>0</v>
      </c>
      <c r="W231" s="4">
        <f t="shared" si="10"/>
        <v>0</v>
      </c>
      <c r="X231" s="3">
        <v>120.14399999999999</v>
      </c>
      <c r="Y231" s="3">
        <v>0</v>
      </c>
      <c r="Z231" s="4">
        <f>Table39[[#This Row],[LPN Hours Contract]]/Table39[[#This Row],[LPN Hours]]</f>
        <v>0</v>
      </c>
      <c r="AA231" s="3">
        <v>0</v>
      </c>
      <c r="AB231" s="3">
        <v>0</v>
      </c>
      <c r="AC231" s="4">
        <v>0</v>
      </c>
      <c r="AD231" s="3">
        <f>SUM(Table39[[#This Row],[CNA Hours]], Table39[[#This Row],[NA in Training Hours]], Table39[[#This Row],[Med Aide/Tech Hours]])</f>
        <v>221.67333333333332</v>
      </c>
      <c r="AE231" s="3">
        <f>SUM(Table39[[#This Row],[CNA Hours Contract]], Table39[[#This Row],[NA in Training Hours Contract]], Table39[[#This Row],[Med Aide/Tech Hours Contract]])</f>
        <v>0</v>
      </c>
      <c r="AF231" s="4">
        <f>Table39[[#This Row],[CNA/NA/Med Aide Contract Hours]]/Table39[[#This Row],[Total CNA, NA in Training, Med Aide/Tech Hours]]</f>
        <v>0</v>
      </c>
      <c r="AG231" s="3">
        <v>221.67333333333332</v>
      </c>
      <c r="AH231" s="3">
        <v>0</v>
      </c>
      <c r="AI231" s="4">
        <f>Table39[[#This Row],[CNA Hours Contract]]/Table39[[#This Row],[CNA Hours]]</f>
        <v>0</v>
      </c>
      <c r="AJ231" s="3">
        <v>0</v>
      </c>
      <c r="AK231" s="3">
        <v>0</v>
      </c>
      <c r="AL231" s="4">
        <v>0</v>
      </c>
      <c r="AM231" s="3">
        <v>0</v>
      </c>
      <c r="AN231" s="3">
        <v>0</v>
      </c>
      <c r="AO231" s="4">
        <v>0</v>
      </c>
      <c r="AP231" s="1" t="s">
        <v>229</v>
      </c>
      <c r="AQ231" s="1">
        <v>5</v>
      </c>
    </row>
    <row r="232" spans="1:43" x14ac:dyDescent="0.2">
      <c r="A232" s="1" t="s">
        <v>425</v>
      </c>
      <c r="B232" s="1" t="s">
        <v>658</v>
      </c>
      <c r="C232" s="1" t="s">
        <v>928</v>
      </c>
      <c r="D232" s="1" t="s">
        <v>1079</v>
      </c>
      <c r="E232" s="3">
        <v>90.855555555555554</v>
      </c>
      <c r="F232" s="3">
        <f t="shared" si="11"/>
        <v>216.637</v>
      </c>
      <c r="G232" s="3">
        <f>SUM(Table39[[#This Row],[RN Hours Contract (W/ Admin, DON)]], Table39[[#This Row],[LPN Contract Hours (w/ Admin)]], Table39[[#This Row],[CNA/NA/Med Aide Contract Hours]])</f>
        <v>0</v>
      </c>
      <c r="H232" s="4">
        <f>Table39[[#This Row],[Total Contract Hours]]/Table39[[#This Row],[Total Hours Nurse Staffing]]</f>
        <v>0</v>
      </c>
      <c r="I232" s="3">
        <f>SUM(Table39[[#This Row],[RN Hours]], Table39[[#This Row],[RN Admin Hours]], Table39[[#This Row],[RN DON Hours]])</f>
        <v>18.361111111111111</v>
      </c>
      <c r="J232" s="3">
        <f t="shared" si="9"/>
        <v>0</v>
      </c>
      <c r="K232" s="4">
        <f>Table39[[#This Row],[RN Hours Contract (W/ Admin, DON)]]/Table39[[#This Row],[RN Hours (w/ Admin, DON)]]</f>
        <v>0</v>
      </c>
      <c r="L232" s="3">
        <v>8.6055555555555561</v>
      </c>
      <c r="M232" s="3">
        <v>0</v>
      </c>
      <c r="N232" s="4">
        <f>Table39[[#This Row],[RN Hours Contract]]/Table39[[#This Row],[RN Hours]]</f>
        <v>0</v>
      </c>
      <c r="O232" s="3">
        <v>8.7111111111111104</v>
      </c>
      <c r="P232" s="3">
        <v>0</v>
      </c>
      <c r="Q232" s="4">
        <f>Table39[[#This Row],[RN Admin Hours Contract]]/Table39[[#This Row],[RN Admin Hours]]</f>
        <v>0</v>
      </c>
      <c r="R232" s="3">
        <v>1.0444444444444445</v>
      </c>
      <c r="S232" s="3">
        <v>0</v>
      </c>
      <c r="T232" s="4">
        <f>Table39[[#This Row],[RN DON Hours Contract]]/Table39[[#This Row],[RN DON Hours]]</f>
        <v>0</v>
      </c>
      <c r="U232" s="3">
        <f>SUM(Table39[[#This Row],[LPN Hours]], Table39[[#This Row],[LPN Admin Hours]])</f>
        <v>76.248111111111115</v>
      </c>
      <c r="V232" s="3">
        <f>Table39[[#This Row],[LPN Hours Contract]]+Table39[[#This Row],[LPN Admin Hours Contract]]</f>
        <v>0</v>
      </c>
      <c r="W232" s="4">
        <f t="shared" si="10"/>
        <v>0</v>
      </c>
      <c r="X232" s="3">
        <v>76.248111111111115</v>
      </c>
      <c r="Y232" s="3">
        <v>0</v>
      </c>
      <c r="Z232" s="4">
        <f>Table39[[#This Row],[LPN Hours Contract]]/Table39[[#This Row],[LPN Hours]]</f>
        <v>0</v>
      </c>
      <c r="AA232" s="3">
        <v>0</v>
      </c>
      <c r="AB232" s="3">
        <v>0</v>
      </c>
      <c r="AC232" s="4">
        <v>0</v>
      </c>
      <c r="AD232" s="3">
        <f>SUM(Table39[[#This Row],[CNA Hours]], Table39[[#This Row],[NA in Training Hours]], Table39[[#This Row],[Med Aide/Tech Hours]])</f>
        <v>122.02777777777777</v>
      </c>
      <c r="AE232" s="3">
        <f>SUM(Table39[[#This Row],[CNA Hours Contract]], Table39[[#This Row],[NA in Training Hours Contract]], Table39[[#This Row],[Med Aide/Tech Hours Contract]])</f>
        <v>0</v>
      </c>
      <c r="AF232" s="4">
        <f>Table39[[#This Row],[CNA/NA/Med Aide Contract Hours]]/Table39[[#This Row],[Total CNA, NA in Training, Med Aide/Tech Hours]]</f>
        <v>0</v>
      </c>
      <c r="AG232" s="3">
        <v>122.02777777777777</v>
      </c>
      <c r="AH232" s="3">
        <v>0</v>
      </c>
      <c r="AI232" s="4">
        <f>Table39[[#This Row],[CNA Hours Contract]]/Table39[[#This Row],[CNA Hours]]</f>
        <v>0</v>
      </c>
      <c r="AJ232" s="3">
        <v>0</v>
      </c>
      <c r="AK232" s="3">
        <v>0</v>
      </c>
      <c r="AL232" s="4">
        <v>0</v>
      </c>
      <c r="AM232" s="3">
        <v>0</v>
      </c>
      <c r="AN232" s="3">
        <v>0</v>
      </c>
      <c r="AO232" s="4">
        <v>0</v>
      </c>
      <c r="AP232" s="1" t="s">
        <v>230</v>
      </c>
      <c r="AQ232" s="1">
        <v>5</v>
      </c>
    </row>
    <row r="233" spans="1:43" x14ac:dyDescent="0.2">
      <c r="A233" s="1" t="s">
        <v>425</v>
      </c>
      <c r="B233" s="1" t="s">
        <v>659</v>
      </c>
      <c r="C233" s="1" t="s">
        <v>907</v>
      </c>
      <c r="D233" s="1" t="s">
        <v>1102</v>
      </c>
      <c r="E233" s="3">
        <v>74.222222222222229</v>
      </c>
      <c r="F233" s="3">
        <f t="shared" si="11"/>
        <v>297.80055555555555</v>
      </c>
      <c r="G233" s="3">
        <f>SUM(Table39[[#This Row],[RN Hours Contract (W/ Admin, DON)]], Table39[[#This Row],[LPN Contract Hours (w/ Admin)]], Table39[[#This Row],[CNA/NA/Med Aide Contract Hours]])</f>
        <v>0.43333333333333335</v>
      </c>
      <c r="H233" s="4">
        <f>Table39[[#This Row],[Total Contract Hours]]/Table39[[#This Row],[Total Hours Nurse Staffing]]</f>
        <v>1.4551125753440503E-3</v>
      </c>
      <c r="I233" s="3">
        <f>SUM(Table39[[#This Row],[RN Hours]], Table39[[#This Row],[RN Admin Hours]], Table39[[#This Row],[RN DON Hours]])</f>
        <v>38.658666666666669</v>
      </c>
      <c r="J233" s="3">
        <f t="shared" si="9"/>
        <v>0.43333333333333335</v>
      </c>
      <c r="K233" s="4">
        <f>Table39[[#This Row],[RN Hours Contract (W/ Admin, DON)]]/Table39[[#This Row],[RN Hours (w/ Admin, DON)]]</f>
        <v>1.1209215699799959E-2</v>
      </c>
      <c r="L233" s="3">
        <v>23.97422222222222</v>
      </c>
      <c r="M233" s="3">
        <v>0</v>
      </c>
      <c r="N233" s="4">
        <f>Table39[[#This Row],[RN Hours Contract]]/Table39[[#This Row],[RN Hours]]</f>
        <v>0</v>
      </c>
      <c r="O233" s="3">
        <v>9.3538888888888891</v>
      </c>
      <c r="P233" s="3">
        <v>0.43333333333333335</v>
      </c>
      <c r="Q233" s="4">
        <f>Table39[[#This Row],[RN Admin Hours Contract]]/Table39[[#This Row],[RN Admin Hours]]</f>
        <v>4.6326542733266023E-2</v>
      </c>
      <c r="R233" s="3">
        <v>5.3305555555555557</v>
      </c>
      <c r="S233" s="3">
        <v>0</v>
      </c>
      <c r="T233" s="4">
        <f>Table39[[#This Row],[RN DON Hours Contract]]/Table39[[#This Row],[RN DON Hours]]</f>
        <v>0</v>
      </c>
      <c r="U233" s="3">
        <f>SUM(Table39[[#This Row],[LPN Hours]], Table39[[#This Row],[LPN Admin Hours]])</f>
        <v>73.492222222222225</v>
      </c>
      <c r="V233" s="3">
        <f>Table39[[#This Row],[LPN Hours Contract]]+Table39[[#This Row],[LPN Admin Hours Contract]]</f>
        <v>0</v>
      </c>
      <c r="W233" s="4">
        <f t="shared" si="10"/>
        <v>0</v>
      </c>
      <c r="X233" s="3">
        <v>67.379666666666665</v>
      </c>
      <c r="Y233" s="3">
        <v>0</v>
      </c>
      <c r="Z233" s="4">
        <f>Table39[[#This Row],[LPN Hours Contract]]/Table39[[#This Row],[LPN Hours]]</f>
        <v>0</v>
      </c>
      <c r="AA233" s="3">
        <v>6.1125555555555584</v>
      </c>
      <c r="AB233" s="3">
        <v>0</v>
      </c>
      <c r="AC233" s="4">
        <f>Table39[[#This Row],[LPN Admin Hours Contract]]/Table39[[#This Row],[LPN Admin Hours]]</f>
        <v>0</v>
      </c>
      <c r="AD233" s="3">
        <f>SUM(Table39[[#This Row],[CNA Hours]], Table39[[#This Row],[NA in Training Hours]], Table39[[#This Row],[Med Aide/Tech Hours]])</f>
        <v>185.64966666666666</v>
      </c>
      <c r="AE233" s="3">
        <f>SUM(Table39[[#This Row],[CNA Hours Contract]], Table39[[#This Row],[NA in Training Hours Contract]], Table39[[#This Row],[Med Aide/Tech Hours Contract]])</f>
        <v>0</v>
      </c>
      <c r="AF233" s="4">
        <f>Table39[[#This Row],[CNA/NA/Med Aide Contract Hours]]/Table39[[#This Row],[Total CNA, NA in Training, Med Aide/Tech Hours]]</f>
        <v>0</v>
      </c>
      <c r="AG233" s="3">
        <v>159.68544444444444</v>
      </c>
      <c r="AH233" s="3">
        <v>0</v>
      </c>
      <c r="AI233" s="4">
        <f>Table39[[#This Row],[CNA Hours Contract]]/Table39[[#This Row],[CNA Hours]]</f>
        <v>0</v>
      </c>
      <c r="AJ233" s="3">
        <v>25.964222222222226</v>
      </c>
      <c r="AK233" s="3">
        <v>0</v>
      </c>
      <c r="AL233" s="4">
        <f>Table39[[#This Row],[NA in Training Hours Contract]]/Table39[[#This Row],[NA in Training Hours]]</f>
        <v>0</v>
      </c>
      <c r="AM233" s="3">
        <v>0</v>
      </c>
      <c r="AN233" s="3">
        <v>0</v>
      </c>
      <c r="AO233" s="4">
        <v>0</v>
      </c>
      <c r="AP233" s="1" t="s">
        <v>231</v>
      </c>
      <c r="AQ233" s="1">
        <v>5</v>
      </c>
    </row>
    <row r="234" spans="1:43" x14ac:dyDescent="0.2">
      <c r="A234" s="1" t="s">
        <v>425</v>
      </c>
      <c r="B234" s="1" t="s">
        <v>660</v>
      </c>
      <c r="C234" s="1" t="s">
        <v>911</v>
      </c>
      <c r="D234" s="1" t="s">
        <v>1075</v>
      </c>
      <c r="E234" s="3">
        <v>69.688888888888883</v>
      </c>
      <c r="F234" s="3">
        <f t="shared" si="11"/>
        <v>303.10644444444449</v>
      </c>
      <c r="G234" s="3">
        <f>SUM(Table39[[#This Row],[RN Hours Contract (W/ Admin, DON)]], Table39[[#This Row],[LPN Contract Hours (w/ Admin)]], Table39[[#This Row],[CNA/NA/Med Aide Contract Hours]])</f>
        <v>51.965666666666671</v>
      </c>
      <c r="H234" s="4">
        <f>Table39[[#This Row],[Total Contract Hours]]/Table39[[#This Row],[Total Hours Nurse Staffing]]</f>
        <v>0.17144362193259571</v>
      </c>
      <c r="I234" s="3">
        <f>SUM(Table39[[#This Row],[RN Hours]], Table39[[#This Row],[RN Admin Hours]], Table39[[#This Row],[RN DON Hours]])</f>
        <v>34.683777777777777</v>
      </c>
      <c r="J234" s="3">
        <f t="shared" si="9"/>
        <v>3.3513333333333328</v>
      </c>
      <c r="K234" s="4">
        <f>Table39[[#This Row],[RN Hours Contract (W/ Admin, DON)]]/Table39[[#This Row],[RN Hours (w/ Admin, DON)]]</f>
        <v>9.6625383624749303E-2</v>
      </c>
      <c r="L234" s="3">
        <v>25.172666666666665</v>
      </c>
      <c r="M234" s="3">
        <v>3.3513333333333328</v>
      </c>
      <c r="N234" s="4">
        <f>Table39[[#This Row],[RN Hours Contract]]/Table39[[#This Row],[RN Hours]]</f>
        <v>0.13313382239995761</v>
      </c>
      <c r="O234" s="3">
        <v>5.333333333333333</v>
      </c>
      <c r="P234" s="3">
        <v>0</v>
      </c>
      <c r="Q234" s="4">
        <f>Table39[[#This Row],[RN Admin Hours Contract]]/Table39[[#This Row],[RN Admin Hours]]</f>
        <v>0</v>
      </c>
      <c r="R234" s="3">
        <v>4.177777777777778</v>
      </c>
      <c r="S234" s="3">
        <v>0</v>
      </c>
      <c r="T234" s="4">
        <f>Table39[[#This Row],[RN DON Hours Contract]]/Table39[[#This Row],[RN DON Hours]]</f>
        <v>0</v>
      </c>
      <c r="U234" s="3">
        <f>SUM(Table39[[#This Row],[LPN Hours]], Table39[[#This Row],[LPN Admin Hours]])</f>
        <v>95.596888888888898</v>
      </c>
      <c r="V234" s="3">
        <f>Table39[[#This Row],[LPN Hours Contract]]+Table39[[#This Row],[LPN Admin Hours Contract]]</f>
        <v>11.825666666666667</v>
      </c>
      <c r="W234" s="4">
        <f t="shared" si="10"/>
        <v>0.12370346780229946</v>
      </c>
      <c r="X234" s="3">
        <v>81.108000000000004</v>
      </c>
      <c r="Y234" s="3">
        <v>11.825666666666667</v>
      </c>
      <c r="Z234" s="4">
        <f>Table39[[#This Row],[LPN Hours Contract]]/Table39[[#This Row],[LPN Hours]]</f>
        <v>0.14580148279660041</v>
      </c>
      <c r="AA234" s="3">
        <v>14.488888888888889</v>
      </c>
      <c r="AB234" s="3">
        <v>0</v>
      </c>
      <c r="AC234" s="4">
        <f>Table39[[#This Row],[LPN Admin Hours Contract]]/Table39[[#This Row],[LPN Admin Hours]]</f>
        <v>0</v>
      </c>
      <c r="AD234" s="3">
        <f>SUM(Table39[[#This Row],[CNA Hours]], Table39[[#This Row],[NA in Training Hours]], Table39[[#This Row],[Med Aide/Tech Hours]])</f>
        <v>172.8257777777778</v>
      </c>
      <c r="AE234" s="3">
        <f>SUM(Table39[[#This Row],[CNA Hours Contract]], Table39[[#This Row],[NA in Training Hours Contract]], Table39[[#This Row],[Med Aide/Tech Hours Contract]])</f>
        <v>36.788666666666671</v>
      </c>
      <c r="AF234" s="4">
        <f>Table39[[#This Row],[CNA/NA/Med Aide Contract Hours]]/Table39[[#This Row],[Total CNA, NA in Training, Med Aide/Tech Hours]]</f>
        <v>0.2128656218979679</v>
      </c>
      <c r="AG234" s="3">
        <v>156.09855555555558</v>
      </c>
      <c r="AH234" s="3">
        <v>36.788666666666671</v>
      </c>
      <c r="AI234" s="4">
        <f>Table39[[#This Row],[CNA Hours Contract]]/Table39[[#This Row],[CNA Hours]]</f>
        <v>0.23567589421782678</v>
      </c>
      <c r="AJ234" s="3">
        <v>16.727222222222224</v>
      </c>
      <c r="AK234" s="3">
        <v>0</v>
      </c>
      <c r="AL234" s="4">
        <f>Table39[[#This Row],[NA in Training Hours Contract]]/Table39[[#This Row],[NA in Training Hours]]</f>
        <v>0</v>
      </c>
      <c r="AM234" s="3">
        <v>0</v>
      </c>
      <c r="AN234" s="3">
        <v>0</v>
      </c>
      <c r="AO234" s="4">
        <v>0</v>
      </c>
      <c r="AP234" s="1" t="s">
        <v>232</v>
      </c>
      <c r="AQ234" s="1">
        <v>5</v>
      </c>
    </row>
    <row r="235" spans="1:43" x14ac:dyDescent="0.2">
      <c r="A235" s="1" t="s">
        <v>425</v>
      </c>
      <c r="B235" s="1" t="s">
        <v>661</v>
      </c>
      <c r="C235" s="1" t="s">
        <v>973</v>
      </c>
      <c r="D235" s="1" t="s">
        <v>1133</v>
      </c>
      <c r="E235" s="3">
        <v>56.411111111111111</v>
      </c>
      <c r="F235" s="3">
        <f t="shared" si="11"/>
        <v>273.63222222222225</v>
      </c>
      <c r="G235" s="3">
        <f>SUM(Table39[[#This Row],[RN Hours Contract (W/ Admin, DON)]], Table39[[#This Row],[LPN Contract Hours (w/ Admin)]], Table39[[#This Row],[CNA/NA/Med Aide Contract Hours]])</f>
        <v>0</v>
      </c>
      <c r="H235" s="4">
        <f>Table39[[#This Row],[Total Contract Hours]]/Table39[[#This Row],[Total Hours Nurse Staffing]]</f>
        <v>0</v>
      </c>
      <c r="I235" s="3">
        <f>SUM(Table39[[#This Row],[RN Hours]], Table39[[#This Row],[RN Admin Hours]], Table39[[#This Row],[RN DON Hours]])</f>
        <v>61.579444444444441</v>
      </c>
      <c r="J235" s="3">
        <f t="shared" si="9"/>
        <v>0</v>
      </c>
      <c r="K235" s="4">
        <f>Table39[[#This Row],[RN Hours Contract (W/ Admin, DON)]]/Table39[[#This Row],[RN Hours (w/ Admin, DON)]]</f>
        <v>0</v>
      </c>
      <c r="L235" s="3">
        <v>41.204444444444448</v>
      </c>
      <c r="M235" s="3">
        <v>0</v>
      </c>
      <c r="N235" s="4">
        <f>Table39[[#This Row],[RN Hours Contract]]/Table39[[#This Row],[RN Hours]]</f>
        <v>0</v>
      </c>
      <c r="O235" s="3">
        <v>16.458333333333332</v>
      </c>
      <c r="P235" s="3">
        <v>0</v>
      </c>
      <c r="Q235" s="4">
        <f>Table39[[#This Row],[RN Admin Hours Contract]]/Table39[[#This Row],[RN Admin Hours]]</f>
        <v>0</v>
      </c>
      <c r="R235" s="3">
        <v>3.9166666666666665</v>
      </c>
      <c r="S235" s="3">
        <v>0</v>
      </c>
      <c r="T235" s="4">
        <f>Table39[[#This Row],[RN DON Hours Contract]]/Table39[[#This Row],[RN DON Hours]]</f>
        <v>0</v>
      </c>
      <c r="U235" s="3">
        <f>SUM(Table39[[#This Row],[LPN Hours]], Table39[[#This Row],[LPN Admin Hours]])</f>
        <v>28.333333333333332</v>
      </c>
      <c r="V235" s="3">
        <f>Table39[[#This Row],[LPN Hours Contract]]+Table39[[#This Row],[LPN Admin Hours Contract]]</f>
        <v>0</v>
      </c>
      <c r="W235" s="4">
        <f t="shared" si="10"/>
        <v>0</v>
      </c>
      <c r="X235" s="3">
        <v>28.333333333333332</v>
      </c>
      <c r="Y235" s="3">
        <v>0</v>
      </c>
      <c r="Z235" s="4">
        <f>Table39[[#This Row],[LPN Hours Contract]]/Table39[[#This Row],[LPN Hours]]</f>
        <v>0</v>
      </c>
      <c r="AA235" s="3">
        <v>0</v>
      </c>
      <c r="AB235" s="3">
        <v>0</v>
      </c>
      <c r="AC235" s="4">
        <v>0</v>
      </c>
      <c r="AD235" s="3">
        <f>SUM(Table39[[#This Row],[CNA Hours]], Table39[[#This Row],[NA in Training Hours]], Table39[[#This Row],[Med Aide/Tech Hours]])</f>
        <v>183.71944444444446</v>
      </c>
      <c r="AE235" s="3">
        <f>SUM(Table39[[#This Row],[CNA Hours Contract]], Table39[[#This Row],[NA in Training Hours Contract]], Table39[[#This Row],[Med Aide/Tech Hours Contract]])</f>
        <v>0</v>
      </c>
      <c r="AF235" s="4">
        <f>Table39[[#This Row],[CNA/NA/Med Aide Contract Hours]]/Table39[[#This Row],[Total CNA, NA in Training, Med Aide/Tech Hours]]</f>
        <v>0</v>
      </c>
      <c r="AG235" s="3">
        <v>176.56944444444446</v>
      </c>
      <c r="AH235" s="3">
        <v>0</v>
      </c>
      <c r="AI235" s="4">
        <f>Table39[[#This Row],[CNA Hours Contract]]/Table39[[#This Row],[CNA Hours]]</f>
        <v>0</v>
      </c>
      <c r="AJ235" s="3">
        <v>7.15</v>
      </c>
      <c r="AK235" s="3">
        <v>0</v>
      </c>
      <c r="AL235" s="4">
        <f>Table39[[#This Row],[NA in Training Hours Contract]]/Table39[[#This Row],[NA in Training Hours]]</f>
        <v>0</v>
      </c>
      <c r="AM235" s="3">
        <v>0</v>
      </c>
      <c r="AN235" s="3">
        <v>0</v>
      </c>
      <c r="AO235" s="4">
        <v>0</v>
      </c>
      <c r="AP235" s="1" t="s">
        <v>233</v>
      </c>
      <c r="AQ235" s="1">
        <v>5</v>
      </c>
    </row>
    <row r="236" spans="1:43" x14ac:dyDescent="0.2">
      <c r="A236" s="1" t="s">
        <v>425</v>
      </c>
      <c r="B236" s="1" t="s">
        <v>662</v>
      </c>
      <c r="C236" s="1" t="s">
        <v>888</v>
      </c>
      <c r="D236" s="1" t="s">
        <v>1090</v>
      </c>
      <c r="E236" s="3">
        <v>20.31111111111111</v>
      </c>
      <c r="F236" s="3">
        <f t="shared" si="11"/>
        <v>138.96333333333334</v>
      </c>
      <c r="G236" s="3">
        <f>SUM(Table39[[#This Row],[RN Hours Contract (W/ Admin, DON)]], Table39[[#This Row],[LPN Contract Hours (w/ Admin)]], Table39[[#This Row],[CNA/NA/Med Aide Contract Hours]])</f>
        <v>0</v>
      </c>
      <c r="H236" s="4">
        <f>Table39[[#This Row],[Total Contract Hours]]/Table39[[#This Row],[Total Hours Nurse Staffing]]</f>
        <v>0</v>
      </c>
      <c r="I236" s="3">
        <f>SUM(Table39[[#This Row],[RN Hours]], Table39[[#This Row],[RN Admin Hours]], Table39[[#This Row],[RN DON Hours]])</f>
        <v>49.06</v>
      </c>
      <c r="J236" s="3">
        <f t="shared" si="9"/>
        <v>0</v>
      </c>
      <c r="K236" s="4">
        <f>Table39[[#This Row],[RN Hours Contract (W/ Admin, DON)]]/Table39[[#This Row],[RN Hours (w/ Admin, DON)]]</f>
        <v>0</v>
      </c>
      <c r="L236" s="3">
        <v>35.46</v>
      </c>
      <c r="M236" s="3">
        <v>0</v>
      </c>
      <c r="N236" s="4">
        <f>Table39[[#This Row],[RN Hours Contract]]/Table39[[#This Row],[RN Hours]]</f>
        <v>0</v>
      </c>
      <c r="O236" s="3">
        <v>8.2666666666666675</v>
      </c>
      <c r="P236" s="3">
        <v>0</v>
      </c>
      <c r="Q236" s="4">
        <f>Table39[[#This Row],[RN Admin Hours Contract]]/Table39[[#This Row],[RN Admin Hours]]</f>
        <v>0</v>
      </c>
      <c r="R236" s="3">
        <v>5.333333333333333</v>
      </c>
      <c r="S236" s="3">
        <v>0</v>
      </c>
      <c r="T236" s="4">
        <f>Table39[[#This Row],[RN DON Hours Contract]]/Table39[[#This Row],[RN DON Hours]]</f>
        <v>0</v>
      </c>
      <c r="U236" s="3">
        <f>SUM(Table39[[#This Row],[LPN Hours]], Table39[[#This Row],[LPN Admin Hours]])</f>
        <v>9.7411111111111115</v>
      </c>
      <c r="V236" s="3">
        <f>Table39[[#This Row],[LPN Hours Contract]]+Table39[[#This Row],[LPN Admin Hours Contract]]</f>
        <v>0</v>
      </c>
      <c r="W236" s="4">
        <f t="shared" si="10"/>
        <v>0</v>
      </c>
      <c r="X236" s="3">
        <v>9.7411111111111115</v>
      </c>
      <c r="Y236" s="3">
        <v>0</v>
      </c>
      <c r="Z236" s="4">
        <f>Table39[[#This Row],[LPN Hours Contract]]/Table39[[#This Row],[LPN Hours]]</f>
        <v>0</v>
      </c>
      <c r="AA236" s="3">
        <v>0</v>
      </c>
      <c r="AB236" s="3">
        <v>0</v>
      </c>
      <c r="AC236" s="4">
        <v>0</v>
      </c>
      <c r="AD236" s="3">
        <f>SUM(Table39[[#This Row],[CNA Hours]], Table39[[#This Row],[NA in Training Hours]], Table39[[#This Row],[Med Aide/Tech Hours]])</f>
        <v>80.162222222222226</v>
      </c>
      <c r="AE236" s="3">
        <f>SUM(Table39[[#This Row],[CNA Hours Contract]], Table39[[#This Row],[NA in Training Hours Contract]], Table39[[#This Row],[Med Aide/Tech Hours Contract]])</f>
        <v>0</v>
      </c>
      <c r="AF236" s="4">
        <f>Table39[[#This Row],[CNA/NA/Med Aide Contract Hours]]/Table39[[#This Row],[Total CNA, NA in Training, Med Aide/Tech Hours]]</f>
        <v>0</v>
      </c>
      <c r="AG236" s="3">
        <v>80.162222222222226</v>
      </c>
      <c r="AH236" s="3">
        <v>0</v>
      </c>
      <c r="AI236" s="4">
        <f>Table39[[#This Row],[CNA Hours Contract]]/Table39[[#This Row],[CNA Hours]]</f>
        <v>0</v>
      </c>
      <c r="AJ236" s="3">
        <v>0</v>
      </c>
      <c r="AK236" s="3">
        <v>0</v>
      </c>
      <c r="AL236" s="4">
        <v>0</v>
      </c>
      <c r="AM236" s="3">
        <v>0</v>
      </c>
      <c r="AN236" s="3">
        <v>0</v>
      </c>
      <c r="AO236" s="4">
        <v>0</v>
      </c>
      <c r="AP236" s="1" t="s">
        <v>234</v>
      </c>
      <c r="AQ236" s="1">
        <v>5</v>
      </c>
    </row>
    <row r="237" spans="1:43" x14ac:dyDescent="0.2">
      <c r="A237" s="1" t="s">
        <v>425</v>
      </c>
      <c r="B237" s="1" t="s">
        <v>663</v>
      </c>
      <c r="C237" s="1" t="s">
        <v>1015</v>
      </c>
      <c r="D237" s="1" t="s">
        <v>1105</v>
      </c>
      <c r="E237" s="3">
        <v>54.8</v>
      </c>
      <c r="F237" s="3">
        <f t="shared" si="11"/>
        <v>236.84722222222223</v>
      </c>
      <c r="G237" s="3">
        <f>SUM(Table39[[#This Row],[RN Hours Contract (W/ Admin, DON)]], Table39[[#This Row],[LPN Contract Hours (w/ Admin)]], Table39[[#This Row],[CNA/NA/Med Aide Contract Hours]])</f>
        <v>0</v>
      </c>
      <c r="H237" s="4">
        <f>Table39[[#This Row],[Total Contract Hours]]/Table39[[#This Row],[Total Hours Nurse Staffing]]</f>
        <v>0</v>
      </c>
      <c r="I237" s="3">
        <f>SUM(Table39[[#This Row],[RN Hours]], Table39[[#This Row],[RN Admin Hours]], Table39[[#This Row],[RN DON Hours]])</f>
        <v>38.958333333333336</v>
      </c>
      <c r="J237" s="3">
        <f t="shared" si="9"/>
        <v>0</v>
      </c>
      <c r="K237" s="4">
        <f>Table39[[#This Row],[RN Hours Contract (W/ Admin, DON)]]/Table39[[#This Row],[RN Hours (w/ Admin, DON)]]</f>
        <v>0</v>
      </c>
      <c r="L237" s="3">
        <v>23.327777777777779</v>
      </c>
      <c r="M237" s="3">
        <v>0</v>
      </c>
      <c r="N237" s="4">
        <f>Table39[[#This Row],[RN Hours Contract]]/Table39[[#This Row],[RN Hours]]</f>
        <v>0</v>
      </c>
      <c r="O237" s="3">
        <v>10.030555555555555</v>
      </c>
      <c r="P237" s="3">
        <v>0</v>
      </c>
      <c r="Q237" s="4">
        <f>Table39[[#This Row],[RN Admin Hours Contract]]/Table39[[#This Row],[RN Admin Hours]]</f>
        <v>0</v>
      </c>
      <c r="R237" s="3">
        <v>5.6</v>
      </c>
      <c r="S237" s="3">
        <v>0</v>
      </c>
      <c r="T237" s="4">
        <f>Table39[[#This Row],[RN DON Hours Contract]]/Table39[[#This Row],[RN DON Hours]]</f>
        <v>0</v>
      </c>
      <c r="U237" s="3">
        <f>SUM(Table39[[#This Row],[LPN Hours]], Table39[[#This Row],[LPN Admin Hours]])</f>
        <v>72.680555555555557</v>
      </c>
      <c r="V237" s="3">
        <f>Table39[[#This Row],[LPN Hours Contract]]+Table39[[#This Row],[LPN Admin Hours Contract]]</f>
        <v>0</v>
      </c>
      <c r="W237" s="4">
        <f t="shared" si="10"/>
        <v>0</v>
      </c>
      <c r="X237" s="3">
        <v>60.711111111111109</v>
      </c>
      <c r="Y237" s="3">
        <v>0</v>
      </c>
      <c r="Z237" s="4">
        <f>Table39[[#This Row],[LPN Hours Contract]]/Table39[[#This Row],[LPN Hours]]</f>
        <v>0</v>
      </c>
      <c r="AA237" s="3">
        <v>11.969444444444445</v>
      </c>
      <c r="AB237" s="3">
        <v>0</v>
      </c>
      <c r="AC237" s="4">
        <f>Table39[[#This Row],[LPN Admin Hours Contract]]/Table39[[#This Row],[LPN Admin Hours]]</f>
        <v>0</v>
      </c>
      <c r="AD237" s="3">
        <f>SUM(Table39[[#This Row],[CNA Hours]], Table39[[#This Row],[NA in Training Hours]], Table39[[#This Row],[Med Aide/Tech Hours]])</f>
        <v>125.20833333333334</v>
      </c>
      <c r="AE237" s="3">
        <f>SUM(Table39[[#This Row],[CNA Hours Contract]], Table39[[#This Row],[NA in Training Hours Contract]], Table39[[#This Row],[Med Aide/Tech Hours Contract]])</f>
        <v>0</v>
      </c>
      <c r="AF237" s="4">
        <f>Table39[[#This Row],[CNA/NA/Med Aide Contract Hours]]/Table39[[#This Row],[Total CNA, NA in Training, Med Aide/Tech Hours]]</f>
        <v>0</v>
      </c>
      <c r="AG237" s="3">
        <v>108.54166666666667</v>
      </c>
      <c r="AH237" s="3">
        <v>0</v>
      </c>
      <c r="AI237" s="4">
        <f>Table39[[#This Row],[CNA Hours Contract]]/Table39[[#This Row],[CNA Hours]]</f>
        <v>0</v>
      </c>
      <c r="AJ237" s="3">
        <v>16.666666666666668</v>
      </c>
      <c r="AK237" s="3">
        <v>0</v>
      </c>
      <c r="AL237" s="4">
        <f>Table39[[#This Row],[NA in Training Hours Contract]]/Table39[[#This Row],[NA in Training Hours]]</f>
        <v>0</v>
      </c>
      <c r="AM237" s="3">
        <v>0</v>
      </c>
      <c r="AN237" s="3">
        <v>0</v>
      </c>
      <c r="AO237" s="4">
        <v>0</v>
      </c>
      <c r="AP237" s="1" t="s">
        <v>235</v>
      </c>
      <c r="AQ237" s="1">
        <v>5</v>
      </c>
    </row>
    <row r="238" spans="1:43" x14ac:dyDescent="0.2">
      <c r="A238" s="1" t="s">
        <v>425</v>
      </c>
      <c r="B238" s="1" t="s">
        <v>664</v>
      </c>
      <c r="C238" s="1" t="s">
        <v>1016</v>
      </c>
      <c r="D238" s="1" t="s">
        <v>1105</v>
      </c>
      <c r="E238" s="3">
        <v>91.777777777777771</v>
      </c>
      <c r="F238" s="3">
        <f t="shared" si="11"/>
        <v>433.58966666666663</v>
      </c>
      <c r="G238" s="3">
        <f>SUM(Table39[[#This Row],[RN Hours Contract (W/ Admin, DON)]], Table39[[#This Row],[LPN Contract Hours (w/ Admin)]], Table39[[#This Row],[CNA/NA/Med Aide Contract Hours]])</f>
        <v>69.630777777777766</v>
      </c>
      <c r="H238" s="4">
        <f>Table39[[#This Row],[Total Contract Hours]]/Table39[[#This Row],[Total Hours Nurse Staffing]]</f>
        <v>0.1605914142582836</v>
      </c>
      <c r="I238" s="3">
        <f>SUM(Table39[[#This Row],[RN Hours]], Table39[[#This Row],[RN Admin Hours]], Table39[[#This Row],[RN DON Hours]])</f>
        <v>57.975555555555566</v>
      </c>
      <c r="J238" s="3">
        <f t="shared" si="9"/>
        <v>2.0277777777777777</v>
      </c>
      <c r="K238" s="4">
        <f>Table39[[#This Row],[RN Hours Contract (W/ Admin, DON)]]/Table39[[#This Row],[RN Hours (w/ Admin, DON)]]</f>
        <v>3.4976426846563678E-2</v>
      </c>
      <c r="L238" s="3">
        <v>17.87</v>
      </c>
      <c r="M238" s="3">
        <v>2.0277777777777777</v>
      </c>
      <c r="N238" s="4">
        <f>Table39[[#This Row],[RN Hours Contract]]/Table39[[#This Row],[RN Hours]]</f>
        <v>0.11347385438040165</v>
      </c>
      <c r="O238" s="3">
        <v>34.416666666666671</v>
      </c>
      <c r="P238" s="3">
        <v>0</v>
      </c>
      <c r="Q238" s="4">
        <f>Table39[[#This Row],[RN Admin Hours Contract]]/Table39[[#This Row],[RN Admin Hours]]</f>
        <v>0</v>
      </c>
      <c r="R238" s="3">
        <v>5.6888888888888891</v>
      </c>
      <c r="S238" s="3">
        <v>0</v>
      </c>
      <c r="T238" s="4">
        <f>Table39[[#This Row],[RN DON Hours Contract]]/Table39[[#This Row],[RN DON Hours]]</f>
        <v>0</v>
      </c>
      <c r="U238" s="3">
        <f>SUM(Table39[[#This Row],[LPN Hours]], Table39[[#This Row],[LPN Admin Hours]])</f>
        <v>150.14266666666666</v>
      </c>
      <c r="V238" s="3">
        <f>Table39[[#This Row],[LPN Hours Contract]]+Table39[[#This Row],[LPN Admin Hours Contract]]</f>
        <v>11.124888888888888</v>
      </c>
      <c r="W238" s="4">
        <f t="shared" si="10"/>
        <v>7.4095452917373406E-2</v>
      </c>
      <c r="X238" s="3">
        <v>132.98488888888889</v>
      </c>
      <c r="Y238" s="3">
        <v>11.124888888888888</v>
      </c>
      <c r="Z238" s="4">
        <f>Table39[[#This Row],[LPN Hours Contract]]/Table39[[#This Row],[LPN Hours]]</f>
        <v>8.3655285813592856E-2</v>
      </c>
      <c r="AA238" s="3">
        <v>17.157777777777774</v>
      </c>
      <c r="AB238" s="3">
        <v>0</v>
      </c>
      <c r="AC238" s="4">
        <f>Table39[[#This Row],[LPN Admin Hours Contract]]/Table39[[#This Row],[LPN Admin Hours]]</f>
        <v>0</v>
      </c>
      <c r="AD238" s="3">
        <f>SUM(Table39[[#This Row],[CNA Hours]], Table39[[#This Row],[NA in Training Hours]], Table39[[#This Row],[Med Aide/Tech Hours]])</f>
        <v>225.47144444444444</v>
      </c>
      <c r="AE238" s="3">
        <f>SUM(Table39[[#This Row],[CNA Hours Contract]], Table39[[#This Row],[NA in Training Hours Contract]], Table39[[#This Row],[Med Aide/Tech Hours Contract]])</f>
        <v>56.478111111111097</v>
      </c>
      <c r="AF238" s="4">
        <f>Table39[[#This Row],[CNA/NA/Med Aide Contract Hours]]/Table39[[#This Row],[Total CNA, NA in Training, Med Aide/Tech Hours]]</f>
        <v>0.25048897544552323</v>
      </c>
      <c r="AG238" s="3">
        <v>225.47144444444444</v>
      </c>
      <c r="AH238" s="3">
        <v>56.478111111111097</v>
      </c>
      <c r="AI238" s="4">
        <f>Table39[[#This Row],[CNA Hours Contract]]/Table39[[#This Row],[CNA Hours]]</f>
        <v>0.25048897544552323</v>
      </c>
      <c r="AJ238" s="3">
        <v>0</v>
      </c>
      <c r="AK238" s="3">
        <v>0</v>
      </c>
      <c r="AL238" s="4">
        <v>0</v>
      </c>
      <c r="AM238" s="3">
        <v>0</v>
      </c>
      <c r="AN238" s="3">
        <v>0</v>
      </c>
      <c r="AO238" s="4">
        <v>0</v>
      </c>
      <c r="AP238" s="1" t="s">
        <v>236</v>
      </c>
      <c r="AQ238" s="1">
        <v>5</v>
      </c>
    </row>
    <row r="239" spans="1:43" x14ac:dyDescent="0.2">
      <c r="A239" s="1" t="s">
        <v>425</v>
      </c>
      <c r="B239" s="1" t="s">
        <v>665</v>
      </c>
      <c r="C239" s="1" t="s">
        <v>885</v>
      </c>
      <c r="D239" s="1" t="s">
        <v>1079</v>
      </c>
      <c r="E239" s="3">
        <v>96.022222222222226</v>
      </c>
      <c r="F239" s="3">
        <f t="shared" si="11"/>
        <v>285.26844444444441</v>
      </c>
      <c r="G239" s="3">
        <f>SUM(Table39[[#This Row],[RN Hours Contract (W/ Admin, DON)]], Table39[[#This Row],[LPN Contract Hours (w/ Admin)]], Table39[[#This Row],[CNA/NA/Med Aide Contract Hours]])</f>
        <v>0</v>
      </c>
      <c r="H239" s="4">
        <f>Table39[[#This Row],[Total Contract Hours]]/Table39[[#This Row],[Total Hours Nurse Staffing]]</f>
        <v>0</v>
      </c>
      <c r="I239" s="3">
        <f>SUM(Table39[[#This Row],[RN Hours]], Table39[[#This Row],[RN Admin Hours]], Table39[[#This Row],[RN DON Hours]])</f>
        <v>45.886555555555553</v>
      </c>
      <c r="J239" s="3">
        <f t="shared" si="9"/>
        <v>0</v>
      </c>
      <c r="K239" s="4">
        <f>Table39[[#This Row],[RN Hours Contract (W/ Admin, DON)]]/Table39[[#This Row],[RN Hours (w/ Admin, DON)]]</f>
        <v>0</v>
      </c>
      <c r="L239" s="3">
        <v>22.155888888888889</v>
      </c>
      <c r="M239" s="3">
        <v>0</v>
      </c>
      <c r="N239" s="4">
        <f>Table39[[#This Row],[RN Hours Contract]]/Table39[[#This Row],[RN Hours]]</f>
        <v>0</v>
      </c>
      <c r="O239" s="3">
        <v>18.575111111111109</v>
      </c>
      <c r="P239" s="3">
        <v>0</v>
      </c>
      <c r="Q239" s="4">
        <f>Table39[[#This Row],[RN Admin Hours Contract]]/Table39[[#This Row],[RN Admin Hours]]</f>
        <v>0</v>
      </c>
      <c r="R239" s="3">
        <v>5.1555555555555559</v>
      </c>
      <c r="S239" s="3">
        <v>0</v>
      </c>
      <c r="T239" s="4">
        <f>Table39[[#This Row],[RN DON Hours Contract]]/Table39[[#This Row],[RN DON Hours]]</f>
        <v>0</v>
      </c>
      <c r="U239" s="3">
        <f>SUM(Table39[[#This Row],[LPN Hours]], Table39[[#This Row],[LPN Admin Hours]])</f>
        <v>90.046222222222227</v>
      </c>
      <c r="V239" s="3">
        <f>Table39[[#This Row],[LPN Hours Contract]]+Table39[[#This Row],[LPN Admin Hours Contract]]</f>
        <v>0</v>
      </c>
      <c r="W239" s="4">
        <f t="shared" si="10"/>
        <v>0</v>
      </c>
      <c r="X239" s="3">
        <v>78.846222222222224</v>
      </c>
      <c r="Y239" s="3">
        <v>0</v>
      </c>
      <c r="Z239" s="4">
        <f>Table39[[#This Row],[LPN Hours Contract]]/Table39[[#This Row],[LPN Hours]]</f>
        <v>0</v>
      </c>
      <c r="AA239" s="3">
        <v>11.2</v>
      </c>
      <c r="AB239" s="3">
        <v>0</v>
      </c>
      <c r="AC239" s="4">
        <f>Table39[[#This Row],[LPN Admin Hours Contract]]/Table39[[#This Row],[LPN Admin Hours]]</f>
        <v>0</v>
      </c>
      <c r="AD239" s="3">
        <f>SUM(Table39[[#This Row],[CNA Hours]], Table39[[#This Row],[NA in Training Hours]], Table39[[#This Row],[Med Aide/Tech Hours]])</f>
        <v>149.33566666666664</v>
      </c>
      <c r="AE239" s="3">
        <f>SUM(Table39[[#This Row],[CNA Hours Contract]], Table39[[#This Row],[NA in Training Hours Contract]], Table39[[#This Row],[Med Aide/Tech Hours Contract]])</f>
        <v>0</v>
      </c>
      <c r="AF239" s="4">
        <f>Table39[[#This Row],[CNA/NA/Med Aide Contract Hours]]/Table39[[#This Row],[Total CNA, NA in Training, Med Aide/Tech Hours]]</f>
        <v>0</v>
      </c>
      <c r="AG239" s="3">
        <v>147.41344444444442</v>
      </c>
      <c r="AH239" s="3">
        <v>0</v>
      </c>
      <c r="AI239" s="4">
        <f>Table39[[#This Row],[CNA Hours Contract]]/Table39[[#This Row],[CNA Hours]]</f>
        <v>0</v>
      </c>
      <c r="AJ239" s="3">
        <v>1.9222222222222223</v>
      </c>
      <c r="AK239" s="3">
        <v>0</v>
      </c>
      <c r="AL239" s="4">
        <f>Table39[[#This Row],[NA in Training Hours Contract]]/Table39[[#This Row],[NA in Training Hours]]</f>
        <v>0</v>
      </c>
      <c r="AM239" s="3">
        <v>0</v>
      </c>
      <c r="AN239" s="3">
        <v>0</v>
      </c>
      <c r="AO239" s="4">
        <v>0</v>
      </c>
      <c r="AP239" s="1" t="s">
        <v>237</v>
      </c>
      <c r="AQ239" s="1">
        <v>5</v>
      </c>
    </row>
    <row r="240" spans="1:43" x14ac:dyDescent="0.2">
      <c r="A240" s="1" t="s">
        <v>425</v>
      </c>
      <c r="B240" s="1" t="s">
        <v>666</v>
      </c>
      <c r="C240" s="1" t="s">
        <v>1017</v>
      </c>
      <c r="D240" s="1" t="s">
        <v>1098</v>
      </c>
      <c r="E240" s="3">
        <v>44.855555555555554</v>
      </c>
      <c r="F240" s="3">
        <f t="shared" si="11"/>
        <v>176.11666666666667</v>
      </c>
      <c r="G240" s="3">
        <f>SUM(Table39[[#This Row],[RN Hours Contract (W/ Admin, DON)]], Table39[[#This Row],[LPN Contract Hours (w/ Admin)]], Table39[[#This Row],[CNA/NA/Med Aide Contract Hours]])</f>
        <v>0.35</v>
      </c>
      <c r="H240" s="4">
        <f>Table39[[#This Row],[Total Contract Hours]]/Table39[[#This Row],[Total Hours Nurse Staffing]]</f>
        <v>1.987319012018548E-3</v>
      </c>
      <c r="I240" s="3">
        <f>SUM(Table39[[#This Row],[RN Hours]], Table39[[#This Row],[RN Admin Hours]], Table39[[#This Row],[RN DON Hours]])</f>
        <v>43.647222222222219</v>
      </c>
      <c r="J240" s="3">
        <f t="shared" si="9"/>
        <v>0.35</v>
      </c>
      <c r="K240" s="4">
        <f>Table39[[#This Row],[RN Hours Contract (W/ Admin, DON)]]/Table39[[#This Row],[RN Hours (w/ Admin, DON)]]</f>
        <v>8.0188379049194944E-3</v>
      </c>
      <c r="L240" s="3">
        <v>38.658333333333331</v>
      </c>
      <c r="M240" s="3">
        <v>0.35</v>
      </c>
      <c r="N240" s="4">
        <f>Table39[[#This Row],[RN Hours Contract]]/Table39[[#This Row],[RN Hours]]</f>
        <v>9.053675361069196E-3</v>
      </c>
      <c r="O240" s="3">
        <v>0</v>
      </c>
      <c r="P240" s="3">
        <v>0</v>
      </c>
      <c r="Q240" s="4">
        <v>0</v>
      </c>
      <c r="R240" s="3">
        <v>4.9888888888888889</v>
      </c>
      <c r="S240" s="3">
        <v>0</v>
      </c>
      <c r="T240" s="4">
        <f>Table39[[#This Row],[RN DON Hours Contract]]/Table39[[#This Row],[RN DON Hours]]</f>
        <v>0</v>
      </c>
      <c r="U240" s="3">
        <f>SUM(Table39[[#This Row],[LPN Hours]], Table39[[#This Row],[LPN Admin Hours]])</f>
        <v>10.75</v>
      </c>
      <c r="V240" s="3">
        <f>Table39[[#This Row],[LPN Hours Contract]]+Table39[[#This Row],[LPN Admin Hours Contract]]</f>
        <v>0</v>
      </c>
      <c r="W240" s="4">
        <f t="shared" si="10"/>
        <v>0</v>
      </c>
      <c r="X240" s="3">
        <v>10.75</v>
      </c>
      <c r="Y240" s="3">
        <v>0</v>
      </c>
      <c r="Z240" s="4">
        <f>Table39[[#This Row],[LPN Hours Contract]]/Table39[[#This Row],[LPN Hours]]</f>
        <v>0</v>
      </c>
      <c r="AA240" s="3">
        <v>0</v>
      </c>
      <c r="AB240" s="3">
        <v>0</v>
      </c>
      <c r="AC240" s="4">
        <v>0</v>
      </c>
      <c r="AD240" s="3">
        <f>SUM(Table39[[#This Row],[CNA Hours]], Table39[[#This Row],[NA in Training Hours]], Table39[[#This Row],[Med Aide/Tech Hours]])</f>
        <v>121.71944444444445</v>
      </c>
      <c r="AE240" s="3">
        <f>SUM(Table39[[#This Row],[CNA Hours Contract]], Table39[[#This Row],[NA in Training Hours Contract]], Table39[[#This Row],[Med Aide/Tech Hours Contract]])</f>
        <v>0</v>
      </c>
      <c r="AF240" s="4">
        <f>Table39[[#This Row],[CNA/NA/Med Aide Contract Hours]]/Table39[[#This Row],[Total CNA, NA in Training, Med Aide/Tech Hours]]</f>
        <v>0</v>
      </c>
      <c r="AG240" s="3">
        <v>121.71944444444445</v>
      </c>
      <c r="AH240" s="3">
        <v>0</v>
      </c>
      <c r="AI240" s="4">
        <f>Table39[[#This Row],[CNA Hours Contract]]/Table39[[#This Row],[CNA Hours]]</f>
        <v>0</v>
      </c>
      <c r="AJ240" s="3">
        <v>0</v>
      </c>
      <c r="AK240" s="3">
        <v>0</v>
      </c>
      <c r="AL240" s="4">
        <v>0</v>
      </c>
      <c r="AM240" s="3">
        <v>0</v>
      </c>
      <c r="AN240" s="3">
        <v>0</v>
      </c>
      <c r="AO240" s="4">
        <v>0</v>
      </c>
      <c r="AP240" s="1" t="s">
        <v>238</v>
      </c>
      <c r="AQ240" s="1">
        <v>5</v>
      </c>
    </row>
    <row r="241" spans="1:43" x14ac:dyDescent="0.2">
      <c r="A241" s="1" t="s">
        <v>425</v>
      </c>
      <c r="B241" s="1" t="s">
        <v>667</v>
      </c>
      <c r="C241" s="1" t="s">
        <v>952</v>
      </c>
      <c r="D241" s="1" t="s">
        <v>1079</v>
      </c>
      <c r="E241" s="3">
        <v>70.411111111111111</v>
      </c>
      <c r="F241" s="3">
        <f t="shared" si="11"/>
        <v>234.59722222222223</v>
      </c>
      <c r="G241" s="3">
        <f>SUM(Table39[[#This Row],[RN Hours Contract (W/ Admin, DON)]], Table39[[#This Row],[LPN Contract Hours (w/ Admin)]], Table39[[#This Row],[CNA/NA/Med Aide Contract Hours]])</f>
        <v>0.88888888888888884</v>
      </c>
      <c r="H241" s="4">
        <f>Table39[[#This Row],[Total Contract Hours]]/Table39[[#This Row],[Total Hours Nurse Staffing]]</f>
        <v>3.7890000592031257E-3</v>
      </c>
      <c r="I241" s="3">
        <f>SUM(Table39[[#This Row],[RN Hours]], Table39[[#This Row],[RN Admin Hours]], Table39[[#This Row],[RN DON Hours]])</f>
        <v>51.00277777777778</v>
      </c>
      <c r="J241" s="3">
        <f t="shared" si="9"/>
        <v>0.88888888888888884</v>
      </c>
      <c r="K241" s="4">
        <f>Table39[[#This Row],[RN Hours Contract (W/ Admin, DON)]]/Table39[[#This Row],[RN Hours (w/ Admin, DON)]]</f>
        <v>1.7428244648984258E-2</v>
      </c>
      <c r="L241" s="3">
        <v>31.9</v>
      </c>
      <c r="M241" s="3">
        <v>0.88888888888888884</v>
      </c>
      <c r="N241" s="4">
        <f>Table39[[#This Row],[RN Hours Contract]]/Table39[[#This Row],[RN Hours]]</f>
        <v>2.7864855451062348E-2</v>
      </c>
      <c r="O241" s="3">
        <v>14.125</v>
      </c>
      <c r="P241" s="3">
        <v>0</v>
      </c>
      <c r="Q241" s="4">
        <f>Table39[[#This Row],[RN Admin Hours Contract]]/Table39[[#This Row],[RN Admin Hours]]</f>
        <v>0</v>
      </c>
      <c r="R241" s="3">
        <v>4.9777777777777779</v>
      </c>
      <c r="S241" s="3">
        <v>0</v>
      </c>
      <c r="T241" s="4">
        <f>Table39[[#This Row],[RN DON Hours Contract]]/Table39[[#This Row],[RN DON Hours]]</f>
        <v>0</v>
      </c>
      <c r="U241" s="3">
        <f>SUM(Table39[[#This Row],[LPN Hours]], Table39[[#This Row],[LPN Admin Hours]])</f>
        <v>77.174999999999997</v>
      </c>
      <c r="V241" s="3">
        <f>Table39[[#This Row],[LPN Hours Contract]]+Table39[[#This Row],[LPN Admin Hours Contract]]</f>
        <v>0</v>
      </c>
      <c r="W241" s="4">
        <f t="shared" si="10"/>
        <v>0</v>
      </c>
      <c r="X241" s="3">
        <v>77.174999999999997</v>
      </c>
      <c r="Y241" s="3">
        <v>0</v>
      </c>
      <c r="Z241" s="4">
        <f>Table39[[#This Row],[LPN Hours Contract]]/Table39[[#This Row],[LPN Hours]]</f>
        <v>0</v>
      </c>
      <c r="AA241" s="3">
        <v>0</v>
      </c>
      <c r="AB241" s="3">
        <v>0</v>
      </c>
      <c r="AC241" s="4">
        <v>0</v>
      </c>
      <c r="AD241" s="3">
        <f>SUM(Table39[[#This Row],[CNA Hours]], Table39[[#This Row],[NA in Training Hours]], Table39[[#This Row],[Med Aide/Tech Hours]])</f>
        <v>106.41944444444444</v>
      </c>
      <c r="AE241" s="3">
        <f>SUM(Table39[[#This Row],[CNA Hours Contract]], Table39[[#This Row],[NA in Training Hours Contract]], Table39[[#This Row],[Med Aide/Tech Hours Contract]])</f>
        <v>0</v>
      </c>
      <c r="AF241" s="4">
        <f>Table39[[#This Row],[CNA/NA/Med Aide Contract Hours]]/Table39[[#This Row],[Total CNA, NA in Training, Med Aide/Tech Hours]]</f>
        <v>0</v>
      </c>
      <c r="AG241" s="3">
        <v>99.980555555555554</v>
      </c>
      <c r="AH241" s="3">
        <v>0</v>
      </c>
      <c r="AI241" s="4">
        <f>Table39[[#This Row],[CNA Hours Contract]]/Table39[[#This Row],[CNA Hours]]</f>
        <v>0</v>
      </c>
      <c r="AJ241" s="3">
        <v>6.4388888888888891</v>
      </c>
      <c r="AK241" s="3">
        <v>0</v>
      </c>
      <c r="AL241" s="4">
        <f>Table39[[#This Row],[NA in Training Hours Contract]]/Table39[[#This Row],[NA in Training Hours]]</f>
        <v>0</v>
      </c>
      <c r="AM241" s="3">
        <v>0</v>
      </c>
      <c r="AN241" s="3">
        <v>0</v>
      </c>
      <c r="AO241" s="4">
        <v>0</v>
      </c>
      <c r="AP241" s="1" t="s">
        <v>239</v>
      </c>
      <c r="AQ241" s="1">
        <v>5</v>
      </c>
    </row>
    <row r="242" spans="1:43" x14ac:dyDescent="0.2">
      <c r="A242" s="1" t="s">
        <v>425</v>
      </c>
      <c r="B242" s="1" t="s">
        <v>668</v>
      </c>
      <c r="C242" s="1" t="s">
        <v>928</v>
      </c>
      <c r="D242" s="1" t="s">
        <v>1079</v>
      </c>
      <c r="E242" s="3">
        <v>76.7</v>
      </c>
      <c r="F242" s="3">
        <f t="shared" si="11"/>
        <v>288.75833333333333</v>
      </c>
      <c r="G242" s="3">
        <f>SUM(Table39[[#This Row],[RN Hours Contract (W/ Admin, DON)]], Table39[[#This Row],[LPN Contract Hours (w/ Admin)]], Table39[[#This Row],[CNA/NA/Med Aide Contract Hours]])</f>
        <v>0.44444444444444442</v>
      </c>
      <c r="H242" s="4">
        <f>Table39[[#This Row],[Total Contract Hours]]/Table39[[#This Row],[Total Hours Nurse Staffing]]</f>
        <v>1.5391571190826623E-3</v>
      </c>
      <c r="I242" s="3">
        <f>SUM(Table39[[#This Row],[RN Hours]], Table39[[#This Row],[RN Admin Hours]], Table39[[#This Row],[RN DON Hours]])</f>
        <v>23.088888888888889</v>
      </c>
      <c r="J242" s="3">
        <f t="shared" si="9"/>
        <v>0.44444444444444442</v>
      </c>
      <c r="K242" s="4">
        <f>Table39[[#This Row],[RN Hours Contract (W/ Admin, DON)]]/Table39[[#This Row],[RN Hours (w/ Admin, DON)]]</f>
        <v>1.9249278152069296E-2</v>
      </c>
      <c r="L242" s="3">
        <v>5.9333333333333336</v>
      </c>
      <c r="M242" s="3">
        <v>0</v>
      </c>
      <c r="N242" s="4">
        <f>Table39[[#This Row],[RN Hours Contract]]/Table39[[#This Row],[RN Hours]]</f>
        <v>0</v>
      </c>
      <c r="O242" s="3">
        <v>11.466666666666667</v>
      </c>
      <c r="P242" s="3">
        <v>0.44444444444444442</v>
      </c>
      <c r="Q242" s="4">
        <f>Table39[[#This Row],[RN Admin Hours Contract]]/Table39[[#This Row],[RN Admin Hours]]</f>
        <v>3.875968992248062E-2</v>
      </c>
      <c r="R242" s="3">
        <v>5.6888888888888891</v>
      </c>
      <c r="S242" s="3">
        <v>0</v>
      </c>
      <c r="T242" s="4">
        <f>Table39[[#This Row],[RN DON Hours Contract]]/Table39[[#This Row],[RN DON Hours]]</f>
        <v>0</v>
      </c>
      <c r="U242" s="3">
        <f>SUM(Table39[[#This Row],[LPN Hours]], Table39[[#This Row],[LPN Admin Hours]])</f>
        <v>101.84722222222223</v>
      </c>
      <c r="V242" s="3">
        <f>Table39[[#This Row],[LPN Hours Contract]]+Table39[[#This Row],[LPN Admin Hours Contract]]</f>
        <v>0</v>
      </c>
      <c r="W242" s="4">
        <f t="shared" si="10"/>
        <v>0</v>
      </c>
      <c r="X242" s="3">
        <v>86.825000000000003</v>
      </c>
      <c r="Y242" s="3">
        <v>0</v>
      </c>
      <c r="Z242" s="4">
        <f>Table39[[#This Row],[LPN Hours Contract]]/Table39[[#This Row],[LPN Hours]]</f>
        <v>0</v>
      </c>
      <c r="AA242" s="3">
        <v>15.022222222222222</v>
      </c>
      <c r="AB242" s="3">
        <v>0</v>
      </c>
      <c r="AC242" s="4">
        <f>Table39[[#This Row],[LPN Admin Hours Contract]]/Table39[[#This Row],[LPN Admin Hours]]</f>
        <v>0</v>
      </c>
      <c r="AD242" s="3">
        <f>SUM(Table39[[#This Row],[CNA Hours]], Table39[[#This Row],[NA in Training Hours]], Table39[[#This Row],[Med Aide/Tech Hours]])</f>
        <v>163.82222222222222</v>
      </c>
      <c r="AE242" s="3">
        <f>SUM(Table39[[#This Row],[CNA Hours Contract]], Table39[[#This Row],[NA in Training Hours Contract]], Table39[[#This Row],[Med Aide/Tech Hours Contract]])</f>
        <v>0</v>
      </c>
      <c r="AF242" s="4">
        <f>Table39[[#This Row],[CNA/NA/Med Aide Contract Hours]]/Table39[[#This Row],[Total CNA, NA in Training, Med Aide/Tech Hours]]</f>
        <v>0</v>
      </c>
      <c r="AG242" s="3">
        <v>163.82222222222222</v>
      </c>
      <c r="AH242" s="3">
        <v>0</v>
      </c>
      <c r="AI242" s="4">
        <f>Table39[[#This Row],[CNA Hours Contract]]/Table39[[#This Row],[CNA Hours]]</f>
        <v>0</v>
      </c>
      <c r="AJ242" s="3">
        <v>0</v>
      </c>
      <c r="AK242" s="3">
        <v>0</v>
      </c>
      <c r="AL242" s="4">
        <v>0</v>
      </c>
      <c r="AM242" s="3">
        <v>0</v>
      </c>
      <c r="AN242" s="3">
        <v>0</v>
      </c>
      <c r="AO242" s="4">
        <v>0</v>
      </c>
      <c r="AP242" s="1" t="s">
        <v>240</v>
      </c>
      <c r="AQ242" s="1">
        <v>5</v>
      </c>
    </row>
    <row r="243" spans="1:43" x14ac:dyDescent="0.2">
      <c r="A243" s="1" t="s">
        <v>425</v>
      </c>
      <c r="B243" s="1" t="s">
        <v>669</v>
      </c>
      <c r="C243" s="1" t="s">
        <v>912</v>
      </c>
      <c r="D243" s="1" t="s">
        <v>1105</v>
      </c>
      <c r="E243" s="3">
        <v>34.977777777777774</v>
      </c>
      <c r="F243" s="3">
        <f t="shared" si="11"/>
        <v>126.93333333333334</v>
      </c>
      <c r="G243" s="3">
        <f>SUM(Table39[[#This Row],[RN Hours Contract (W/ Admin, DON)]], Table39[[#This Row],[LPN Contract Hours (w/ Admin)]], Table39[[#This Row],[CNA/NA/Med Aide Contract Hours]])</f>
        <v>0</v>
      </c>
      <c r="H243" s="4">
        <f>Table39[[#This Row],[Total Contract Hours]]/Table39[[#This Row],[Total Hours Nurse Staffing]]</f>
        <v>0</v>
      </c>
      <c r="I243" s="3">
        <f>SUM(Table39[[#This Row],[RN Hours]], Table39[[#This Row],[RN Admin Hours]], Table39[[#This Row],[RN DON Hours]])</f>
        <v>51.812222222222225</v>
      </c>
      <c r="J243" s="3">
        <f t="shared" si="9"/>
        <v>0</v>
      </c>
      <c r="K243" s="4">
        <f>Table39[[#This Row],[RN Hours Contract (W/ Admin, DON)]]/Table39[[#This Row],[RN Hours (w/ Admin, DON)]]</f>
        <v>0</v>
      </c>
      <c r="L243" s="3">
        <v>27.555555555555557</v>
      </c>
      <c r="M243" s="3">
        <v>0</v>
      </c>
      <c r="N243" s="4">
        <f>Table39[[#This Row],[RN Hours Contract]]/Table39[[#This Row],[RN Hours]]</f>
        <v>0</v>
      </c>
      <c r="O243" s="3">
        <v>18.745555555555558</v>
      </c>
      <c r="P243" s="3">
        <v>0</v>
      </c>
      <c r="Q243" s="4">
        <f>Table39[[#This Row],[RN Admin Hours Contract]]/Table39[[#This Row],[RN Admin Hours]]</f>
        <v>0</v>
      </c>
      <c r="R243" s="3">
        <v>5.5111111111111111</v>
      </c>
      <c r="S243" s="3">
        <v>0</v>
      </c>
      <c r="T243" s="4">
        <f>Table39[[#This Row],[RN DON Hours Contract]]/Table39[[#This Row],[RN DON Hours]]</f>
        <v>0</v>
      </c>
      <c r="U243" s="3">
        <f>SUM(Table39[[#This Row],[LPN Hours]], Table39[[#This Row],[LPN Admin Hours]])</f>
        <v>27.641111111111108</v>
      </c>
      <c r="V243" s="3">
        <f>Table39[[#This Row],[LPN Hours Contract]]+Table39[[#This Row],[LPN Admin Hours Contract]]</f>
        <v>0</v>
      </c>
      <c r="W243" s="4">
        <f t="shared" si="10"/>
        <v>0</v>
      </c>
      <c r="X243" s="3">
        <v>27.641111111111108</v>
      </c>
      <c r="Y243" s="3">
        <v>0</v>
      </c>
      <c r="Z243" s="4">
        <f>Table39[[#This Row],[LPN Hours Contract]]/Table39[[#This Row],[LPN Hours]]</f>
        <v>0</v>
      </c>
      <c r="AA243" s="3">
        <v>0</v>
      </c>
      <c r="AB243" s="3">
        <v>0</v>
      </c>
      <c r="AC243" s="4">
        <v>0</v>
      </c>
      <c r="AD243" s="3">
        <f>SUM(Table39[[#This Row],[CNA Hours]], Table39[[#This Row],[NA in Training Hours]], Table39[[#This Row],[Med Aide/Tech Hours]])</f>
        <v>47.48</v>
      </c>
      <c r="AE243" s="3">
        <f>SUM(Table39[[#This Row],[CNA Hours Contract]], Table39[[#This Row],[NA in Training Hours Contract]], Table39[[#This Row],[Med Aide/Tech Hours Contract]])</f>
        <v>0</v>
      </c>
      <c r="AF243" s="4">
        <f>Table39[[#This Row],[CNA/NA/Med Aide Contract Hours]]/Table39[[#This Row],[Total CNA, NA in Training, Med Aide/Tech Hours]]</f>
        <v>0</v>
      </c>
      <c r="AG243" s="3">
        <v>47.48</v>
      </c>
      <c r="AH243" s="3">
        <v>0</v>
      </c>
      <c r="AI243" s="4">
        <f>Table39[[#This Row],[CNA Hours Contract]]/Table39[[#This Row],[CNA Hours]]</f>
        <v>0</v>
      </c>
      <c r="AJ243" s="3">
        <v>0</v>
      </c>
      <c r="AK243" s="3">
        <v>0</v>
      </c>
      <c r="AL243" s="4">
        <v>0</v>
      </c>
      <c r="AM243" s="3">
        <v>0</v>
      </c>
      <c r="AN243" s="3">
        <v>0</v>
      </c>
      <c r="AO243" s="4">
        <v>0</v>
      </c>
      <c r="AP243" s="1" t="s">
        <v>241</v>
      </c>
      <c r="AQ243" s="1">
        <v>5</v>
      </c>
    </row>
    <row r="244" spans="1:43" x14ac:dyDescent="0.2">
      <c r="A244" s="1" t="s">
        <v>425</v>
      </c>
      <c r="B244" s="1" t="s">
        <v>670</v>
      </c>
      <c r="C244" s="1" t="s">
        <v>1018</v>
      </c>
      <c r="D244" s="1" t="s">
        <v>1127</v>
      </c>
      <c r="E244" s="3">
        <v>65.311111111111117</v>
      </c>
      <c r="F244" s="3">
        <f t="shared" si="11"/>
        <v>255.84344444444446</v>
      </c>
      <c r="G244" s="3">
        <f>SUM(Table39[[#This Row],[RN Hours Contract (W/ Admin, DON)]], Table39[[#This Row],[LPN Contract Hours (w/ Admin)]], Table39[[#This Row],[CNA/NA/Med Aide Contract Hours]])</f>
        <v>6.5416666666666661</v>
      </c>
      <c r="H244" s="4">
        <f>Table39[[#This Row],[Total Contract Hours]]/Table39[[#This Row],[Total Hours Nurse Staffing]]</f>
        <v>2.5569022027793903E-2</v>
      </c>
      <c r="I244" s="3">
        <f>SUM(Table39[[#This Row],[RN Hours]], Table39[[#This Row],[RN Admin Hours]], Table39[[#This Row],[RN DON Hours]])</f>
        <v>35.945222222222228</v>
      </c>
      <c r="J244" s="3">
        <f t="shared" si="9"/>
        <v>4.9305555555555554</v>
      </c>
      <c r="K244" s="4">
        <f>Table39[[#This Row],[RN Hours Contract (W/ Admin, DON)]]/Table39[[#This Row],[RN Hours (w/ Admin, DON)]]</f>
        <v>0.13716859295162082</v>
      </c>
      <c r="L244" s="3">
        <v>19.970555555555556</v>
      </c>
      <c r="M244" s="3">
        <v>3.9305555555555554</v>
      </c>
      <c r="N244" s="4">
        <f>Table39[[#This Row],[RN Hours Contract]]/Table39[[#This Row],[RN Hours]]</f>
        <v>0.19681753692936821</v>
      </c>
      <c r="O244" s="3">
        <v>9.7925555555555555</v>
      </c>
      <c r="P244" s="3">
        <v>1</v>
      </c>
      <c r="Q244" s="4">
        <f>Table39[[#This Row],[RN Admin Hours Contract]]/Table39[[#This Row],[RN Admin Hours]]</f>
        <v>0.10211838925260686</v>
      </c>
      <c r="R244" s="3">
        <v>6.1821111111111122</v>
      </c>
      <c r="S244" s="3">
        <v>0</v>
      </c>
      <c r="T244" s="4">
        <f>Table39[[#This Row],[RN DON Hours Contract]]/Table39[[#This Row],[RN DON Hours]]</f>
        <v>0</v>
      </c>
      <c r="U244" s="3">
        <f>SUM(Table39[[#This Row],[LPN Hours]], Table39[[#This Row],[LPN Admin Hours]])</f>
        <v>81.87844444444444</v>
      </c>
      <c r="V244" s="3">
        <f>Table39[[#This Row],[LPN Hours Contract]]+Table39[[#This Row],[LPN Admin Hours Contract]]</f>
        <v>0.78888888888888886</v>
      </c>
      <c r="W244" s="4">
        <f t="shared" si="10"/>
        <v>9.6348788040808465E-3</v>
      </c>
      <c r="X244" s="3">
        <v>80.474999999999994</v>
      </c>
      <c r="Y244" s="3">
        <v>0.78888888888888886</v>
      </c>
      <c r="Z244" s="4">
        <f>Table39[[#This Row],[LPN Hours Contract]]/Table39[[#This Row],[LPN Hours]]</f>
        <v>9.8029063546304935E-3</v>
      </c>
      <c r="AA244" s="3">
        <v>1.4034444444444445</v>
      </c>
      <c r="AB244" s="3">
        <v>0</v>
      </c>
      <c r="AC244" s="4">
        <f>Table39[[#This Row],[LPN Admin Hours Contract]]/Table39[[#This Row],[LPN Admin Hours]]</f>
        <v>0</v>
      </c>
      <c r="AD244" s="3">
        <f>SUM(Table39[[#This Row],[CNA Hours]], Table39[[#This Row],[NA in Training Hours]], Table39[[#This Row],[Med Aide/Tech Hours]])</f>
        <v>138.01977777777779</v>
      </c>
      <c r="AE244" s="3">
        <f>SUM(Table39[[#This Row],[CNA Hours Contract]], Table39[[#This Row],[NA in Training Hours Contract]], Table39[[#This Row],[Med Aide/Tech Hours Contract]])</f>
        <v>0.82222222222222219</v>
      </c>
      <c r="AF244" s="4">
        <f>Table39[[#This Row],[CNA/NA/Med Aide Contract Hours]]/Table39[[#This Row],[Total CNA, NA in Training, Med Aide/Tech Hours]]</f>
        <v>5.9572782644677323E-3</v>
      </c>
      <c r="AG244" s="3">
        <v>137.50322222222223</v>
      </c>
      <c r="AH244" s="3">
        <v>0.82222222222222219</v>
      </c>
      <c r="AI244" s="4">
        <f>Table39[[#This Row],[CNA Hours Contract]]/Table39[[#This Row],[CNA Hours]]</f>
        <v>5.9796578504422923E-3</v>
      </c>
      <c r="AJ244" s="3">
        <v>0.51655555555555555</v>
      </c>
      <c r="AK244" s="3">
        <v>0</v>
      </c>
      <c r="AL244" s="4">
        <f>Table39[[#This Row],[NA in Training Hours Contract]]/Table39[[#This Row],[NA in Training Hours]]</f>
        <v>0</v>
      </c>
      <c r="AM244" s="3">
        <v>0</v>
      </c>
      <c r="AN244" s="3">
        <v>0</v>
      </c>
      <c r="AO244" s="4">
        <v>0</v>
      </c>
      <c r="AP244" s="1" t="s">
        <v>242</v>
      </c>
      <c r="AQ244" s="1">
        <v>5</v>
      </c>
    </row>
    <row r="245" spans="1:43" x14ac:dyDescent="0.2">
      <c r="A245" s="1" t="s">
        <v>425</v>
      </c>
      <c r="B245" s="1" t="s">
        <v>671</v>
      </c>
      <c r="C245" s="1" t="s">
        <v>922</v>
      </c>
      <c r="D245" s="1" t="s">
        <v>1112</v>
      </c>
      <c r="E245" s="3">
        <v>18.18888888888889</v>
      </c>
      <c r="F245" s="3">
        <f t="shared" si="11"/>
        <v>112.6861111111111</v>
      </c>
      <c r="G245" s="3">
        <f>SUM(Table39[[#This Row],[RN Hours Contract (W/ Admin, DON)]], Table39[[#This Row],[LPN Contract Hours (w/ Admin)]], Table39[[#This Row],[CNA/NA/Med Aide Contract Hours]])</f>
        <v>1.3166666666666667</v>
      </c>
      <c r="H245" s="4">
        <f>Table39[[#This Row],[Total Contract Hours]]/Table39[[#This Row],[Total Hours Nurse Staffing]]</f>
        <v>1.1684373998570268E-2</v>
      </c>
      <c r="I245" s="3">
        <f>SUM(Table39[[#This Row],[RN Hours]], Table39[[#This Row],[RN Admin Hours]], Table39[[#This Row],[RN DON Hours]])</f>
        <v>43.43888888888889</v>
      </c>
      <c r="J245" s="3">
        <f t="shared" si="9"/>
        <v>0</v>
      </c>
      <c r="K245" s="4">
        <f>Table39[[#This Row],[RN Hours Contract (W/ Admin, DON)]]/Table39[[#This Row],[RN Hours (w/ Admin, DON)]]</f>
        <v>0</v>
      </c>
      <c r="L245" s="3">
        <v>36.466666666666669</v>
      </c>
      <c r="M245" s="3">
        <v>0</v>
      </c>
      <c r="N245" s="4">
        <f>Table39[[#This Row],[RN Hours Contract]]/Table39[[#This Row],[RN Hours]]</f>
        <v>0</v>
      </c>
      <c r="O245" s="3">
        <v>6.9722222222222223</v>
      </c>
      <c r="P245" s="3">
        <v>0</v>
      </c>
      <c r="Q245" s="4">
        <f>Table39[[#This Row],[RN Admin Hours Contract]]/Table39[[#This Row],[RN Admin Hours]]</f>
        <v>0</v>
      </c>
      <c r="R245" s="3">
        <v>0</v>
      </c>
      <c r="S245" s="3">
        <v>0</v>
      </c>
      <c r="T245" s="4">
        <v>0</v>
      </c>
      <c r="U245" s="3">
        <f>SUM(Table39[[#This Row],[LPN Hours]], Table39[[#This Row],[LPN Admin Hours]])</f>
        <v>9.6444444444444439</v>
      </c>
      <c r="V245" s="3">
        <f>Table39[[#This Row],[LPN Hours Contract]]+Table39[[#This Row],[LPN Admin Hours Contract]]</f>
        <v>0</v>
      </c>
      <c r="W245" s="4">
        <f t="shared" si="10"/>
        <v>0</v>
      </c>
      <c r="X245" s="3">
        <v>9.6444444444444439</v>
      </c>
      <c r="Y245" s="3">
        <v>0</v>
      </c>
      <c r="Z245" s="4">
        <f>Table39[[#This Row],[LPN Hours Contract]]/Table39[[#This Row],[LPN Hours]]</f>
        <v>0</v>
      </c>
      <c r="AA245" s="3">
        <v>0</v>
      </c>
      <c r="AB245" s="3">
        <v>0</v>
      </c>
      <c r="AC245" s="4">
        <v>0</v>
      </c>
      <c r="AD245" s="3">
        <f>SUM(Table39[[#This Row],[CNA Hours]], Table39[[#This Row],[NA in Training Hours]], Table39[[#This Row],[Med Aide/Tech Hours]])</f>
        <v>59.602777777777774</v>
      </c>
      <c r="AE245" s="3">
        <f>SUM(Table39[[#This Row],[CNA Hours Contract]], Table39[[#This Row],[NA in Training Hours Contract]], Table39[[#This Row],[Med Aide/Tech Hours Contract]])</f>
        <v>1.3166666666666667</v>
      </c>
      <c r="AF245" s="4">
        <f>Table39[[#This Row],[CNA/NA/Med Aide Contract Hours]]/Table39[[#This Row],[Total CNA, NA in Training, Med Aide/Tech Hours]]</f>
        <v>2.2090693013934848E-2</v>
      </c>
      <c r="AG245" s="3">
        <v>59.602777777777774</v>
      </c>
      <c r="AH245" s="3">
        <v>1.3166666666666667</v>
      </c>
      <c r="AI245" s="4">
        <f>Table39[[#This Row],[CNA Hours Contract]]/Table39[[#This Row],[CNA Hours]]</f>
        <v>2.2090693013934848E-2</v>
      </c>
      <c r="AJ245" s="3">
        <v>0</v>
      </c>
      <c r="AK245" s="3">
        <v>0</v>
      </c>
      <c r="AL245" s="4">
        <v>0</v>
      </c>
      <c r="AM245" s="3">
        <v>0</v>
      </c>
      <c r="AN245" s="3">
        <v>0</v>
      </c>
      <c r="AO245" s="4">
        <v>0</v>
      </c>
      <c r="AP245" s="1" t="s">
        <v>243</v>
      </c>
      <c r="AQ245" s="1">
        <v>5</v>
      </c>
    </row>
    <row r="246" spans="1:43" x14ac:dyDescent="0.2">
      <c r="A246" s="1" t="s">
        <v>425</v>
      </c>
      <c r="B246" s="1" t="s">
        <v>672</v>
      </c>
      <c r="C246" s="1" t="s">
        <v>959</v>
      </c>
      <c r="D246" s="1" t="s">
        <v>1121</v>
      </c>
      <c r="E246" s="3">
        <v>90.3</v>
      </c>
      <c r="F246" s="3">
        <f t="shared" si="11"/>
        <v>355.18477777777781</v>
      </c>
      <c r="G246" s="3">
        <f>SUM(Table39[[#This Row],[RN Hours Contract (W/ Admin, DON)]], Table39[[#This Row],[LPN Contract Hours (w/ Admin)]], Table39[[#This Row],[CNA/NA/Med Aide Contract Hours]])</f>
        <v>0</v>
      </c>
      <c r="H246" s="4">
        <f>Table39[[#This Row],[Total Contract Hours]]/Table39[[#This Row],[Total Hours Nurse Staffing]]</f>
        <v>0</v>
      </c>
      <c r="I246" s="3">
        <f>SUM(Table39[[#This Row],[RN Hours]], Table39[[#This Row],[RN Admin Hours]], Table39[[#This Row],[RN DON Hours]])</f>
        <v>65.683555555555557</v>
      </c>
      <c r="J246" s="3">
        <f t="shared" si="9"/>
        <v>0</v>
      </c>
      <c r="K246" s="4">
        <f>Table39[[#This Row],[RN Hours Contract (W/ Admin, DON)]]/Table39[[#This Row],[RN Hours (w/ Admin, DON)]]</f>
        <v>0</v>
      </c>
      <c r="L246" s="3">
        <v>44.68611111111111</v>
      </c>
      <c r="M246" s="3">
        <v>0</v>
      </c>
      <c r="N246" s="4">
        <f>Table39[[#This Row],[RN Hours Contract]]/Table39[[#This Row],[RN Hours]]</f>
        <v>0</v>
      </c>
      <c r="O246" s="3">
        <v>15.486333333333333</v>
      </c>
      <c r="P246" s="3">
        <v>0</v>
      </c>
      <c r="Q246" s="4">
        <f>Table39[[#This Row],[RN Admin Hours Contract]]/Table39[[#This Row],[RN Admin Hours]]</f>
        <v>0</v>
      </c>
      <c r="R246" s="3">
        <v>5.5111111111111111</v>
      </c>
      <c r="S246" s="3">
        <v>0</v>
      </c>
      <c r="T246" s="4">
        <f>Table39[[#This Row],[RN DON Hours Contract]]/Table39[[#This Row],[RN DON Hours]]</f>
        <v>0</v>
      </c>
      <c r="U246" s="3">
        <f>SUM(Table39[[#This Row],[LPN Hours]], Table39[[#This Row],[LPN Admin Hours]])</f>
        <v>89.283666666666676</v>
      </c>
      <c r="V246" s="3">
        <f>Table39[[#This Row],[LPN Hours Contract]]+Table39[[#This Row],[LPN Admin Hours Contract]]</f>
        <v>0</v>
      </c>
      <c r="W246" s="4">
        <f t="shared" si="10"/>
        <v>0</v>
      </c>
      <c r="X246" s="3">
        <v>78.222666666666669</v>
      </c>
      <c r="Y246" s="3">
        <v>0</v>
      </c>
      <c r="Z246" s="4">
        <f>Table39[[#This Row],[LPN Hours Contract]]/Table39[[#This Row],[LPN Hours]]</f>
        <v>0</v>
      </c>
      <c r="AA246" s="3">
        <v>11.061</v>
      </c>
      <c r="AB246" s="3">
        <v>0</v>
      </c>
      <c r="AC246" s="4">
        <f>Table39[[#This Row],[LPN Admin Hours Contract]]/Table39[[#This Row],[LPN Admin Hours]]</f>
        <v>0</v>
      </c>
      <c r="AD246" s="3">
        <f>SUM(Table39[[#This Row],[CNA Hours]], Table39[[#This Row],[NA in Training Hours]], Table39[[#This Row],[Med Aide/Tech Hours]])</f>
        <v>200.21755555555558</v>
      </c>
      <c r="AE246" s="3">
        <f>SUM(Table39[[#This Row],[CNA Hours Contract]], Table39[[#This Row],[NA in Training Hours Contract]], Table39[[#This Row],[Med Aide/Tech Hours Contract]])</f>
        <v>0</v>
      </c>
      <c r="AF246" s="4">
        <f>Table39[[#This Row],[CNA/NA/Med Aide Contract Hours]]/Table39[[#This Row],[Total CNA, NA in Training, Med Aide/Tech Hours]]</f>
        <v>0</v>
      </c>
      <c r="AG246" s="3">
        <v>200.21755555555558</v>
      </c>
      <c r="AH246" s="3">
        <v>0</v>
      </c>
      <c r="AI246" s="4">
        <f>Table39[[#This Row],[CNA Hours Contract]]/Table39[[#This Row],[CNA Hours]]</f>
        <v>0</v>
      </c>
      <c r="AJ246" s="3">
        <v>0</v>
      </c>
      <c r="AK246" s="3">
        <v>0</v>
      </c>
      <c r="AL246" s="4">
        <v>0</v>
      </c>
      <c r="AM246" s="3">
        <v>0</v>
      </c>
      <c r="AN246" s="3">
        <v>0</v>
      </c>
      <c r="AO246" s="4">
        <v>0</v>
      </c>
      <c r="AP246" s="1" t="s">
        <v>244</v>
      </c>
      <c r="AQ246" s="1">
        <v>5</v>
      </c>
    </row>
    <row r="247" spans="1:43" x14ac:dyDescent="0.2">
      <c r="A247" s="1" t="s">
        <v>425</v>
      </c>
      <c r="B247" s="1" t="s">
        <v>673</v>
      </c>
      <c r="C247" s="1" t="s">
        <v>928</v>
      </c>
      <c r="D247" s="1" t="s">
        <v>1079</v>
      </c>
      <c r="E247" s="3">
        <v>72.25555555555556</v>
      </c>
      <c r="F247" s="3">
        <f t="shared" si="11"/>
        <v>194.45833333333331</v>
      </c>
      <c r="G247" s="3">
        <f>SUM(Table39[[#This Row],[RN Hours Contract (W/ Admin, DON)]], Table39[[#This Row],[LPN Contract Hours (w/ Admin)]], Table39[[#This Row],[CNA/NA/Med Aide Contract Hours]])</f>
        <v>0</v>
      </c>
      <c r="H247" s="4">
        <f>Table39[[#This Row],[Total Contract Hours]]/Table39[[#This Row],[Total Hours Nurse Staffing]]</f>
        <v>0</v>
      </c>
      <c r="I247" s="3">
        <f>SUM(Table39[[#This Row],[RN Hours]], Table39[[#This Row],[RN Admin Hours]], Table39[[#This Row],[RN DON Hours]])</f>
        <v>17.541666666666668</v>
      </c>
      <c r="J247" s="3">
        <f t="shared" si="9"/>
        <v>0</v>
      </c>
      <c r="K247" s="4">
        <f>Table39[[#This Row],[RN Hours Contract (W/ Admin, DON)]]/Table39[[#This Row],[RN Hours (w/ Admin, DON)]]</f>
        <v>0</v>
      </c>
      <c r="L247" s="3">
        <v>12.488888888888889</v>
      </c>
      <c r="M247" s="3">
        <v>0</v>
      </c>
      <c r="N247" s="4">
        <f>Table39[[#This Row],[RN Hours Contract]]/Table39[[#This Row],[RN Hours]]</f>
        <v>0</v>
      </c>
      <c r="O247" s="3">
        <v>6.1111111111111109E-2</v>
      </c>
      <c r="P247" s="3">
        <v>0</v>
      </c>
      <c r="Q247" s="4">
        <f>Table39[[#This Row],[RN Admin Hours Contract]]/Table39[[#This Row],[RN Admin Hours]]</f>
        <v>0</v>
      </c>
      <c r="R247" s="3">
        <v>4.9916666666666663</v>
      </c>
      <c r="S247" s="3">
        <v>0</v>
      </c>
      <c r="T247" s="4">
        <f>Table39[[#This Row],[RN DON Hours Contract]]/Table39[[#This Row],[RN DON Hours]]</f>
        <v>0</v>
      </c>
      <c r="U247" s="3">
        <f>SUM(Table39[[#This Row],[LPN Hours]], Table39[[#This Row],[LPN Admin Hours]])</f>
        <v>78.586111111111109</v>
      </c>
      <c r="V247" s="3">
        <f>Table39[[#This Row],[LPN Hours Contract]]+Table39[[#This Row],[LPN Admin Hours Contract]]</f>
        <v>0</v>
      </c>
      <c r="W247" s="4">
        <f t="shared" si="10"/>
        <v>0</v>
      </c>
      <c r="X247" s="3">
        <v>61.508333333333333</v>
      </c>
      <c r="Y247" s="3">
        <v>0</v>
      </c>
      <c r="Z247" s="4">
        <f>Table39[[#This Row],[LPN Hours Contract]]/Table39[[#This Row],[LPN Hours]]</f>
        <v>0</v>
      </c>
      <c r="AA247" s="3">
        <v>17.077777777777779</v>
      </c>
      <c r="AB247" s="3">
        <v>0</v>
      </c>
      <c r="AC247" s="4">
        <f>Table39[[#This Row],[LPN Admin Hours Contract]]/Table39[[#This Row],[LPN Admin Hours]]</f>
        <v>0</v>
      </c>
      <c r="AD247" s="3">
        <f>SUM(Table39[[#This Row],[CNA Hours]], Table39[[#This Row],[NA in Training Hours]], Table39[[#This Row],[Med Aide/Tech Hours]])</f>
        <v>98.330555555555549</v>
      </c>
      <c r="AE247" s="3">
        <f>SUM(Table39[[#This Row],[CNA Hours Contract]], Table39[[#This Row],[NA in Training Hours Contract]], Table39[[#This Row],[Med Aide/Tech Hours Contract]])</f>
        <v>0</v>
      </c>
      <c r="AF247" s="4">
        <f>Table39[[#This Row],[CNA/NA/Med Aide Contract Hours]]/Table39[[#This Row],[Total CNA, NA in Training, Med Aide/Tech Hours]]</f>
        <v>0</v>
      </c>
      <c r="AG247" s="3">
        <v>98.330555555555549</v>
      </c>
      <c r="AH247" s="3">
        <v>0</v>
      </c>
      <c r="AI247" s="4">
        <f>Table39[[#This Row],[CNA Hours Contract]]/Table39[[#This Row],[CNA Hours]]</f>
        <v>0</v>
      </c>
      <c r="AJ247" s="3">
        <v>0</v>
      </c>
      <c r="AK247" s="3">
        <v>0</v>
      </c>
      <c r="AL247" s="4">
        <v>0</v>
      </c>
      <c r="AM247" s="3">
        <v>0</v>
      </c>
      <c r="AN247" s="3">
        <v>0</v>
      </c>
      <c r="AO247" s="4">
        <v>0</v>
      </c>
      <c r="AP247" s="1" t="s">
        <v>245</v>
      </c>
      <c r="AQ247" s="1">
        <v>5</v>
      </c>
    </row>
    <row r="248" spans="1:43" x14ac:dyDescent="0.2">
      <c r="A248" s="1" t="s">
        <v>425</v>
      </c>
      <c r="B248" s="1" t="s">
        <v>674</v>
      </c>
      <c r="C248" s="1" t="s">
        <v>928</v>
      </c>
      <c r="D248" s="1" t="s">
        <v>1079</v>
      </c>
      <c r="E248" s="3">
        <v>109.82222222222222</v>
      </c>
      <c r="F248" s="3">
        <f t="shared" si="11"/>
        <v>403.09155555555554</v>
      </c>
      <c r="G248" s="3">
        <f>SUM(Table39[[#This Row],[RN Hours Contract (W/ Admin, DON)]], Table39[[#This Row],[LPN Contract Hours (w/ Admin)]], Table39[[#This Row],[CNA/NA/Med Aide Contract Hours]])</f>
        <v>19.808555555555561</v>
      </c>
      <c r="H248" s="4">
        <f>Table39[[#This Row],[Total Contract Hours]]/Table39[[#This Row],[Total Hours Nurse Staffing]]</f>
        <v>4.9141579084321638E-2</v>
      </c>
      <c r="I248" s="3">
        <f>SUM(Table39[[#This Row],[RN Hours]], Table39[[#This Row],[RN Admin Hours]], Table39[[#This Row],[RN DON Hours]])</f>
        <v>33.007555555555555</v>
      </c>
      <c r="J248" s="3">
        <f t="shared" si="9"/>
        <v>0</v>
      </c>
      <c r="K248" s="4">
        <f>Table39[[#This Row],[RN Hours Contract (W/ Admin, DON)]]/Table39[[#This Row],[RN Hours (w/ Admin, DON)]]</f>
        <v>0</v>
      </c>
      <c r="L248" s="3">
        <v>15.659444444444443</v>
      </c>
      <c r="M248" s="3">
        <v>0</v>
      </c>
      <c r="N248" s="4">
        <f>Table39[[#This Row],[RN Hours Contract]]/Table39[[#This Row],[RN Hours]]</f>
        <v>0</v>
      </c>
      <c r="O248" s="3">
        <v>11.92588888888889</v>
      </c>
      <c r="P248" s="3">
        <v>0</v>
      </c>
      <c r="Q248" s="4">
        <f>Table39[[#This Row],[RN Admin Hours Contract]]/Table39[[#This Row],[RN Admin Hours]]</f>
        <v>0</v>
      </c>
      <c r="R248" s="3">
        <v>5.4222222222222225</v>
      </c>
      <c r="S248" s="3">
        <v>0</v>
      </c>
      <c r="T248" s="4">
        <f>Table39[[#This Row],[RN DON Hours Contract]]/Table39[[#This Row],[RN DON Hours]]</f>
        <v>0</v>
      </c>
      <c r="U248" s="3">
        <f>SUM(Table39[[#This Row],[LPN Hours]], Table39[[#This Row],[LPN Admin Hours]])</f>
        <v>189.61055555555555</v>
      </c>
      <c r="V248" s="3">
        <f>Table39[[#This Row],[LPN Hours Contract]]+Table39[[#This Row],[LPN Admin Hours Contract]]</f>
        <v>0</v>
      </c>
      <c r="W248" s="4">
        <f t="shared" si="10"/>
        <v>0</v>
      </c>
      <c r="X248" s="3">
        <v>167.68033333333332</v>
      </c>
      <c r="Y248" s="3">
        <v>0</v>
      </c>
      <c r="Z248" s="4">
        <f>Table39[[#This Row],[LPN Hours Contract]]/Table39[[#This Row],[LPN Hours]]</f>
        <v>0</v>
      </c>
      <c r="AA248" s="3">
        <v>21.930222222222223</v>
      </c>
      <c r="AB248" s="3">
        <v>0</v>
      </c>
      <c r="AC248" s="4">
        <f>Table39[[#This Row],[LPN Admin Hours Contract]]/Table39[[#This Row],[LPN Admin Hours]]</f>
        <v>0</v>
      </c>
      <c r="AD248" s="3">
        <f>SUM(Table39[[#This Row],[CNA Hours]], Table39[[#This Row],[NA in Training Hours]], Table39[[#This Row],[Med Aide/Tech Hours]])</f>
        <v>180.47344444444445</v>
      </c>
      <c r="AE248" s="3">
        <f>SUM(Table39[[#This Row],[CNA Hours Contract]], Table39[[#This Row],[NA in Training Hours Contract]], Table39[[#This Row],[Med Aide/Tech Hours Contract]])</f>
        <v>19.808555555555561</v>
      </c>
      <c r="AF248" s="4">
        <f>Table39[[#This Row],[CNA/NA/Med Aide Contract Hours]]/Table39[[#This Row],[Total CNA, NA in Training, Med Aide/Tech Hours]]</f>
        <v>0.10975883801925924</v>
      </c>
      <c r="AG248" s="3">
        <v>180.47344444444445</v>
      </c>
      <c r="AH248" s="3">
        <v>19.808555555555561</v>
      </c>
      <c r="AI248" s="4">
        <f>Table39[[#This Row],[CNA Hours Contract]]/Table39[[#This Row],[CNA Hours]]</f>
        <v>0.10975883801925924</v>
      </c>
      <c r="AJ248" s="3">
        <v>0</v>
      </c>
      <c r="AK248" s="3">
        <v>0</v>
      </c>
      <c r="AL248" s="4">
        <v>0</v>
      </c>
      <c r="AM248" s="3">
        <v>0</v>
      </c>
      <c r="AN248" s="3">
        <v>0</v>
      </c>
      <c r="AO248" s="4">
        <v>0</v>
      </c>
      <c r="AP248" s="1" t="s">
        <v>246</v>
      </c>
      <c r="AQ248" s="1">
        <v>5</v>
      </c>
    </row>
    <row r="249" spans="1:43" x14ac:dyDescent="0.2">
      <c r="A249" s="1" t="s">
        <v>425</v>
      </c>
      <c r="B249" s="1" t="s">
        <v>675</v>
      </c>
      <c r="C249" s="1" t="s">
        <v>912</v>
      </c>
      <c r="D249" s="1" t="s">
        <v>1105</v>
      </c>
      <c r="E249" s="3">
        <v>90.25555555555556</v>
      </c>
      <c r="F249" s="3">
        <f t="shared" si="11"/>
        <v>424.61944444444447</v>
      </c>
      <c r="G249" s="3">
        <f>SUM(Table39[[#This Row],[RN Hours Contract (W/ Admin, DON)]], Table39[[#This Row],[LPN Contract Hours (w/ Admin)]], Table39[[#This Row],[CNA/NA/Med Aide Contract Hours]])</f>
        <v>54.763888888888886</v>
      </c>
      <c r="H249" s="4">
        <f>Table39[[#This Row],[Total Contract Hours]]/Table39[[#This Row],[Total Hours Nurse Staffing]]</f>
        <v>0.12897169360800192</v>
      </c>
      <c r="I249" s="3">
        <f>SUM(Table39[[#This Row],[RN Hours]], Table39[[#This Row],[RN Admin Hours]], Table39[[#This Row],[RN DON Hours]])</f>
        <v>66.655555555555551</v>
      </c>
      <c r="J249" s="3">
        <f t="shared" si="9"/>
        <v>1.1555555555555554</v>
      </c>
      <c r="K249" s="4">
        <f>Table39[[#This Row],[RN Hours Contract (W/ Admin, DON)]]/Table39[[#This Row],[RN Hours (w/ Admin, DON)]]</f>
        <v>1.7336222703783963E-2</v>
      </c>
      <c r="L249" s="3">
        <v>51.68888888888889</v>
      </c>
      <c r="M249" s="3">
        <v>1.1555555555555554</v>
      </c>
      <c r="N249" s="4">
        <f>Table39[[#This Row],[RN Hours Contract]]/Table39[[#This Row],[RN Hours]]</f>
        <v>2.2355975924333617E-2</v>
      </c>
      <c r="O249" s="3">
        <v>9.8111111111111118</v>
      </c>
      <c r="P249" s="3">
        <v>0</v>
      </c>
      <c r="Q249" s="4">
        <f>Table39[[#This Row],[RN Admin Hours Contract]]/Table39[[#This Row],[RN Admin Hours]]</f>
        <v>0</v>
      </c>
      <c r="R249" s="3">
        <v>5.1555555555555559</v>
      </c>
      <c r="S249" s="3">
        <v>0</v>
      </c>
      <c r="T249" s="4">
        <f>Table39[[#This Row],[RN DON Hours Contract]]/Table39[[#This Row],[RN DON Hours]]</f>
        <v>0</v>
      </c>
      <c r="U249" s="3">
        <f>SUM(Table39[[#This Row],[LPN Hours]], Table39[[#This Row],[LPN Admin Hours]])</f>
        <v>192.57777777777778</v>
      </c>
      <c r="V249" s="3">
        <f>Table39[[#This Row],[LPN Hours Contract]]+Table39[[#This Row],[LPN Admin Hours Contract]]</f>
        <v>4.8444444444444441</v>
      </c>
      <c r="W249" s="4">
        <f t="shared" si="10"/>
        <v>2.5155781213939531E-2</v>
      </c>
      <c r="X249" s="3">
        <v>181.26111111111112</v>
      </c>
      <c r="Y249" s="3">
        <v>4.8444444444444441</v>
      </c>
      <c r="Z249" s="4">
        <f>Table39[[#This Row],[LPN Hours Contract]]/Table39[[#This Row],[LPN Hours]]</f>
        <v>2.6726330952891772E-2</v>
      </c>
      <c r="AA249" s="3">
        <v>11.316666666666666</v>
      </c>
      <c r="AB249" s="3">
        <v>0</v>
      </c>
      <c r="AC249" s="4">
        <f>Table39[[#This Row],[LPN Admin Hours Contract]]/Table39[[#This Row],[LPN Admin Hours]]</f>
        <v>0</v>
      </c>
      <c r="AD249" s="3">
        <f>SUM(Table39[[#This Row],[CNA Hours]], Table39[[#This Row],[NA in Training Hours]], Table39[[#This Row],[Med Aide/Tech Hours]])</f>
        <v>165.38611111111112</v>
      </c>
      <c r="AE249" s="3">
        <f>SUM(Table39[[#This Row],[CNA Hours Contract]], Table39[[#This Row],[NA in Training Hours Contract]], Table39[[#This Row],[Med Aide/Tech Hours Contract]])</f>
        <v>48.763888888888886</v>
      </c>
      <c r="AF249" s="4">
        <f>Table39[[#This Row],[CNA/NA/Med Aide Contract Hours]]/Table39[[#This Row],[Total CNA, NA in Training, Med Aide/Tech Hours]]</f>
        <v>0.29484875459782661</v>
      </c>
      <c r="AG249" s="3">
        <v>165.38611111111112</v>
      </c>
      <c r="AH249" s="3">
        <v>48.763888888888886</v>
      </c>
      <c r="AI249" s="4">
        <f>Table39[[#This Row],[CNA Hours Contract]]/Table39[[#This Row],[CNA Hours]]</f>
        <v>0.29484875459782661</v>
      </c>
      <c r="AJ249" s="3">
        <v>0</v>
      </c>
      <c r="AK249" s="3">
        <v>0</v>
      </c>
      <c r="AL249" s="4">
        <v>0</v>
      </c>
      <c r="AM249" s="3">
        <v>0</v>
      </c>
      <c r="AN249" s="3">
        <v>0</v>
      </c>
      <c r="AO249" s="4">
        <v>0</v>
      </c>
      <c r="AP249" s="1" t="s">
        <v>247</v>
      </c>
      <c r="AQ249" s="1">
        <v>5</v>
      </c>
    </row>
    <row r="250" spans="1:43" x14ac:dyDescent="0.2">
      <c r="A250" s="1" t="s">
        <v>425</v>
      </c>
      <c r="B250" s="1" t="s">
        <v>676</v>
      </c>
      <c r="C250" s="1" t="s">
        <v>918</v>
      </c>
      <c r="D250" s="1" t="s">
        <v>1079</v>
      </c>
      <c r="E250" s="3">
        <v>94.922222222222217</v>
      </c>
      <c r="F250" s="3">
        <f t="shared" si="11"/>
        <v>347.23822222222225</v>
      </c>
      <c r="G250" s="3">
        <f>SUM(Table39[[#This Row],[RN Hours Contract (W/ Admin, DON)]], Table39[[#This Row],[LPN Contract Hours (w/ Admin)]], Table39[[#This Row],[CNA/NA/Med Aide Contract Hours]])</f>
        <v>17.38388888888889</v>
      </c>
      <c r="H250" s="4">
        <f>Table39[[#This Row],[Total Contract Hours]]/Table39[[#This Row],[Total Hours Nurse Staffing]]</f>
        <v>5.0063293083454717E-2</v>
      </c>
      <c r="I250" s="3">
        <f>SUM(Table39[[#This Row],[RN Hours]], Table39[[#This Row],[RN Admin Hours]], Table39[[#This Row],[RN DON Hours]])</f>
        <v>30.334555555555557</v>
      </c>
      <c r="J250" s="3">
        <f t="shared" ref="J250:J313" si="12">SUM(M250,P250,S250)</f>
        <v>0</v>
      </c>
      <c r="K250" s="4">
        <f>Table39[[#This Row],[RN Hours Contract (W/ Admin, DON)]]/Table39[[#This Row],[RN Hours (w/ Admin, DON)]]</f>
        <v>0</v>
      </c>
      <c r="L250" s="3">
        <v>21.296111111111113</v>
      </c>
      <c r="M250" s="3">
        <v>0</v>
      </c>
      <c r="N250" s="4">
        <f>Table39[[#This Row],[RN Hours Contract]]/Table39[[#This Row],[RN Hours]]</f>
        <v>0</v>
      </c>
      <c r="O250" s="3">
        <v>4.3098888888888887</v>
      </c>
      <c r="P250" s="3">
        <v>0</v>
      </c>
      <c r="Q250" s="4">
        <f>Table39[[#This Row],[RN Admin Hours Contract]]/Table39[[#This Row],[RN Admin Hours]]</f>
        <v>0</v>
      </c>
      <c r="R250" s="3">
        <v>4.7285555555555554</v>
      </c>
      <c r="S250" s="3">
        <v>0</v>
      </c>
      <c r="T250" s="4">
        <f>Table39[[#This Row],[RN DON Hours Contract]]/Table39[[#This Row],[RN DON Hours]]</f>
        <v>0</v>
      </c>
      <c r="U250" s="3">
        <f>SUM(Table39[[#This Row],[LPN Hours]], Table39[[#This Row],[LPN Admin Hours]])</f>
        <v>127.3058888888889</v>
      </c>
      <c r="V250" s="3">
        <f>Table39[[#This Row],[LPN Hours Contract]]+Table39[[#This Row],[LPN Admin Hours Contract]]</f>
        <v>7.3716666666666688</v>
      </c>
      <c r="W250" s="4">
        <f t="shared" ref="W250:W313" si="13">V250/U250</f>
        <v>5.7905150586557499E-2</v>
      </c>
      <c r="X250" s="3">
        <v>127.3058888888889</v>
      </c>
      <c r="Y250" s="3">
        <v>7.3716666666666688</v>
      </c>
      <c r="Z250" s="4">
        <f>Table39[[#This Row],[LPN Hours Contract]]/Table39[[#This Row],[LPN Hours]]</f>
        <v>5.7905150586557499E-2</v>
      </c>
      <c r="AA250" s="3">
        <v>0</v>
      </c>
      <c r="AB250" s="3">
        <v>0</v>
      </c>
      <c r="AC250" s="4">
        <v>0</v>
      </c>
      <c r="AD250" s="3">
        <f>SUM(Table39[[#This Row],[CNA Hours]], Table39[[#This Row],[NA in Training Hours]], Table39[[#This Row],[Med Aide/Tech Hours]])</f>
        <v>189.59777777777776</v>
      </c>
      <c r="AE250" s="3">
        <f>SUM(Table39[[#This Row],[CNA Hours Contract]], Table39[[#This Row],[NA in Training Hours Contract]], Table39[[#This Row],[Med Aide/Tech Hours Contract]])</f>
        <v>10.012222222222221</v>
      </c>
      <c r="AF250" s="4">
        <f>Table39[[#This Row],[CNA/NA/Med Aide Contract Hours]]/Table39[[#This Row],[Total CNA, NA in Training, Med Aide/Tech Hours]]</f>
        <v>5.2807698168051663E-2</v>
      </c>
      <c r="AG250" s="3">
        <v>169.79677777777778</v>
      </c>
      <c r="AH250" s="3">
        <v>10.012222222222221</v>
      </c>
      <c r="AI250" s="4">
        <f>Table39[[#This Row],[CNA Hours Contract]]/Table39[[#This Row],[CNA Hours]]</f>
        <v>5.8965914154894959E-2</v>
      </c>
      <c r="AJ250" s="3">
        <v>19.801000000000002</v>
      </c>
      <c r="AK250" s="3">
        <v>0</v>
      </c>
      <c r="AL250" s="4">
        <f>Table39[[#This Row],[NA in Training Hours Contract]]/Table39[[#This Row],[NA in Training Hours]]</f>
        <v>0</v>
      </c>
      <c r="AM250" s="3">
        <v>0</v>
      </c>
      <c r="AN250" s="3">
        <v>0</v>
      </c>
      <c r="AO250" s="4">
        <v>0</v>
      </c>
      <c r="AP250" s="1" t="s">
        <v>248</v>
      </c>
      <c r="AQ250" s="1">
        <v>5</v>
      </c>
    </row>
    <row r="251" spans="1:43" x14ac:dyDescent="0.2">
      <c r="A251" s="1" t="s">
        <v>425</v>
      </c>
      <c r="B251" s="1" t="s">
        <v>677</v>
      </c>
      <c r="C251" s="1" t="s">
        <v>1019</v>
      </c>
      <c r="D251" s="1" t="s">
        <v>1079</v>
      </c>
      <c r="E251" s="3">
        <v>111.11111111111111</v>
      </c>
      <c r="F251" s="3">
        <f t="shared" si="11"/>
        <v>420.89466666666669</v>
      </c>
      <c r="G251" s="3">
        <f>SUM(Table39[[#This Row],[RN Hours Contract (W/ Admin, DON)]], Table39[[#This Row],[LPN Contract Hours (w/ Admin)]], Table39[[#This Row],[CNA/NA/Med Aide Contract Hours]])</f>
        <v>21.445111111111107</v>
      </c>
      <c r="H251" s="4">
        <f>Table39[[#This Row],[Total Contract Hours]]/Table39[[#This Row],[Total Hours Nurse Staffing]]</f>
        <v>5.0951254101052453E-2</v>
      </c>
      <c r="I251" s="3">
        <f>SUM(Table39[[#This Row],[RN Hours]], Table39[[#This Row],[RN Admin Hours]], Table39[[#This Row],[RN DON Hours]])</f>
        <v>38.340777777777781</v>
      </c>
      <c r="J251" s="3">
        <f t="shared" si="12"/>
        <v>0.435</v>
      </c>
      <c r="K251" s="4">
        <f>Table39[[#This Row],[RN Hours Contract (W/ Admin, DON)]]/Table39[[#This Row],[RN Hours (w/ Admin, DON)]]</f>
        <v>1.1345622734135689E-2</v>
      </c>
      <c r="L251" s="3">
        <v>22.366</v>
      </c>
      <c r="M251" s="3">
        <v>0.435</v>
      </c>
      <c r="N251" s="4">
        <f>Table39[[#This Row],[RN Hours Contract]]/Table39[[#This Row],[RN Hours]]</f>
        <v>1.9449163909505501E-2</v>
      </c>
      <c r="O251" s="3">
        <v>15.530333333333337</v>
      </c>
      <c r="P251" s="3">
        <v>0</v>
      </c>
      <c r="Q251" s="4">
        <f>Table39[[#This Row],[RN Admin Hours Contract]]/Table39[[#This Row],[RN Admin Hours]]</f>
        <v>0</v>
      </c>
      <c r="R251" s="3">
        <v>0.44444444444444442</v>
      </c>
      <c r="S251" s="3">
        <v>0</v>
      </c>
      <c r="T251" s="4">
        <f>Table39[[#This Row],[RN DON Hours Contract]]/Table39[[#This Row],[RN DON Hours]]</f>
        <v>0</v>
      </c>
      <c r="U251" s="3">
        <f>SUM(Table39[[#This Row],[LPN Hours]], Table39[[#This Row],[LPN Admin Hours]])</f>
        <v>148.60399999999998</v>
      </c>
      <c r="V251" s="3">
        <f>Table39[[#This Row],[LPN Hours Contract]]+Table39[[#This Row],[LPN Admin Hours Contract]]</f>
        <v>20.482888888888887</v>
      </c>
      <c r="W251" s="4">
        <f t="shared" si="13"/>
        <v>0.13783538053409658</v>
      </c>
      <c r="X251" s="3">
        <v>136.97233333333332</v>
      </c>
      <c r="Y251" s="3">
        <v>20.482888888888887</v>
      </c>
      <c r="Z251" s="4">
        <f>Table39[[#This Row],[LPN Hours Contract]]/Table39[[#This Row],[LPN Hours]]</f>
        <v>0.14954033701858688</v>
      </c>
      <c r="AA251" s="3">
        <v>11.631666666666673</v>
      </c>
      <c r="AB251" s="3">
        <v>0</v>
      </c>
      <c r="AC251" s="4">
        <f>Table39[[#This Row],[LPN Admin Hours Contract]]/Table39[[#This Row],[LPN Admin Hours]]</f>
        <v>0</v>
      </c>
      <c r="AD251" s="3">
        <f>SUM(Table39[[#This Row],[CNA Hours]], Table39[[#This Row],[NA in Training Hours]], Table39[[#This Row],[Med Aide/Tech Hours]])</f>
        <v>233.94988888888889</v>
      </c>
      <c r="AE251" s="3">
        <f>SUM(Table39[[#This Row],[CNA Hours Contract]], Table39[[#This Row],[NA in Training Hours Contract]], Table39[[#This Row],[Med Aide/Tech Hours Contract]])</f>
        <v>0.52722222222222215</v>
      </c>
      <c r="AF251" s="4">
        <f>Table39[[#This Row],[CNA/NA/Med Aide Contract Hours]]/Table39[[#This Row],[Total CNA, NA in Training, Med Aide/Tech Hours]]</f>
        <v>2.253569021666083E-3</v>
      </c>
      <c r="AG251" s="3">
        <v>226.85966666666667</v>
      </c>
      <c r="AH251" s="3">
        <v>0.52722222222222215</v>
      </c>
      <c r="AI251" s="4">
        <f>Table39[[#This Row],[CNA Hours Contract]]/Table39[[#This Row],[CNA Hours]]</f>
        <v>2.3240015731702955E-3</v>
      </c>
      <c r="AJ251" s="3">
        <v>7.09022222222222</v>
      </c>
      <c r="AK251" s="3">
        <v>0</v>
      </c>
      <c r="AL251" s="4">
        <f>Table39[[#This Row],[NA in Training Hours Contract]]/Table39[[#This Row],[NA in Training Hours]]</f>
        <v>0</v>
      </c>
      <c r="AM251" s="3">
        <v>0</v>
      </c>
      <c r="AN251" s="3">
        <v>0</v>
      </c>
      <c r="AO251" s="4">
        <v>0</v>
      </c>
      <c r="AP251" s="1" t="s">
        <v>249</v>
      </c>
      <c r="AQ251" s="1">
        <v>5</v>
      </c>
    </row>
    <row r="252" spans="1:43" x14ac:dyDescent="0.2">
      <c r="A252" s="1" t="s">
        <v>425</v>
      </c>
      <c r="B252" s="1" t="s">
        <v>678</v>
      </c>
      <c r="C252" s="1" t="s">
        <v>1020</v>
      </c>
      <c r="D252" s="1" t="s">
        <v>1105</v>
      </c>
      <c r="E252" s="3">
        <v>85.86666666666666</v>
      </c>
      <c r="F252" s="3">
        <f t="shared" si="11"/>
        <v>329.89499999999998</v>
      </c>
      <c r="G252" s="3">
        <f>SUM(Table39[[#This Row],[RN Hours Contract (W/ Admin, DON)]], Table39[[#This Row],[LPN Contract Hours (w/ Admin)]], Table39[[#This Row],[CNA/NA/Med Aide Contract Hours]])</f>
        <v>4.3533333333333335</v>
      </c>
      <c r="H252" s="4">
        <f>Table39[[#This Row],[Total Contract Hours]]/Table39[[#This Row],[Total Hours Nurse Staffing]]</f>
        <v>1.3196117956723605E-2</v>
      </c>
      <c r="I252" s="3">
        <f>SUM(Table39[[#This Row],[RN Hours]], Table39[[#This Row],[RN Admin Hours]], Table39[[#This Row],[RN DON Hours]])</f>
        <v>47.1</v>
      </c>
      <c r="J252" s="3">
        <f t="shared" si="12"/>
        <v>0</v>
      </c>
      <c r="K252" s="4">
        <f>Table39[[#This Row],[RN Hours Contract (W/ Admin, DON)]]/Table39[[#This Row],[RN Hours (w/ Admin, DON)]]</f>
        <v>0</v>
      </c>
      <c r="L252" s="3">
        <v>41.588888888888889</v>
      </c>
      <c r="M252" s="3">
        <v>0</v>
      </c>
      <c r="N252" s="4">
        <f>Table39[[#This Row],[RN Hours Contract]]/Table39[[#This Row],[RN Hours]]</f>
        <v>0</v>
      </c>
      <c r="O252" s="3">
        <v>0</v>
      </c>
      <c r="P252" s="3">
        <v>0</v>
      </c>
      <c r="Q252" s="4">
        <v>0</v>
      </c>
      <c r="R252" s="3">
        <v>5.5111111111111111</v>
      </c>
      <c r="S252" s="3">
        <v>0</v>
      </c>
      <c r="T252" s="4">
        <f>Table39[[#This Row],[RN DON Hours Contract]]/Table39[[#This Row],[RN DON Hours]]</f>
        <v>0</v>
      </c>
      <c r="U252" s="3">
        <f>SUM(Table39[[#This Row],[LPN Hours]], Table39[[#This Row],[LPN Admin Hours]])</f>
        <v>126.79222222222221</v>
      </c>
      <c r="V252" s="3">
        <f>Table39[[#This Row],[LPN Hours Contract]]+Table39[[#This Row],[LPN Admin Hours Contract]]</f>
        <v>4.3533333333333335</v>
      </c>
      <c r="W252" s="4">
        <f t="shared" si="13"/>
        <v>3.4334387843628689E-2</v>
      </c>
      <c r="X252" s="3">
        <v>121.36999999999999</v>
      </c>
      <c r="Y252" s="3">
        <v>4.3533333333333335</v>
      </c>
      <c r="Z252" s="4">
        <f>Table39[[#This Row],[LPN Hours Contract]]/Table39[[#This Row],[LPN Hours]]</f>
        <v>3.5868281563263854E-2</v>
      </c>
      <c r="AA252" s="3">
        <v>5.4222222222222225</v>
      </c>
      <c r="AB252" s="3">
        <v>0</v>
      </c>
      <c r="AC252" s="4">
        <f>Table39[[#This Row],[LPN Admin Hours Contract]]/Table39[[#This Row],[LPN Admin Hours]]</f>
        <v>0</v>
      </c>
      <c r="AD252" s="3">
        <f>SUM(Table39[[#This Row],[CNA Hours]], Table39[[#This Row],[NA in Training Hours]], Table39[[#This Row],[Med Aide/Tech Hours]])</f>
        <v>156.00277777777777</v>
      </c>
      <c r="AE252" s="3">
        <f>SUM(Table39[[#This Row],[CNA Hours Contract]], Table39[[#This Row],[NA in Training Hours Contract]], Table39[[#This Row],[Med Aide/Tech Hours Contract]])</f>
        <v>0</v>
      </c>
      <c r="AF252" s="4">
        <f>Table39[[#This Row],[CNA/NA/Med Aide Contract Hours]]/Table39[[#This Row],[Total CNA, NA in Training, Med Aide/Tech Hours]]</f>
        <v>0</v>
      </c>
      <c r="AG252" s="3">
        <v>156.00277777777777</v>
      </c>
      <c r="AH252" s="3">
        <v>0</v>
      </c>
      <c r="AI252" s="4">
        <f>Table39[[#This Row],[CNA Hours Contract]]/Table39[[#This Row],[CNA Hours]]</f>
        <v>0</v>
      </c>
      <c r="AJ252" s="3">
        <v>0</v>
      </c>
      <c r="AK252" s="3">
        <v>0</v>
      </c>
      <c r="AL252" s="4">
        <v>0</v>
      </c>
      <c r="AM252" s="3">
        <v>0</v>
      </c>
      <c r="AN252" s="3">
        <v>0</v>
      </c>
      <c r="AO252" s="4">
        <v>0</v>
      </c>
      <c r="AP252" s="1" t="s">
        <v>250</v>
      </c>
      <c r="AQ252" s="1">
        <v>5</v>
      </c>
    </row>
    <row r="253" spans="1:43" x14ac:dyDescent="0.2">
      <c r="A253" s="1" t="s">
        <v>425</v>
      </c>
      <c r="B253" s="1" t="s">
        <v>679</v>
      </c>
      <c r="C253" s="1" t="s">
        <v>1021</v>
      </c>
      <c r="D253" s="1" t="s">
        <v>1118</v>
      </c>
      <c r="E253" s="3">
        <v>63.444444444444443</v>
      </c>
      <c r="F253" s="3">
        <f t="shared" si="11"/>
        <v>218.26344444444445</v>
      </c>
      <c r="G253" s="3">
        <f>SUM(Table39[[#This Row],[RN Hours Contract (W/ Admin, DON)]], Table39[[#This Row],[LPN Contract Hours (w/ Admin)]], Table39[[#This Row],[CNA/NA/Med Aide Contract Hours]])</f>
        <v>0.4</v>
      </c>
      <c r="H253" s="4">
        <f>Table39[[#This Row],[Total Contract Hours]]/Table39[[#This Row],[Total Hours Nurse Staffing]]</f>
        <v>1.8326477024961172E-3</v>
      </c>
      <c r="I253" s="3">
        <f>SUM(Table39[[#This Row],[RN Hours]], Table39[[#This Row],[RN Admin Hours]], Table39[[#This Row],[RN DON Hours]])</f>
        <v>34.63388888888889</v>
      </c>
      <c r="J253" s="3">
        <f t="shared" si="12"/>
        <v>0</v>
      </c>
      <c r="K253" s="4">
        <f>Table39[[#This Row],[RN Hours Contract (W/ Admin, DON)]]/Table39[[#This Row],[RN Hours (w/ Admin, DON)]]</f>
        <v>0</v>
      </c>
      <c r="L253" s="3">
        <v>23.091777777777779</v>
      </c>
      <c r="M253" s="3">
        <v>0</v>
      </c>
      <c r="N253" s="4">
        <f>Table39[[#This Row],[RN Hours Contract]]/Table39[[#This Row],[RN Hours]]</f>
        <v>0</v>
      </c>
      <c r="O253" s="3">
        <v>5.9421111111111093</v>
      </c>
      <c r="P253" s="3">
        <v>0</v>
      </c>
      <c r="Q253" s="4">
        <f>Table39[[#This Row],[RN Admin Hours Contract]]/Table39[[#This Row],[RN Admin Hours]]</f>
        <v>0</v>
      </c>
      <c r="R253" s="3">
        <v>5.6</v>
      </c>
      <c r="S253" s="3">
        <v>0</v>
      </c>
      <c r="T253" s="4">
        <f>Table39[[#This Row],[RN DON Hours Contract]]/Table39[[#This Row],[RN DON Hours]]</f>
        <v>0</v>
      </c>
      <c r="U253" s="3">
        <f>SUM(Table39[[#This Row],[LPN Hours]], Table39[[#This Row],[LPN Admin Hours]])</f>
        <v>49.419333333333334</v>
      </c>
      <c r="V253" s="3">
        <f>Table39[[#This Row],[LPN Hours Contract]]+Table39[[#This Row],[LPN Admin Hours Contract]]</f>
        <v>0.4</v>
      </c>
      <c r="W253" s="4">
        <f t="shared" si="13"/>
        <v>8.0939983002603581E-3</v>
      </c>
      <c r="X253" s="3">
        <v>49.419333333333334</v>
      </c>
      <c r="Y253" s="3">
        <v>0.4</v>
      </c>
      <c r="Z253" s="4">
        <f>Table39[[#This Row],[LPN Hours Contract]]/Table39[[#This Row],[LPN Hours]]</f>
        <v>8.0939983002603581E-3</v>
      </c>
      <c r="AA253" s="3">
        <v>0</v>
      </c>
      <c r="AB253" s="3">
        <v>0</v>
      </c>
      <c r="AC253" s="4">
        <v>0</v>
      </c>
      <c r="AD253" s="3">
        <f>SUM(Table39[[#This Row],[CNA Hours]], Table39[[#This Row],[NA in Training Hours]], Table39[[#This Row],[Med Aide/Tech Hours]])</f>
        <v>134.21022222222223</v>
      </c>
      <c r="AE253" s="3">
        <f>SUM(Table39[[#This Row],[CNA Hours Contract]], Table39[[#This Row],[NA in Training Hours Contract]], Table39[[#This Row],[Med Aide/Tech Hours Contract]])</f>
        <v>0</v>
      </c>
      <c r="AF253" s="4">
        <f>Table39[[#This Row],[CNA/NA/Med Aide Contract Hours]]/Table39[[#This Row],[Total CNA, NA in Training, Med Aide/Tech Hours]]</f>
        <v>0</v>
      </c>
      <c r="AG253" s="3">
        <v>127.22033333333333</v>
      </c>
      <c r="AH253" s="3">
        <v>0</v>
      </c>
      <c r="AI253" s="4">
        <f>Table39[[#This Row],[CNA Hours Contract]]/Table39[[#This Row],[CNA Hours]]</f>
        <v>0</v>
      </c>
      <c r="AJ253" s="3">
        <v>6.9898888888888902</v>
      </c>
      <c r="AK253" s="3">
        <v>0</v>
      </c>
      <c r="AL253" s="4">
        <f>Table39[[#This Row],[NA in Training Hours Contract]]/Table39[[#This Row],[NA in Training Hours]]</f>
        <v>0</v>
      </c>
      <c r="AM253" s="3">
        <v>0</v>
      </c>
      <c r="AN253" s="3">
        <v>0</v>
      </c>
      <c r="AO253" s="4">
        <v>0</v>
      </c>
      <c r="AP253" s="1" t="s">
        <v>251</v>
      </c>
      <c r="AQ253" s="1">
        <v>5</v>
      </c>
    </row>
    <row r="254" spans="1:43" x14ac:dyDescent="0.2">
      <c r="A254" s="1" t="s">
        <v>425</v>
      </c>
      <c r="B254" s="1" t="s">
        <v>680</v>
      </c>
      <c r="C254" s="1" t="s">
        <v>879</v>
      </c>
      <c r="D254" s="1" t="s">
        <v>1129</v>
      </c>
      <c r="E254" s="3">
        <v>71.777777777777771</v>
      </c>
      <c r="F254" s="3">
        <f t="shared" si="11"/>
        <v>255.28733333333335</v>
      </c>
      <c r="G254" s="3">
        <f>SUM(Table39[[#This Row],[RN Hours Contract (W/ Admin, DON)]], Table39[[#This Row],[LPN Contract Hours (w/ Admin)]], Table39[[#This Row],[CNA/NA/Med Aide Contract Hours]])</f>
        <v>0</v>
      </c>
      <c r="H254" s="4">
        <f>Table39[[#This Row],[Total Contract Hours]]/Table39[[#This Row],[Total Hours Nurse Staffing]]</f>
        <v>0</v>
      </c>
      <c r="I254" s="3">
        <f>SUM(Table39[[#This Row],[RN Hours]], Table39[[#This Row],[RN Admin Hours]], Table39[[#This Row],[RN DON Hours]])</f>
        <v>43.684777777777775</v>
      </c>
      <c r="J254" s="3">
        <f t="shared" si="12"/>
        <v>0</v>
      </c>
      <c r="K254" s="4">
        <f>Table39[[#This Row],[RN Hours Contract (W/ Admin, DON)]]/Table39[[#This Row],[RN Hours (w/ Admin, DON)]]</f>
        <v>0</v>
      </c>
      <c r="L254" s="3">
        <v>32.012222222222221</v>
      </c>
      <c r="M254" s="3">
        <v>0</v>
      </c>
      <c r="N254" s="4">
        <f>Table39[[#This Row],[RN Hours Contract]]/Table39[[#This Row],[RN Hours]]</f>
        <v>0</v>
      </c>
      <c r="O254" s="3">
        <v>6.2503333333333329</v>
      </c>
      <c r="P254" s="3">
        <v>0</v>
      </c>
      <c r="Q254" s="4">
        <f>Table39[[#This Row],[RN Admin Hours Contract]]/Table39[[#This Row],[RN Admin Hours]]</f>
        <v>0</v>
      </c>
      <c r="R254" s="3">
        <v>5.4222222222222225</v>
      </c>
      <c r="S254" s="3">
        <v>0</v>
      </c>
      <c r="T254" s="4">
        <f>Table39[[#This Row],[RN DON Hours Contract]]/Table39[[#This Row],[RN DON Hours]]</f>
        <v>0</v>
      </c>
      <c r="U254" s="3">
        <f>SUM(Table39[[#This Row],[LPN Hours]], Table39[[#This Row],[LPN Admin Hours]])</f>
        <v>61.930222222222227</v>
      </c>
      <c r="V254" s="3">
        <f>Table39[[#This Row],[LPN Hours Contract]]+Table39[[#This Row],[LPN Admin Hours Contract]]</f>
        <v>0</v>
      </c>
      <c r="W254" s="4">
        <f t="shared" si="13"/>
        <v>0</v>
      </c>
      <c r="X254" s="3">
        <v>61.930222222222227</v>
      </c>
      <c r="Y254" s="3">
        <v>0</v>
      </c>
      <c r="Z254" s="4">
        <f>Table39[[#This Row],[LPN Hours Contract]]/Table39[[#This Row],[LPN Hours]]</f>
        <v>0</v>
      </c>
      <c r="AA254" s="3">
        <v>0</v>
      </c>
      <c r="AB254" s="3">
        <v>0</v>
      </c>
      <c r="AC254" s="4">
        <v>0</v>
      </c>
      <c r="AD254" s="3">
        <f>SUM(Table39[[#This Row],[CNA Hours]], Table39[[#This Row],[NA in Training Hours]], Table39[[#This Row],[Med Aide/Tech Hours]])</f>
        <v>149.67233333333334</v>
      </c>
      <c r="AE254" s="3">
        <f>SUM(Table39[[#This Row],[CNA Hours Contract]], Table39[[#This Row],[NA in Training Hours Contract]], Table39[[#This Row],[Med Aide/Tech Hours Contract]])</f>
        <v>0</v>
      </c>
      <c r="AF254" s="4">
        <f>Table39[[#This Row],[CNA/NA/Med Aide Contract Hours]]/Table39[[#This Row],[Total CNA, NA in Training, Med Aide/Tech Hours]]</f>
        <v>0</v>
      </c>
      <c r="AG254" s="3">
        <v>149.67233333333334</v>
      </c>
      <c r="AH254" s="3">
        <v>0</v>
      </c>
      <c r="AI254" s="4">
        <f>Table39[[#This Row],[CNA Hours Contract]]/Table39[[#This Row],[CNA Hours]]</f>
        <v>0</v>
      </c>
      <c r="AJ254" s="3">
        <v>0</v>
      </c>
      <c r="AK254" s="3">
        <v>0</v>
      </c>
      <c r="AL254" s="4">
        <v>0</v>
      </c>
      <c r="AM254" s="3">
        <v>0</v>
      </c>
      <c r="AN254" s="3">
        <v>0</v>
      </c>
      <c r="AO254" s="4">
        <v>0</v>
      </c>
      <c r="AP254" s="1" t="s">
        <v>252</v>
      </c>
      <c r="AQ254" s="1">
        <v>5</v>
      </c>
    </row>
    <row r="255" spans="1:43" x14ac:dyDescent="0.2">
      <c r="A255" s="1" t="s">
        <v>425</v>
      </c>
      <c r="B255" s="1" t="s">
        <v>681</v>
      </c>
      <c r="C255" s="1" t="s">
        <v>959</v>
      </c>
      <c r="D255" s="1" t="s">
        <v>1121</v>
      </c>
      <c r="E255" s="3">
        <v>99</v>
      </c>
      <c r="F255" s="3">
        <f t="shared" si="11"/>
        <v>436.69400000000002</v>
      </c>
      <c r="G255" s="3">
        <f>SUM(Table39[[#This Row],[RN Hours Contract (W/ Admin, DON)]], Table39[[#This Row],[LPN Contract Hours (w/ Admin)]], Table39[[#This Row],[CNA/NA/Med Aide Contract Hours]])</f>
        <v>20.319444444444443</v>
      </c>
      <c r="H255" s="4">
        <f>Table39[[#This Row],[Total Contract Hours]]/Table39[[#This Row],[Total Hours Nurse Staffing]]</f>
        <v>4.6530166305111684E-2</v>
      </c>
      <c r="I255" s="3">
        <f>SUM(Table39[[#This Row],[RN Hours]], Table39[[#This Row],[RN Admin Hours]], Table39[[#This Row],[RN DON Hours]])</f>
        <v>97.567222222222227</v>
      </c>
      <c r="J255" s="3">
        <f t="shared" si="12"/>
        <v>0</v>
      </c>
      <c r="K255" s="4">
        <f>Table39[[#This Row],[RN Hours Contract (W/ Admin, DON)]]/Table39[[#This Row],[RN Hours (w/ Admin, DON)]]</f>
        <v>0</v>
      </c>
      <c r="L255" s="3">
        <v>76.969444444444449</v>
      </c>
      <c r="M255" s="3">
        <v>0</v>
      </c>
      <c r="N255" s="4">
        <f>Table39[[#This Row],[RN Hours Contract]]/Table39[[#This Row],[RN Hours]]</f>
        <v>0</v>
      </c>
      <c r="O255" s="3">
        <v>17.531111111111109</v>
      </c>
      <c r="P255" s="3">
        <v>0</v>
      </c>
      <c r="Q255" s="4">
        <f>Table39[[#This Row],[RN Admin Hours Contract]]/Table39[[#This Row],[RN Admin Hours]]</f>
        <v>0</v>
      </c>
      <c r="R255" s="3">
        <v>3.0666666666666669</v>
      </c>
      <c r="S255" s="3">
        <v>0</v>
      </c>
      <c r="T255" s="4">
        <f>Table39[[#This Row],[RN DON Hours Contract]]/Table39[[#This Row],[RN DON Hours]]</f>
        <v>0</v>
      </c>
      <c r="U255" s="3">
        <f>SUM(Table39[[#This Row],[LPN Hours]], Table39[[#This Row],[LPN Admin Hours]])</f>
        <v>120.18233333333333</v>
      </c>
      <c r="V255" s="3">
        <f>Table39[[#This Row],[LPN Hours Contract]]+Table39[[#This Row],[LPN Admin Hours Contract]]</f>
        <v>0</v>
      </c>
      <c r="W255" s="4">
        <f t="shared" si="13"/>
        <v>0</v>
      </c>
      <c r="X255" s="3">
        <v>115.63788888888888</v>
      </c>
      <c r="Y255" s="3">
        <v>0</v>
      </c>
      <c r="Z255" s="4">
        <f>Table39[[#This Row],[LPN Hours Contract]]/Table39[[#This Row],[LPN Hours]]</f>
        <v>0</v>
      </c>
      <c r="AA255" s="3">
        <v>4.5444444444444443</v>
      </c>
      <c r="AB255" s="3">
        <v>0</v>
      </c>
      <c r="AC255" s="4">
        <f>Table39[[#This Row],[LPN Admin Hours Contract]]/Table39[[#This Row],[LPN Admin Hours]]</f>
        <v>0</v>
      </c>
      <c r="AD255" s="3">
        <f>SUM(Table39[[#This Row],[CNA Hours]], Table39[[#This Row],[NA in Training Hours]], Table39[[#This Row],[Med Aide/Tech Hours]])</f>
        <v>218.94444444444446</v>
      </c>
      <c r="AE255" s="3">
        <f>SUM(Table39[[#This Row],[CNA Hours Contract]], Table39[[#This Row],[NA in Training Hours Contract]], Table39[[#This Row],[Med Aide/Tech Hours Contract]])</f>
        <v>20.319444444444443</v>
      </c>
      <c r="AF255" s="4">
        <f>Table39[[#This Row],[CNA/NA/Med Aide Contract Hours]]/Table39[[#This Row],[Total CNA, NA in Training, Med Aide/Tech Hours]]</f>
        <v>9.2806394316163401E-2</v>
      </c>
      <c r="AG255" s="3">
        <v>218.94444444444446</v>
      </c>
      <c r="AH255" s="3">
        <v>20.319444444444443</v>
      </c>
      <c r="AI255" s="4">
        <f>Table39[[#This Row],[CNA Hours Contract]]/Table39[[#This Row],[CNA Hours]]</f>
        <v>9.2806394316163401E-2</v>
      </c>
      <c r="AJ255" s="3">
        <v>0</v>
      </c>
      <c r="AK255" s="3">
        <v>0</v>
      </c>
      <c r="AL255" s="4">
        <v>0</v>
      </c>
      <c r="AM255" s="3">
        <v>0</v>
      </c>
      <c r="AN255" s="3">
        <v>0</v>
      </c>
      <c r="AO255" s="4">
        <v>0</v>
      </c>
      <c r="AP255" s="1" t="s">
        <v>253</v>
      </c>
      <c r="AQ255" s="1">
        <v>5</v>
      </c>
    </row>
    <row r="256" spans="1:43" x14ac:dyDescent="0.2">
      <c r="A256" s="1" t="s">
        <v>425</v>
      </c>
      <c r="B256" s="1" t="s">
        <v>682</v>
      </c>
      <c r="C256" s="1" t="s">
        <v>980</v>
      </c>
      <c r="D256" s="1" t="s">
        <v>1135</v>
      </c>
      <c r="E256" s="3">
        <v>64.74444444444444</v>
      </c>
      <c r="F256" s="3">
        <f t="shared" si="11"/>
        <v>321.93055555555554</v>
      </c>
      <c r="G256" s="3">
        <f>SUM(Table39[[#This Row],[RN Hours Contract (W/ Admin, DON)]], Table39[[#This Row],[LPN Contract Hours (w/ Admin)]], Table39[[#This Row],[CNA/NA/Med Aide Contract Hours]])</f>
        <v>4.05</v>
      </c>
      <c r="H256" s="4">
        <f>Table39[[#This Row],[Total Contract Hours]]/Table39[[#This Row],[Total Hours Nurse Staffing]]</f>
        <v>1.2580352905647353E-2</v>
      </c>
      <c r="I256" s="3">
        <f>SUM(Table39[[#This Row],[RN Hours]], Table39[[#This Row],[RN Admin Hours]], Table39[[#This Row],[RN DON Hours]])</f>
        <v>64.091666666666669</v>
      </c>
      <c r="J256" s="3">
        <f t="shared" si="12"/>
        <v>4.05</v>
      </c>
      <c r="K256" s="4">
        <f>Table39[[#This Row],[RN Hours Contract (W/ Admin, DON)]]/Table39[[#This Row],[RN Hours (w/ Admin, DON)]]</f>
        <v>6.3190742426212448E-2</v>
      </c>
      <c r="L256" s="3">
        <v>58.669444444444444</v>
      </c>
      <c r="M256" s="3">
        <v>4.05</v>
      </c>
      <c r="N256" s="4">
        <f>Table39[[#This Row],[RN Hours Contract]]/Table39[[#This Row],[RN Hours]]</f>
        <v>6.9030822404242215E-2</v>
      </c>
      <c r="O256" s="3">
        <v>0</v>
      </c>
      <c r="P256" s="3">
        <v>0</v>
      </c>
      <c r="Q256" s="4">
        <v>0</v>
      </c>
      <c r="R256" s="3">
        <v>5.4222222222222225</v>
      </c>
      <c r="S256" s="3">
        <v>0</v>
      </c>
      <c r="T256" s="4">
        <f>Table39[[#This Row],[RN DON Hours Contract]]/Table39[[#This Row],[RN DON Hours]]</f>
        <v>0</v>
      </c>
      <c r="U256" s="3">
        <f>SUM(Table39[[#This Row],[LPN Hours]], Table39[[#This Row],[LPN Admin Hours]])</f>
        <v>35.37777777777778</v>
      </c>
      <c r="V256" s="3">
        <f>Table39[[#This Row],[LPN Hours Contract]]+Table39[[#This Row],[LPN Admin Hours Contract]]</f>
        <v>0</v>
      </c>
      <c r="W256" s="4">
        <f t="shared" si="13"/>
        <v>0</v>
      </c>
      <c r="X256" s="3">
        <v>35.37777777777778</v>
      </c>
      <c r="Y256" s="3">
        <v>0</v>
      </c>
      <c r="Z256" s="4">
        <f>Table39[[#This Row],[LPN Hours Contract]]/Table39[[#This Row],[LPN Hours]]</f>
        <v>0</v>
      </c>
      <c r="AA256" s="3">
        <v>0</v>
      </c>
      <c r="AB256" s="3">
        <v>0</v>
      </c>
      <c r="AC256" s="4">
        <v>0</v>
      </c>
      <c r="AD256" s="3">
        <f>SUM(Table39[[#This Row],[CNA Hours]], Table39[[#This Row],[NA in Training Hours]], Table39[[#This Row],[Med Aide/Tech Hours]])</f>
        <v>222.46111111111111</v>
      </c>
      <c r="AE256" s="3">
        <f>SUM(Table39[[#This Row],[CNA Hours Contract]], Table39[[#This Row],[NA in Training Hours Contract]], Table39[[#This Row],[Med Aide/Tech Hours Contract]])</f>
        <v>0</v>
      </c>
      <c r="AF256" s="4">
        <f>Table39[[#This Row],[CNA/NA/Med Aide Contract Hours]]/Table39[[#This Row],[Total CNA, NA in Training, Med Aide/Tech Hours]]</f>
        <v>0</v>
      </c>
      <c r="AG256" s="3">
        <v>222.46111111111111</v>
      </c>
      <c r="AH256" s="3">
        <v>0</v>
      </c>
      <c r="AI256" s="4">
        <f>Table39[[#This Row],[CNA Hours Contract]]/Table39[[#This Row],[CNA Hours]]</f>
        <v>0</v>
      </c>
      <c r="AJ256" s="3">
        <v>0</v>
      </c>
      <c r="AK256" s="3">
        <v>0</v>
      </c>
      <c r="AL256" s="4">
        <v>0</v>
      </c>
      <c r="AM256" s="3">
        <v>0</v>
      </c>
      <c r="AN256" s="3">
        <v>0</v>
      </c>
      <c r="AO256" s="4">
        <v>0</v>
      </c>
      <c r="AP256" s="1" t="s">
        <v>254</v>
      </c>
      <c r="AQ256" s="1">
        <v>5</v>
      </c>
    </row>
    <row r="257" spans="1:43" x14ac:dyDescent="0.2">
      <c r="A257" s="1" t="s">
        <v>425</v>
      </c>
      <c r="B257" s="1" t="s">
        <v>683</v>
      </c>
      <c r="C257" s="1" t="s">
        <v>864</v>
      </c>
      <c r="D257" s="1" t="s">
        <v>1121</v>
      </c>
      <c r="E257" s="3">
        <v>85.444444444444443</v>
      </c>
      <c r="F257" s="3">
        <f t="shared" si="11"/>
        <v>259.83088888888892</v>
      </c>
      <c r="G257" s="3">
        <f>SUM(Table39[[#This Row],[RN Hours Contract (W/ Admin, DON)]], Table39[[#This Row],[LPN Contract Hours (w/ Admin)]], Table39[[#This Row],[CNA/NA/Med Aide Contract Hours]])</f>
        <v>0</v>
      </c>
      <c r="H257" s="4">
        <f>Table39[[#This Row],[Total Contract Hours]]/Table39[[#This Row],[Total Hours Nurse Staffing]]</f>
        <v>0</v>
      </c>
      <c r="I257" s="3">
        <f>SUM(Table39[[#This Row],[RN Hours]], Table39[[#This Row],[RN Admin Hours]], Table39[[#This Row],[RN DON Hours]])</f>
        <v>50.525333333333336</v>
      </c>
      <c r="J257" s="3">
        <f t="shared" si="12"/>
        <v>0</v>
      </c>
      <c r="K257" s="4">
        <f>Table39[[#This Row],[RN Hours Contract (W/ Admin, DON)]]/Table39[[#This Row],[RN Hours (w/ Admin, DON)]]</f>
        <v>0</v>
      </c>
      <c r="L257" s="3">
        <v>34.652777777777779</v>
      </c>
      <c r="M257" s="3">
        <v>0</v>
      </c>
      <c r="N257" s="4">
        <f>Table39[[#This Row],[RN Hours Contract]]/Table39[[#This Row],[RN Hours]]</f>
        <v>0</v>
      </c>
      <c r="O257" s="3">
        <v>10.183666666666666</v>
      </c>
      <c r="P257" s="3">
        <v>0</v>
      </c>
      <c r="Q257" s="4">
        <f>Table39[[#This Row],[RN Admin Hours Contract]]/Table39[[#This Row],[RN Admin Hours]]</f>
        <v>0</v>
      </c>
      <c r="R257" s="3">
        <v>5.6888888888888891</v>
      </c>
      <c r="S257" s="3">
        <v>0</v>
      </c>
      <c r="T257" s="4">
        <f>Table39[[#This Row],[RN DON Hours Contract]]/Table39[[#This Row],[RN DON Hours]]</f>
        <v>0</v>
      </c>
      <c r="U257" s="3">
        <f>SUM(Table39[[#This Row],[LPN Hours]], Table39[[#This Row],[LPN Admin Hours]])</f>
        <v>67.75911111111111</v>
      </c>
      <c r="V257" s="3">
        <f>Table39[[#This Row],[LPN Hours Contract]]+Table39[[#This Row],[LPN Admin Hours Contract]]</f>
        <v>0</v>
      </c>
      <c r="W257" s="4">
        <f t="shared" si="13"/>
        <v>0</v>
      </c>
      <c r="X257" s="3">
        <v>56.928111111111107</v>
      </c>
      <c r="Y257" s="3">
        <v>0</v>
      </c>
      <c r="Z257" s="4">
        <f>Table39[[#This Row],[LPN Hours Contract]]/Table39[[#This Row],[LPN Hours]]</f>
        <v>0</v>
      </c>
      <c r="AA257" s="3">
        <v>10.830999999999998</v>
      </c>
      <c r="AB257" s="3">
        <v>0</v>
      </c>
      <c r="AC257" s="4">
        <f>Table39[[#This Row],[LPN Admin Hours Contract]]/Table39[[#This Row],[LPN Admin Hours]]</f>
        <v>0</v>
      </c>
      <c r="AD257" s="3">
        <f>SUM(Table39[[#This Row],[CNA Hours]], Table39[[#This Row],[NA in Training Hours]], Table39[[#This Row],[Med Aide/Tech Hours]])</f>
        <v>141.54644444444446</v>
      </c>
      <c r="AE257" s="3">
        <f>SUM(Table39[[#This Row],[CNA Hours Contract]], Table39[[#This Row],[NA in Training Hours Contract]], Table39[[#This Row],[Med Aide/Tech Hours Contract]])</f>
        <v>0</v>
      </c>
      <c r="AF257" s="4">
        <f>Table39[[#This Row],[CNA/NA/Med Aide Contract Hours]]/Table39[[#This Row],[Total CNA, NA in Training, Med Aide/Tech Hours]]</f>
        <v>0</v>
      </c>
      <c r="AG257" s="3">
        <v>141.54644444444446</v>
      </c>
      <c r="AH257" s="3">
        <v>0</v>
      </c>
      <c r="AI257" s="4">
        <f>Table39[[#This Row],[CNA Hours Contract]]/Table39[[#This Row],[CNA Hours]]</f>
        <v>0</v>
      </c>
      <c r="AJ257" s="3">
        <v>0</v>
      </c>
      <c r="AK257" s="3">
        <v>0</v>
      </c>
      <c r="AL257" s="4">
        <v>0</v>
      </c>
      <c r="AM257" s="3">
        <v>0</v>
      </c>
      <c r="AN257" s="3">
        <v>0</v>
      </c>
      <c r="AO257" s="4">
        <v>0</v>
      </c>
      <c r="AP257" s="1" t="s">
        <v>255</v>
      </c>
      <c r="AQ257" s="1">
        <v>5</v>
      </c>
    </row>
    <row r="258" spans="1:43" x14ac:dyDescent="0.2">
      <c r="A258" s="1" t="s">
        <v>425</v>
      </c>
      <c r="B258" s="1" t="s">
        <v>684</v>
      </c>
      <c r="C258" s="1" t="s">
        <v>966</v>
      </c>
      <c r="D258" s="1" t="s">
        <v>1105</v>
      </c>
      <c r="E258" s="3">
        <v>90.12222222222222</v>
      </c>
      <c r="F258" s="3">
        <f t="shared" ref="F258:F321" si="14">SUM(I258,U258,AD258)</f>
        <v>342.98888888888888</v>
      </c>
      <c r="G258" s="3">
        <f>SUM(Table39[[#This Row],[RN Hours Contract (W/ Admin, DON)]], Table39[[#This Row],[LPN Contract Hours (w/ Admin)]], Table39[[#This Row],[CNA/NA/Med Aide Contract Hours]])</f>
        <v>5.2188888888888885</v>
      </c>
      <c r="H258" s="4">
        <f>Table39[[#This Row],[Total Contract Hours]]/Table39[[#This Row],[Total Hours Nurse Staffing]]</f>
        <v>1.5215912404029933E-2</v>
      </c>
      <c r="I258" s="3">
        <f>SUM(Table39[[#This Row],[RN Hours]], Table39[[#This Row],[RN Admin Hours]], Table39[[#This Row],[RN DON Hours]])</f>
        <v>52.204777777777778</v>
      </c>
      <c r="J258" s="3">
        <f t="shared" si="12"/>
        <v>4.822222222222222</v>
      </c>
      <c r="K258" s="4">
        <f>Table39[[#This Row],[RN Hours Contract (W/ Admin, DON)]]/Table39[[#This Row],[RN Hours (w/ Admin, DON)]]</f>
        <v>9.2371281470618904E-2</v>
      </c>
      <c r="L258" s="3">
        <v>35.899111111111111</v>
      </c>
      <c r="M258" s="3">
        <v>1.45</v>
      </c>
      <c r="N258" s="4">
        <f>Table39[[#This Row],[RN Hours Contract]]/Table39[[#This Row],[RN Hours]]</f>
        <v>4.0390972230819701E-2</v>
      </c>
      <c r="O258" s="3">
        <v>11.055666666666667</v>
      </c>
      <c r="P258" s="3">
        <v>3.3722222222222222</v>
      </c>
      <c r="Q258" s="4">
        <f>Table39[[#This Row],[RN Admin Hours Contract]]/Table39[[#This Row],[RN Admin Hours]]</f>
        <v>0.30502206007979815</v>
      </c>
      <c r="R258" s="3">
        <v>5.25</v>
      </c>
      <c r="S258" s="3">
        <v>0</v>
      </c>
      <c r="T258" s="4">
        <f>Table39[[#This Row],[RN DON Hours Contract]]/Table39[[#This Row],[RN DON Hours]]</f>
        <v>0</v>
      </c>
      <c r="U258" s="3">
        <f>SUM(Table39[[#This Row],[LPN Hours]], Table39[[#This Row],[LPN Admin Hours]])</f>
        <v>116.46599999999999</v>
      </c>
      <c r="V258" s="3">
        <f>Table39[[#This Row],[LPN Hours Contract]]+Table39[[#This Row],[LPN Admin Hours Contract]]</f>
        <v>0.16333333333333333</v>
      </c>
      <c r="W258" s="4">
        <f t="shared" si="13"/>
        <v>1.4024121488961014E-3</v>
      </c>
      <c r="X258" s="3">
        <v>106.56844444444444</v>
      </c>
      <c r="Y258" s="3">
        <v>0.16333333333333333</v>
      </c>
      <c r="Z258" s="4">
        <f>Table39[[#This Row],[LPN Hours Contract]]/Table39[[#This Row],[LPN Hours]]</f>
        <v>1.5326613256373578E-3</v>
      </c>
      <c r="AA258" s="3">
        <v>9.8975555555555559</v>
      </c>
      <c r="AB258" s="3">
        <v>0</v>
      </c>
      <c r="AC258" s="4">
        <f>Table39[[#This Row],[LPN Admin Hours Contract]]/Table39[[#This Row],[LPN Admin Hours]]</f>
        <v>0</v>
      </c>
      <c r="AD258" s="3">
        <f>SUM(Table39[[#This Row],[CNA Hours]], Table39[[#This Row],[NA in Training Hours]], Table39[[#This Row],[Med Aide/Tech Hours]])</f>
        <v>174.31811111111111</v>
      </c>
      <c r="AE258" s="3">
        <f>SUM(Table39[[#This Row],[CNA Hours Contract]], Table39[[#This Row],[NA in Training Hours Contract]], Table39[[#This Row],[Med Aide/Tech Hours Contract]])</f>
        <v>0.23333333333333334</v>
      </c>
      <c r="AF258" s="4">
        <f>Table39[[#This Row],[CNA/NA/Med Aide Contract Hours]]/Table39[[#This Row],[Total CNA, NA in Training, Med Aide/Tech Hours]]</f>
        <v>1.3385490001357671E-3</v>
      </c>
      <c r="AG258" s="3">
        <v>174.31811111111111</v>
      </c>
      <c r="AH258" s="3">
        <v>0.23333333333333334</v>
      </c>
      <c r="AI258" s="4">
        <f>Table39[[#This Row],[CNA Hours Contract]]/Table39[[#This Row],[CNA Hours]]</f>
        <v>1.3385490001357671E-3</v>
      </c>
      <c r="AJ258" s="3">
        <v>0</v>
      </c>
      <c r="AK258" s="3">
        <v>0</v>
      </c>
      <c r="AL258" s="4">
        <v>0</v>
      </c>
      <c r="AM258" s="3">
        <v>0</v>
      </c>
      <c r="AN258" s="3">
        <v>0</v>
      </c>
      <c r="AO258" s="4">
        <v>0</v>
      </c>
      <c r="AP258" s="1" t="s">
        <v>256</v>
      </c>
      <c r="AQ258" s="1">
        <v>5</v>
      </c>
    </row>
    <row r="259" spans="1:43" x14ac:dyDescent="0.2">
      <c r="A259" s="1" t="s">
        <v>425</v>
      </c>
      <c r="B259" s="1" t="s">
        <v>685</v>
      </c>
      <c r="C259" s="1" t="s">
        <v>966</v>
      </c>
      <c r="D259" s="1" t="s">
        <v>1105</v>
      </c>
      <c r="E259" s="3">
        <v>108.95555555555555</v>
      </c>
      <c r="F259" s="3">
        <f t="shared" si="14"/>
        <v>516.35566666666659</v>
      </c>
      <c r="G259" s="3">
        <f>SUM(Table39[[#This Row],[RN Hours Contract (W/ Admin, DON)]], Table39[[#This Row],[LPN Contract Hours (w/ Admin)]], Table39[[#This Row],[CNA/NA/Med Aide Contract Hours]])</f>
        <v>8.8201111111111121</v>
      </c>
      <c r="H259" s="4">
        <f>Table39[[#This Row],[Total Contract Hours]]/Table39[[#This Row],[Total Hours Nurse Staffing]]</f>
        <v>1.7081464735439682E-2</v>
      </c>
      <c r="I259" s="3">
        <f>SUM(Table39[[#This Row],[RN Hours]], Table39[[#This Row],[RN Admin Hours]], Table39[[#This Row],[RN DON Hours]])</f>
        <v>86.564222222222213</v>
      </c>
      <c r="J259" s="3">
        <f t="shared" si="12"/>
        <v>0</v>
      </c>
      <c r="K259" s="4">
        <f>Table39[[#This Row],[RN Hours Contract (W/ Admin, DON)]]/Table39[[#This Row],[RN Hours (w/ Admin, DON)]]</f>
        <v>0</v>
      </c>
      <c r="L259" s="3">
        <v>37.476333333333329</v>
      </c>
      <c r="M259" s="3">
        <v>0</v>
      </c>
      <c r="N259" s="4">
        <f>Table39[[#This Row],[RN Hours Contract]]/Table39[[#This Row],[RN Hours]]</f>
        <v>0</v>
      </c>
      <c r="O259" s="3">
        <v>43.487888888888889</v>
      </c>
      <c r="P259" s="3">
        <v>0</v>
      </c>
      <c r="Q259" s="4">
        <f>Table39[[#This Row],[RN Admin Hours Contract]]/Table39[[#This Row],[RN Admin Hours]]</f>
        <v>0</v>
      </c>
      <c r="R259" s="3">
        <v>5.6</v>
      </c>
      <c r="S259" s="3">
        <v>0</v>
      </c>
      <c r="T259" s="4">
        <f>Table39[[#This Row],[RN DON Hours Contract]]/Table39[[#This Row],[RN DON Hours]]</f>
        <v>0</v>
      </c>
      <c r="U259" s="3">
        <f>SUM(Table39[[#This Row],[LPN Hours]], Table39[[#This Row],[LPN Admin Hours]])</f>
        <v>188.369</v>
      </c>
      <c r="V259" s="3">
        <f>Table39[[#This Row],[LPN Hours Contract]]+Table39[[#This Row],[LPN Admin Hours Contract]]</f>
        <v>0</v>
      </c>
      <c r="W259" s="4">
        <f t="shared" si="13"/>
        <v>0</v>
      </c>
      <c r="X259" s="3">
        <v>154.1948888888889</v>
      </c>
      <c r="Y259" s="3">
        <v>0</v>
      </c>
      <c r="Z259" s="4">
        <f>Table39[[#This Row],[LPN Hours Contract]]/Table39[[#This Row],[LPN Hours]]</f>
        <v>0</v>
      </c>
      <c r="AA259" s="3">
        <v>34.17411111111111</v>
      </c>
      <c r="AB259" s="3">
        <v>0</v>
      </c>
      <c r="AC259" s="4">
        <f>Table39[[#This Row],[LPN Admin Hours Contract]]/Table39[[#This Row],[LPN Admin Hours]]</f>
        <v>0</v>
      </c>
      <c r="AD259" s="3">
        <f>SUM(Table39[[#This Row],[CNA Hours]], Table39[[#This Row],[NA in Training Hours]], Table39[[#This Row],[Med Aide/Tech Hours]])</f>
        <v>241.42244444444444</v>
      </c>
      <c r="AE259" s="3">
        <f>SUM(Table39[[#This Row],[CNA Hours Contract]], Table39[[#This Row],[NA in Training Hours Contract]], Table39[[#This Row],[Med Aide/Tech Hours Contract]])</f>
        <v>8.8201111111111121</v>
      </c>
      <c r="AF259" s="4">
        <f>Table39[[#This Row],[CNA/NA/Med Aide Contract Hours]]/Table39[[#This Row],[Total CNA, NA in Training, Med Aide/Tech Hours]]</f>
        <v>3.653393176184485E-2</v>
      </c>
      <c r="AG259" s="3">
        <v>241.42244444444444</v>
      </c>
      <c r="AH259" s="3">
        <v>8.8201111111111121</v>
      </c>
      <c r="AI259" s="4">
        <f>Table39[[#This Row],[CNA Hours Contract]]/Table39[[#This Row],[CNA Hours]]</f>
        <v>3.653393176184485E-2</v>
      </c>
      <c r="AJ259" s="3">
        <v>0</v>
      </c>
      <c r="AK259" s="3">
        <v>0</v>
      </c>
      <c r="AL259" s="4">
        <v>0</v>
      </c>
      <c r="AM259" s="3">
        <v>0</v>
      </c>
      <c r="AN259" s="3">
        <v>0</v>
      </c>
      <c r="AO259" s="4">
        <v>0</v>
      </c>
      <c r="AP259" s="1" t="s">
        <v>257</v>
      </c>
      <c r="AQ259" s="1">
        <v>5</v>
      </c>
    </row>
    <row r="260" spans="1:43" x14ac:dyDescent="0.2">
      <c r="A260" s="1" t="s">
        <v>425</v>
      </c>
      <c r="B260" s="1" t="s">
        <v>686</v>
      </c>
      <c r="C260" s="1" t="s">
        <v>1022</v>
      </c>
      <c r="D260" s="1" t="s">
        <v>1105</v>
      </c>
      <c r="E260" s="3">
        <v>66.588888888888889</v>
      </c>
      <c r="F260" s="3">
        <f t="shared" si="14"/>
        <v>224.69855555555557</v>
      </c>
      <c r="G260" s="3">
        <f>SUM(Table39[[#This Row],[RN Hours Contract (W/ Admin, DON)]], Table39[[#This Row],[LPN Contract Hours (w/ Admin)]], Table39[[#This Row],[CNA/NA/Med Aide Contract Hours]])</f>
        <v>18.559222222222225</v>
      </c>
      <c r="H260" s="4">
        <f>Table39[[#This Row],[Total Contract Hours]]/Table39[[#This Row],[Total Hours Nurse Staffing]]</f>
        <v>8.2596090465893321E-2</v>
      </c>
      <c r="I260" s="3">
        <f>SUM(Table39[[#This Row],[RN Hours]], Table39[[#This Row],[RN Admin Hours]], Table39[[#This Row],[RN DON Hours]])</f>
        <v>28.536333333333332</v>
      </c>
      <c r="J260" s="3">
        <f t="shared" si="12"/>
        <v>3.3378888888888891</v>
      </c>
      <c r="K260" s="4">
        <f>Table39[[#This Row],[RN Hours Contract (W/ Admin, DON)]]/Table39[[#This Row],[RN Hours (w/ Admin, DON)]]</f>
        <v>0.11696978900193516</v>
      </c>
      <c r="L260" s="3">
        <v>16.330777777777776</v>
      </c>
      <c r="M260" s="3">
        <v>3.3378888888888891</v>
      </c>
      <c r="N260" s="4">
        <f>Table39[[#This Row],[RN Hours Contract]]/Table39[[#This Row],[RN Hours]]</f>
        <v>0.20439252400035385</v>
      </c>
      <c r="O260" s="3">
        <v>6.4777777777777779</v>
      </c>
      <c r="P260" s="3">
        <v>0</v>
      </c>
      <c r="Q260" s="4">
        <f>Table39[[#This Row],[RN Admin Hours Contract]]/Table39[[#This Row],[RN Admin Hours]]</f>
        <v>0</v>
      </c>
      <c r="R260" s="3">
        <v>5.7277777777777779</v>
      </c>
      <c r="S260" s="3">
        <v>0</v>
      </c>
      <c r="T260" s="4">
        <f>Table39[[#This Row],[RN DON Hours Contract]]/Table39[[#This Row],[RN DON Hours]]</f>
        <v>0</v>
      </c>
      <c r="U260" s="3">
        <f>SUM(Table39[[#This Row],[LPN Hours]], Table39[[#This Row],[LPN Admin Hours]])</f>
        <v>71.913111111111121</v>
      </c>
      <c r="V260" s="3">
        <f>Table39[[#This Row],[LPN Hours Contract]]+Table39[[#This Row],[LPN Admin Hours Contract]]</f>
        <v>8.5776666666666674</v>
      </c>
      <c r="W260" s="4">
        <f t="shared" si="13"/>
        <v>0.11927820301660337</v>
      </c>
      <c r="X260" s="3">
        <v>64.196444444444452</v>
      </c>
      <c r="Y260" s="3">
        <v>8.5776666666666674</v>
      </c>
      <c r="Z260" s="4">
        <f>Table39[[#This Row],[LPN Hours Contract]]/Table39[[#This Row],[LPN Hours]]</f>
        <v>0.13361591503856218</v>
      </c>
      <c r="AA260" s="3">
        <v>7.7166666666666668</v>
      </c>
      <c r="AB260" s="3">
        <v>0</v>
      </c>
      <c r="AC260" s="4">
        <f>Table39[[#This Row],[LPN Admin Hours Contract]]/Table39[[#This Row],[LPN Admin Hours]]</f>
        <v>0</v>
      </c>
      <c r="AD260" s="3">
        <f>SUM(Table39[[#This Row],[CNA Hours]], Table39[[#This Row],[NA in Training Hours]], Table39[[#This Row],[Med Aide/Tech Hours]])</f>
        <v>124.24911111111112</v>
      </c>
      <c r="AE260" s="3">
        <f>SUM(Table39[[#This Row],[CNA Hours Contract]], Table39[[#This Row],[NA in Training Hours Contract]], Table39[[#This Row],[Med Aide/Tech Hours Contract]])</f>
        <v>6.6436666666666673</v>
      </c>
      <c r="AF260" s="4">
        <f>Table39[[#This Row],[CNA/NA/Med Aide Contract Hours]]/Table39[[#This Row],[Total CNA, NA in Training, Med Aide/Tech Hours]]</f>
        <v>5.3470536788995583E-2</v>
      </c>
      <c r="AG260" s="3">
        <v>121.21211111111111</v>
      </c>
      <c r="AH260" s="3">
        <v>6.6436666666666673</v>
      </c>
      <c r="AI260" s="4">
        <f>Table39[[#This Row],[CNA Hours Contract]]/Table39[[#This Row],[CNA Hours]]</f>
        <v>5.481025456752122E-2</v>
      </c>
      <c r="AJ260" s="3">
        <v>3.0370000000000004</v>
      </c>
      <c r="AK260" s="3">
        <v>0</v>
      </c>
      <c r="AL260" s="4">
        <f>Table39[[#This Row],[NA in Training Hours Contract]]/Table39[[#This Row],[NA in Training Hours]]</f>
        <v>0</v>
      </c>
      <c r="AM260" s="3">
        <v>0</v>
      </c>
      <c r="AN260" s="3">
        <v>0</v>
      </c>
      <c r="AO260" s="4">
        <v>0</v>
      </c>
      <c r="AP260" s="1" t="s">
        <v>258</v>
      </c>
      <c r="AQ260" s="1">
        <v>5</v>
      </c>
    </row>
    <row r="261" spans="1:43" x14ac:dyDescent="0.2">
      <c r="A261" s="1" t="s">
        <v>425</v>
      </c>
      <c r="B261" s="1" t="s">
        <v>687</v>
      </c>
      <c r="C261" s="1" t="s">
        <v>890</v>
      </c>
      <c r="D261" s="1" t="s">
        <v>1106</v>
      </c>
      <c r="E261" s="3">
        <v>53.488888888888887</v>
      </c>
      <c r="F261" s="3">
        <f t="shared" si="14"/>
        <v>238.84711111111113</v>
      </c>
      <c r="G261" s="3">
        <f>SUM(Table39[[#This Row],[RN Hours Contract (W/ Admin, DON)]], Table39[[#This Row],[LPN Contract Hours (w/ Admin)]], Table39[[#This Row],[CNA/NA/Med Aide Contract Hours]])</f>
        <v>0</v>
      </c>
      <c r="H261" s="4">
        <f>Table39[[#This Row],[Total Contract Hours]]/Table39[[#This Row],[Total Hours Nurse Staffing]]</f>
        <v>0</v>
      </c>
      <c r="I261" s="3">
        <f>SUM(Table39[[#This Row],[RN Hours]], Table39[[#This Row],[RN Admin Hours]], Table39[[#This Row],[RN DON Hours]])</f>
        <v>65.760222222222211</v>
      </c>
      <c r="J261" s="3">
        <f t="shared" si="12"/>
        <v>0</v>
      </c>
      <c r="K261" s="4">
        <f>Table39[[#This Row],[RN Hours Contract (W/ Admin, DON)]]/Table39[[#This Row],[RN Hours (w/ Admin, DON)]]</f>
        <v>0</v>
      </c>
      <c r="L261" s="3">
        <v>35.43044444444444</v>
      </c>
      <c r="M261" s="3">
        <v>0</v>
      </c>
      <c r="N261" s="4">
        <f>Table39[[#This Row],[RN Hours Contract]]/Table39[[#This Row],[RN Hours]]</f>
        <v>0</v>
      </c>
      <c r="O261" s="3">
        <v>24.746444444444446</v>
      </c>
      <c r="P261" s="3">
        <v>0</v>
      </c>
      <c r="Q261" s="4">
        <f>Table39[[#This Row],[RN Admin Hours Contract]]/Table39[[#This Row],[RN Admin Hours]]</f>
        <v>0</v>
      </c>
      <c r="R261" s="3">
        <v>5.583333333333333</v>
      </c>
      <c r="S261" s="3">
        <v>0</v>
      </c>
      <c r="T261" s="4">
        <f>Table39[[#This Row],[RN DON Hours Contract]]/Table39[[#This Row],[RN DON Hours]]</f>
        <v>0</v>
      </c>
      <c r="U261" s="3">
        <f>SUM(Table39[[#This Row],[LPN Hours]], Table39[[#This Row],[LPN Admin Hours]])</f>
        <v>20.692999999999998</v>
      </c>
      <c r="V261" s="3">
        <f>Table39[[#This Row],[LPN Hours Contract]]+Table39[[#This Row],[LPN Admin Hours Contract]]</f>
        <v>0</v>
      </c>
      <c r="W261" s="4">
        <f t="shared" si="13"/>
        <v>0</v>
      </c>
      <c r="X261" s="3">
        <v>20.692999999999998</v>
      </c>
      <c r="Y261" s="3">
        <v>0</v>
      </c>
      <c r="Z261" s="4">
        <f>Table39[[#This Row],[LPN Hours Contract]]/Table39[[#This Row],[LPN Hours]]</f>
        <v>0</v>
      </c>
      <c r="AA261" s="3">
        <v>0</v>
      </c>
      <c r="AB261" s="3">
        <v>0</v>
      </c>
      <c r="AC261" s="4">
        <v>0</v>
      </c>
      <c r="AD261" s="3">
        <f>SUM(Table39[[#This Row],[CNA Hours]], Table39[[#This Row],[NA in Training Hours]], Table39[[#This Row],[Med Aide/Tech Hours]])</f>
        <v>152.39388888888891</v>
      </c>
      <c r="AE261" s="3">
        <f>SUM(Table39[[#This Row],[CNA Hours Contract]], Table39[[#This Row],[NA in Training Hours Contract]], Table39[[#This Row],[Med Aide/Tech Hours Contract]])</f>
        <v>0</v>
      </c>
      <c r="AF261" s="4">
        <f>Table39[[#This Row],[CNA/NA/Med Aide Contract Hours]]/Table39[[#This Row],[Total CNA, NA in Training, Med Aide/Tech Hours]]</f>
        <v>0</v>
      </c>
      <c r="AG261" s="3">
        <v>152.39388888888891</v>
      </c>
      <c r="AH261" s="3">
        <v>0</v>
      </c>
      <c r="AI261" s="4">
        <f>Table39[[#This Row],[CNA Hours Contract]]/Table39[[#This Row],[CNA Hours]]</f>
        <v>0</v>
      </c>
      <c r="AJ261" s="3">
        <v>0</v>
      </c>
      <c r="AK261" s="3">
        <v>0</v>
      </c>
      <c r="AL261" s="4">
        <v>0</v>
      </c>
      <c r="AM261" s="3">
        <v>0</v>
      </c>
      <c r="AN261" s="3">
        <v>0</v>
      </c>
      <c r="AO261" s="4">
        <v>0</v>
      </c>
      <c r="AP261" s="1" t="s">
        <v>259</v>
      </c>
      <c r="AQ261" s="1">
        <v>5</v>
      </c>
    </row>
    <row r="262" spans="1:43" x14ac:dyDescent="0.2">
      <c r="A262" s="1" t="s">
        <v>425</v>
      </c>
      <c r="B262" s="1" t="s">
        <v>688</v>
      </c>
      <c r="C262" s="1" t="s">
        <v>865</v>
      </c>
      <c r="D262" s="1" t="s">
        <v>1121</v>
      </c>
      <c r="E262" s="3">
        <v>111.41111111111111</v>
      </c>
      <c r="F262" s="3">
        <f t="shared" si="14"/>
        <v>353.25300000000004</v>
      </c>
      <c r="G262" s="3">
        <f>SUM(Table39[[#This Row],[RN Hours Contract (W/ Admin, DON)]], Table39[[#This Row],[LPN Contract Hours (w/ Admin)]], Table39[[#This Row],[CNA/NA/Med Aide Contract Hours]])</f>
        <v>27.894000000000002</v>
      </c>
      <c r="H262" s="4">
        <f>Table39[[#This Row],[Total Contract Hours]]/Table39[[#This Row],[Total Hours Nurse Staffing]]</f>
        <v>7.8963235981010779E-2</v>
      </c>
      <c r="I262" s="3">
        <f>SUM(Table39[[#This Row],[RN Hours]], Table39[[#This Row],[RN Admin Hours]], Table39[[#This Row],[RN DON Hours]])</f>
        <v>36.635333333333335</v>
      </c>
      <c r="J262" s="3">
        <f t="shared" si="12"/>
        <v>0</v>
      </c>
      <c r="K262" s="4">
        <f>Table39[[#This Row],[RN Hours Contract (W/ Admin, DON)]]/Table39[[#This Row],[RN Hours (w/ Admin, DON)]]</f>
        <v>0</v>
      </c>
      <c r="L262" s="3">
        <v>23.161222222222225</v>
      </c>
      <c r="M262" s="3">
        <v>0</v>
      </c>
      <c r="N262" s="4">
        <f>Table39[[#This Row],[RN Hours Contract]]/Table39[[#This Row],[RN Hours]]</f>
        <v>0</v>
      </c>
      <c r="O262" s="3">
        <v>9.2074444444444445</v>
      </c>
      <c r="P262" s="3">
        <v>0</v>
      </c>
      <c r="Q262" s="4">
        <f>Table39[[#This Row],[RN Admin Hours Contract]]/Table39[[#This Row],[RN Admin Hours]]</f>
        <v>0</v>
      </c>
      <c r="R262" s="3">
        <v>4.2666666666666666</v>
      </c>
      <c r="S262" s="3">
        <v>0</v>
      </c>
      <c r="T262" s="4">
        <f>Table39[[#This Row],[RN DON Hours Contract]]/Table39[[#This Row],[RN DON Hours]]</f>
        <v>0</v>
      </c>
      <c r="U262" s="3">
        <f>SUM(Table39[[#This Row],[LPN Hours]], Table39[[#This Row],[LPN Admin Hours]])</f>
        <v>106.85922222222221</v>
      </c>
      <c r="V262" s="3">
        <f>Table39[[#This Row],[LPN Hours Contract]]+Table39[[#This Row],[LPN Admin Hours Contract]]</f>
        <v>27.894000000000002</v>
      </c>
      <c r="W262" s="4">
        <f t="shared" si="13"/>
        <v>0.26103502739325785</v>
      </c>
      <c r="X262" s="3">
        <v>86.535222222222217</v>
      </c>
      <c r="Y262" s="3">
        <v>27.894000000000002</v>
      </c>
      <c r="Z262" s="4">
        <f>Table39[[#This Row],[LPN Hours Contract]]/Table39[[#This Row],[LPN Hours]]</f>
        <v>0.3223427326316709</v>
      </c>
      <c r="AA262" s="3">
        <v>20.324000000000002</v>
      </c>
      <c r="AB262" s="3">
        <v>0</v>
      </c>
      <c r="AC262" s="4">
        <f>Table39[[#This Row],[LPN Admin Hours Contract]]/Table39[[#This Row],[LPN Admin Hours]]</f>
        <v>0</v>
      </c>
      <c r="AD262" s="3">
        <f>SUM(Table39[[#This Row],[CNA Hours]], Table39[[#This Row],[NA in Training Hours]], Table39[[#This Row],[Med Aide/Tech Hours]])</f>
        <v>209.75844444444445</v>
      </c>
      <c r="AE262" s="3">
        <f>SUM(Table39[[#This Row],[CNA Hours Contract]], Table39[[#This Row],[NA in Training Hours Contract]], Table39[[#This Row],[Med Aide/Tech Hours Contract]])</f>
        <v>0</v>
      </c>
      <c r="AF262" s="4">
        <f>Table39[[#This Row],[CNA/NA/Med Aide Contract Hours]]/Table39[[#This Row],[Total CNA, NA in Training, Med Aide/Tech Hours]]</f>
        <v>0</v>
      </c>
      <c r="AG262" s="3">
        <v>192.85277777777779</v>
      </c>
      <c r="AH262" s="3">
        <v>0</v>
      </c>
      <c r="AI262" s="4">
        <f>Table39[[#This Row],[CNA Hours Contract]]/Table39[[#This Row],[CNA Hours]]</f>
        <v>0</v>
      </c>
      <c r="AJ262" s="3">
        <v>16.905666666666662</v>
      </c>
      <c r="AK262" s="3">
        <v>0</v>
      </c>
      <c r="AL262" s="4">
        <f>Table39[[#This Row],[NA in Training Hours Contract]]/Table39[[#This Row],[NA in Training Hours]]</f>
        <v>0</v>
      </c>
      <c r="AM262" s="3">
        <v>0</v>
      </c>
      <c r="AN262" s="3">
        <v>0</v>
      </c>
      <c r="AO262" s="4">
        <v>0</v>
      </c>
      <c r="AP262" s="1" t="s">
        <v>260</v>
      </c>
      <c r="AQ262" s="1">
        <v>5</v>
      </c>
    </row>
    <row r="263" spans="1:43" x14ac:dyDescent="0.2">
      <c r="A263" s="1" t="s">
        <v>425</v>
      </c>
      <c r="B263" s="1" t="s">
        <v>689</v>
      </c>
      <c r="C263" s="1" t="s">
        <v>928</v>
      </c>
      <c r="D263" s="1" t="s">
        <v>1079</v>
      </c>
      <c r="E263" s="3">
        <v>72.144444444444446</v>
      </c>
      <c r="F263" s="3">
        <f t="shared" si="14"/>
        <v>300.37644444444447</v>
      </c>
      <c r="G263" s="3">
        <f>SUM(Table39[[#This Row],[RN Hours Contract (W/ Admin, DON)]], Table39[[#This Row],[LPN Contract Hours (w/ Admin)]], Table39[[#This Row],[CNA/NA/Med Aide Contract Hours]])</f>
        <v>19.467999999999996</v>
      </c>
      <c r="H263" s="4">
        <f>Table39[[#This Row],[Total Contract Hours]]/Table39[[#This Row],[Total Hours Nurse Staffing]]</f>
        <v>6.481200626769075E-2</v>
      </c>
      <c r="I263" s="3">
        <f>SUM(Table39[[#This Row],[RN Hours]], Table39[[#This Row],[RN Admin Hours]], Table39[[#This Row],[RN DON Hours]])</f>
        <v>37.324444444444453</v>
      </c>
      <c r="J263" s="3">
        <f t="shared" si="12"/>
        <v>2.4805555555555556</v>
      </c>
      <c r="K263" s="4">
        <f>Table39[[#This Row],[RN Hours Contract (W/ Admin, DON)]]/Table39[[#This Row],[RN Hours (w/ Admin, DON)]]</f>
        <v>6.6459276018099533E-2</v>
      </c>
      <c r="L263" s="3">
        <v>22.679333333333336</v>
      </c>
      <c r="M263" s="3">
        <v>2.213888888888889</v>
      </c>
      <c r="N263" s="4">
        <f>Table39[[#This Row],[RN Hours Contract]]/Table39[[#This Row],[RN Hours]]</f>
        <v>9.7617017940954565E-2</v>
      </c>
      <c r="O263" s="3">
        <v>9.2228888888888907</v>
      </c>
      <c r="P263" s="3">
        <v>0.26666666666666666</v>
      </c>
      <c r="Q263" s="4">
        <f>Table39[[#This Row],[RN Admin Hours Contract]]/Table39[[#This Row],[RN Admin Hours]]</f>
        <v>2.8913572512830391E-2</v>
      </c>
      <c r="R263" s="3">
        <v>5.4222222222222225</v>
      </c>
      <c r="S263" s="3">
        <v>0</v>
      </c>
      <c r="T263" s="4">
        <f>Table39[[#This Row],[RN DON Hours Contract]]/Table39[[#This Row],[RN DON Hours]]</f>
        <v>0</v>
      </c>
      <c r="U263" s="3">
        <f>SUM(Table39[[#This Row],[LPN Hours]], Table39[[#This Row],[LPN Admin Hours]])</f>
        <v>70.390888888888895</v>
      </c>
      <c r="V263" s="3">
        <f>Table39[[#This Row],[LPN Hours Contract]]+Table39[[#This Row],[LPN Admin Hours Contract]]</f>
        <v>16.987444444444442</v>
      </c>
      <c r="W263" s="4">
        <f t="shared" si="13"/>
        <v>0.24133015952190776</v>
      </c>
      <c r="X263" s="3">
        <v>70.390888888888895</v>
      </c>
      <c r="Y263" s="3">
        <v>16.987444444444442</v>
      </c>
      <c r="Z263" s="4">
        <f>Table39[[#This Row],[LPN Hours Contract]]/Table39[[#This Row],[LPN Hours]]</f>
        <v>0.24133015952190776</v>
      </c>
      <c r="AA263" s="3">
        <v>0</v>
      </c>
      <c r="AB263" s="3">
        <v>0</v>
      </c>
      <c r="AC263" s="4">
        <v>0</v>
      </c>
      <c r="AD263" s="3">
        <f>SUM(Table39[[#This Row],[CNA Hours]], Table39[[#This Row],[NA in Training Hours]], Table39[[#This Row],[Med Aide/Tech Hours]])</f>
        <v>192.6611111111111</v>
      </c>
      <c r="AE263" s="3">
        <f>SUM(Table39[[#This Row],[CNA Hours Contract]], Table39[[#This Row],[NA in Training Hours Contract]], Table39[[#This Row],[Med Aide/Tech Hours Contract]])</f>
        <v>0</v>
      </c>
      <c r="AF263" s="4">
        <f>Table39[[#This Row],[CNA/NA/Med Aide Contract Hours]]/Table39[[#This Row],[Total CNA, NA in Training, Med Aide/Tech Hours]]</f>
        <v>0</v>
      </c>
      <c r="AG263" s="3">
        <v>190.10411111111111</v>
      </c>
      <c r="AH263" s="3">
        <v>0</v>
      </c>
      <c r="AI263" s="4">
        <f>Table39[[#This Row],[CNA Hours Contract]]/Table39[[#This Row],[CNA Hours]]</f>
        <v>0</v>
      </c>
      <c r="AJ263" s="3">
        <v>2.5569999999999995</v>
      </c>
      <c r="AK263" s="3">
        <v>0</v>
      </c>
      <c r="AL263" s="4">
        <f>Table39[[#This Row],[NA in Training Hours Contract]]/Table39[[#This Row],[NA in Training Hours]]</f>
        <v>0</v>
      </c>
      <c r="AM263" s="3">
        <v>0</v>
      </c>
      <c r="AN263" s="3">
        <v>0</v>
      </c>
      <c r="AO263" s="4">
        <v>0</v>
      </c>
      <c r="AP263" s="1" t="s">
        <v>261</v>
      </c>
      <c r="AQ263" s="1">
        <v>5</v>
      </c>
    </row>
    <row r="264" spans="1:43" x14ac:dyDescent="0.2">
      <c r="A264" s="1" t="s">
        <v>425</v>
      </c>
      <c r="B264" s="1" t="s">
        <v>690</v>
      </c>
      <c r="C264" s="1" t="s">
        <v>859</v>
      </c>
      <c r="D264" s="1" t="s">
        <v>1068</v>
      </c>
      <c r="E264" s="3">
        <v>56.155555555555559</v>
      </c>
      <c r="F264" s="3">
        <f t="shared" si="14"/>
        <v>208.52488888888888</v>
      </c>
      <c r="G264" s="3">
        <f>SUM(Table39[[#This Row],[RN Hours Contract (W/ Admin, DON)]], Table39[[#This Row],[LPN Contract Hours (w/ Admin)]], Table39[[#This Row],[CNA/NA/Med Aide Contract Hours]])</f>
        <v>0</v>
      </c>
      <c r="H264" s="4">
        <f>Table39[[#This Row],[Total Contract Hours]]/Table39[[#This Row],[Total Hours Nurse Staffing]]</f>
        <v>0</v>
      </c>
      <c r="I264" s="3">
        <f>SUM(Table39[[#This Row],[RN Hours]], Table39[[#This Row],[RN Admin Hours]], Table39[[#This Row],[RN DON Hours]])</f>
        <v>43.070777777777785</v>
      </c>
      <c r="J264" s="3">
        <f t="shared" si="12"/>
        <v>0</v>
      </c>
      <c r="K264" s="4">
        <f>Table39[[#This Row],[RN Hours Contract (W/ Admin, DON)]]/Table39[[#This Row],[RN Hours (w/ Admin, DON)]]</f>
        <v>0</v>
      </c>
      <c r="L264" s="3">
        <v>24.067777777777778</v>
      </c>
      <c r="M264" s="3">
        <v>0</v>
      </c>
      <c r="N264" s="4">
        <f>Table39[[#This Row],[RN Hours Contract]]/Table39[[#This Row],[RN Hours]]</f>
        <v>0</v>
      </c>
      <c r="O264" s="3">
        <v>13.314111111111114</v>
      </c>
      <c r="P264" s="3">
        <v>0</v>
      </c>
      <c r="Q264" s="4">
        <f>Table39[[#This Row],[RN Admin Hours Contract]]/Table39[[#This Row],[RN Admin Hours]]</f>
        <v>0</v>
      </c>
      <c r="R264" s="3">
        <v>5.6888888888888891</v>
      </c>
      <c r="S264" s="3">
        <v>0</v>
      </c>
      <c r="T264" s="4">
        <f>Table39[[#This Row],[RN DON Hours Contract]]/Table39[[#This Row],[RN DON Hours]]</f>
        <v>0</v>
      </c>
      <c r="U264" s="3">
        <f>SUM(Table39[[#This Row],[LPN Hours]], Table39[[#This Row],[LPN Admin Hours]])</f>
        <v>40.881777777777778</v>
      </c>
      <c r="V264" s="3">
        <f>Table39[[#This Row],[LPN Hours Contract]]+Table39[[#This Row],[LPN Admin Hours Contract]]</f>
        <v>0</v>
      </c>
      <c r="W264" s="4">
        <f t="shared" si="13"/>
        <v>0</v>
      </c>
      <c r="X264" s="3">
        <v>40.881777777777778</v>
      </c>
      <c r="Y264" s="3">
        <v>0</v>
      </c>
      <c r="Z264" s="4">
        <f>Table39[[#This Row],[LPN Hours Contract]]/Table39[[#This Row],[LPN Hours]]</f>
        <v>0</v>
      </c>
      <c r="AA264" s="3">
        <v>0</v>
      </c>
      <c r="AB264" s="3">
        <v>0</v>
      </c>
      <c r="AC264" s="4">
        <v>0</v>
      </c>
      <c r="AD264" s="3">
        <f>SUM(Table39[[#This Row],[CNA Hours]], Table39[[#This Row],[NA in Training Hours]], Table39[[#This Row],[Med Aide/Tech Hours]])</f>
        <v>124.57233333333333</v>
      </c>
      <c r="AE264" s="3">
        <f>SUM(Table39[[#This Row],[CNA Hours Contract]], Table39[[#This Row],[NA in Training Hours Contract]], Table39[[#This Row],[Med Aide/Tech Hours Contract]])</f>
        <v>0</v>
      </c>
      <c r="AF264" s="4">
        <f>Table39[[#This Row],[CNA/NA/Med Aide Contract Hours]]/Table39[[#This Row],[Total CNA, NA in Training, Med Aide/Tech Hours]]</f>
        <v>0</v>
      </c>
      <c r="AG264" s="3">
        <v>119.32566666666666</v>
      </c>
      <c r="AH264" s="3">
        <v>0</v>
      </c>
      <c r="AI264" s="4">
        <f>Table39[[#This Row],[CNA Hours Contract]]/Table39[[#This Row],[CNA Hours]]</f>
        <v>0</v>
      </c>
      <c r="AJ264" s="3">
        <v>5.2466666666666661</v>
      </c>
      <c r="AK264" s="3">
        <v>0</v>
      </c>
      <c r="AL264" s="4">
        <f>Table39[[#This Row],[NA in Training Hours Contract]]/Table39[[#This Row],[NA in Training Hours]]</f>
        <v>0</v>
      </c>
      <c r="AM264" s="3">
        <v>0</v>
      </c>
      <c r="AN264" s="3">
        <v>0</v>
      </c>
      <c r="AO264" s="4">
        <v>0</v>
      </c>
      <c r="AP264" s="1" t="s">
        <v>262</v>
      </c>
      <c r="AQ264" s="1">
        <v>5</v>
      </c>
    </row>
    <row r="265" spans="1:43" x14ac:dyDescent="0.2">
      <c r="A265" s="1" t="s">
        <v>425</v>
      </c>
      <c r="B265" s="1" t="s">
        <v>691</v>
      </c>
      <c r="C265" s="1" t="s">
        <v>928</v>
      </c>
      <c r="D265" s="1" t="s">
        <v>1079</v>
      </c>
      <c r="E265" s="3">
        <v>94</v>
      </c>
      <c r="F265" s="3">
        <f t="shared" si="14"/>
        <v>316.82144444444441</v>
      </c>
      <c r="G265" s="3">
        <f>SUM(Table39[[#This Row],[RN Hours Contract (W/ Admin, DON)]], Table39[[#This Row],[LPN Contract Hours (w/ Admin)]], Table39[[#This Row],[CNA/NA/Med Aide Contract Hours]])</f>
        <v>26.388888888888889</v>
      </c>
      <c r="H265" s="4">
        <f>Table39[[#This Row],[Total Contract Hours]]/Table39[[#This Row],[Total Hours Nurse Staffing]]</f>
        <v>8.3292622237622113E-2</v>
      </c>
      <c r="I265" s="3">
        <f>SUM(Table39[[#This Row],[RN Hours]], Table39[[#This Row],[RN Admin Hours]], Table39[[#This Row],[RN DON Hours]])</f>
        <v>46.251888888888892</v>
      </c>
      <c r="J265" s="3">
        <f t="shared" si="12"/>
        <v>0</v>
      </c>
      <c r="K265" s="4">
        <f>Table39[[#This Row],[RN Hours Contract (W/ Admin, DON)]]/Table39[[#This Row],[RN Hours (w/ Admin, DON)]]</f>
        <v>0</v>
      </c>
      <c r="L265" s="3">
        <v>32.547777777777782</v>
      </c>
      <c r="M265" s="3">
        <v>0</v>
      </c>
      <c r="N265" s="4">
        <f>Table39[[#This Row],[RN Hours Contract]]/Table39[[#This Row],[RN Hours]]</f>
        <v>0</v>
      </c>
      <c r="O265" s="3">
        <v>8.1929999999999996</v>
      </c>
      <c r="P265" s="3">
        <v>0</v>
      </c>
      <c r="Q265" s="4">
        <f>Table39[[#This Row],[RN Admin Hours Contract]]/Table39[[#This Row],[RN Admin Hours]]</f>
        <v>0</v>
      </c>
      <c r="R265" s="3">
        <v>5.5111111111111111</v>
      </c>
      <c r="S265" s="3">
        <v>0</v>
      </c>
      <c r="T265" s="4">
        <f>Table39[[#This Row],[RN DON Hours Contract]]/Table39[[#This Row],[RN DON Hours]]</f>
        <v>0</v>
      </c>
      <c r="U265" s="3">
        <f>SUM(Table39[[#This Row],[LPN Hours]], Table39[[#This Row],[LPN Admin Hours]])</f>
        <v>92.675444444444452</v>
      </c>
      <c r="V265" s="3">
        <f>Table39[[#This Row],[LPN Hours Contract]]+Table39[[#This Row],[LPN Admin Hours Contract]]</f>
        <v>0.17777777777777778</v>
      </c>
      <c r="W265" s="4">
        <f t="shared" si="13"/>
        <v>1.9182835199063877E-3</v>
      </c>
      <c r="X265" s="3">
        <v>92.675444444444452</v>
      </c>
      <c r="Y265" s="3">
        <v>0.17777777777777778</v>
      </c>
      <c r="Z265" s="4">
        <f>Table39[[#This Row],[LPN Hours Contract]]/Table39[[#This Row],[LPN Hours]]</f>
        <v>1.9182835199063877E-3</v>
      </c>
      <c r="AA265" s="3">
        <v>0</v>
      </c>
      <c r="AB265" s="3">
        <v>0</v>
      </c>
      <c r="AC265" s="4">
        <v>0</v>
      </c>
      <c r="AD265" s="3">
        <f>SUM(Table39[[#This Row],[CNA Hours]], Table39[[#This Row],[NA in Training Hours]], Table39[[#This Row],[Med Aide/Tech Hours]])</f>
        <v>177.8941111111111</v>
      </c>
      <c r="AE265" s="3">
        <f>SUM(Table39[[#This Row],[CNA Hours Contract]], Table39[[#This Row],[NA in Training Hours Contract]], Table39[[#This Row],[Med Aide/Tech Hours Contract]])</f>
        <v>26.211111111111112</v>
      </c>
      <c r="AF265" s="4">
        <f>Table39[[#This Row],[CNA/NA/Med Aide Contract Hours]]/Table39[[#This Row],[Total CNA, NA in Training, Med Aide/Tech Hours]]</f>
        <v>0.14734108367836798</v>
      </c>
      <c r="AG265" s="3">
        <v>153.54655555555556</v>
      </c>
      <c r="AH265" s="3">
        <v>26.122222222222224</v>
      </c>
      <c r="AI265" s="4">
        <f>Table39[[#This Row],[CNA Hours Contract]]/Table39[[#This Row],[CNA Hours]]</f>
        <v>0.17012574543081035</v>
      </c>
      <c r="AJ265" s="3">
        <v>24.347555555555541</v>
      </c>
      <c r="AK265" s="3">
        <v>8.8888888888888892E-2</v>
      </c>
      <c r="AL265" s="4">
        <f>Table39[[#This Row],[NA in Training Hours Contract]]/Table39[[#This Row],[NA in Training Hours]]</f>
        <v>3.650834215618271E-3</v>
      </c>
      <c r="AM265" s="3">
        <v>0</v>
      </c>
      <c r="AN265" s="3">
        <v>0</v>
      </c>
      <c r="AO265" s="4">
        <v>0</v>
      </c>
      <c r="AP265" s="1" t="s">
        <v>263</v>
      </c>
      <c r="AQ265" s="1">
        <v>5</v>
      </c>
    </row>
    <row r="266" spans="1:43" x14ac:dyDescent="0.2">
      <c r="A266" s="1" t="s">
        <v>425</v>
      </c>
      <c r="B266" s="1" t="s">
        <v>692</v>
      </c>
      <c r="C266" s="1" t="s">
        <v>875</v>
      </c>
      <c r="D266" s="1" t="s">
        <v>1073</v>
      </c>
      <c r="E266" s="3">
        <v>55.033333333333331</v>
      </c>
      <c r="F266" s="3">
        <f t="shared" si="14"/>
        <v>212.48333333333335</v>
      </c>
      <c r="G266" s="3">
        <f>SUM(Table39[[#This Row],[RN Hours Contract (W/ Admin, DON)]], Table39[[#This Row],[LPN Contract Hours (w/ Admin)]], Table39[[#This Row],[CNA/NA/Med Aide Contract Hours]])</f>
        <v>0</v>
      </c>
      <c r="H266" s="4">
        <f>Table39[[#This Row],[Total Contract Hours]]/Table39[[#This Row],[Total Hours Nurse Staffing]]</f>
        <v>0</v>
      </c>
      <c r="I266" s="3">
        <f>SUM(Table39[[#This Row],[RN Hours]], Table39[[#This Row],[RN Admin Hours]], Table39[[#This Row],[RN DON Hours]])</f>
        <v>36.774999999999999</v>
      </c>
      <c r="J266" s="3">
        <f t="shared" si="12"/>
        <v>0</v>
      </c>
      <c r="K266" s="4">
        <f>Table39[[#This Row],[RN Hours Contract (W/ Admin, DON)]]/Table39[[#This Row],[RN Hours (w/ Admin, DON)]]</f>
        <v>0</v>
      </c>
      <c r="L266" s="3">
        <v>31.513888888888889</v>
      </c>
      <c r="M266" s="3">
        <v>0</v>
      </c>
      <c r="N266" s="4">
        <f>Table39[[#This Row],[RN Hours Contract]]/Table39[[#This Row],[RN Hours]]</f>
        <v>0</v>
      </c>
      <c r="O266" s="3">
        <v>0</v>
      </c>
      <c r="P266" s="3">
        <v>0</v>
      </c>
      <c r="Q266" s="4">
        <v>0</v>
      </c>
      <c r="R266" s="3">
        <v>5.2611111111111111</v>
      </c>
      <c r="S266" s="3">
        <v>0</v>
      </c>
      <c r="T266" s="4">
        <f>Table39[[#This Row],[RN DON Hours Contract]]/Table39[[#This Row],[RN DON Hours]]</f>
        <v>0</v>
      </c>
      <c r="U266" s="3">
        <f>SUM(Table39[[#This Row],[LPN Hours]], Table39[[#This Row],[LPN Admin Hours]])</f>
        <v>25.119444444444444</v>
      </c>
      <c r="V266" s="3">
        <f>Table39[[#This Row],[LPN Hours Contract]]+Table39[[#This Row],[LPN Admin Hours Contract]]</f>
        <v>0</v>
      </c>
      <c r="W266" s="4">
        <f t="shared" si="13"/>
        <v>0</v>
      </c>
      <c r="X266" s="3">
        <v>25.119444444444444</v>
      </c>
      <c r="Y266" s="3">
        <v>0</v>
      </c>
      <c r="Z266" s="4">
        <f>Table39[[#This Row],[LPN Hours Contract]]/Table39[[#This Row],[LPN Hours]]</f>
        <v>0</v>
      </c>
      <c r="AA266" s="3">
        <v>0</v>
      </c>
      <c r="AB266" s="3">
        <v>0</v>
      </c>
      <c r="AC266" s="4">
        <v>0</v>
      </c>
      <c r="AD266" s="3">
        <f>SUM(Table39[[#This Row],[CNA Hours]], Table39[[#This Row],[NA in Training Hours]], Table39[[#This Row],[Med Aide/Tech Hours]])</f>
        <v>150.5888888888889</v>
      </c>
      <c r="AE266" s="3">
        <f>SUM(Table39[[#This Row],[CNA Hours Contract]], Table39[[#This Row],[NA in Training Hours Contract]], Table39[[#This Row],[Med Aide/Tech Hours Contract]])</f>
        <v>0</v>
      </c>
      <c r="AF266" s="4">
        <f>Table39[[#This Row],[CNA/NA/Med Aide Contract Hours]]/Table39[[#This Row],[Total CNA, NA in Training, Med Aide/Tech Hours]]</f>
        <v>0</v>
      </c>
      <c r="AG266" s="3">
        <v>150.5888888888889</v>
      </c>
      <c r="AH266" s="3">
        <v>0</v>
      </c>
      <c r="AI266" s="4">
        <f>Table39[[#This Row],[CNA Hours Contract]]/Table39[[#This Row],[CNA Hours]]</f>
        <v>0</v>
      </c>
      <c r="AJ266" s="3">
        <v>0</v>
      </c>
      <c r="AK266" s="3">
        <v>0</v>
      </c>
      <c r="AL266" s="4">
        <v>0</v>
      </c>
      <c r="AM266" s="3">
        <v>0</v>
      </c>
      <c r="AN266" s="3">
        <v>0</v>
      </c>
      <c r="AO266" s="4">
        <v>0</v>
      </c>
      <c r="AP266" s="1" t="s">
        <v>264</v>
      </c>
      <c r="AQ266" s="1">
        <v>5</v>
      </c>
    </row>
    <row r="267" spans="1:43" x14ac:dyDescent="0.2">
      <c r="A267" s="1" t="s">
        <v>425</v>
      </c>
      <c r="B267" s="1" t="s">
        <v>693</v>
      </c>
      <c r="C267" s="1" t="s">
        <v>928</v>
      </c>
      <c r="D267" s="1" t="s">
        <v>1079</v>
      </c>
      <c r="E267" s="3">
        <v>81.322222222222223</v>
      </c>
      <c r="F267" s="3">
        <f t="shared" si="14"/>
        <v>407.99822222222224</v>
      </c>
      <c r="G267" s="3">
        <f>SUM(Table39[[#This Row],[RN Hours Contract (W/ Admin, DON)]], Table39[[#This Row],[LPN Contract Hours (w/ Admin)]], Table39[[#This Row],[CNA/NA/Med Aide Contract Hours]])</f>
        <v>61.559222222222225</v>
      </c>
      <c r="H267" s="4">
        <f>Table39[[#This Row],[Total Contract Hours]]/Table39[[#This Row],[Total Hours Nurse Staffing]]</f>
        <v>0.15088110405709829</v>
      </c>
      <c r="I267" s="3">
        <f>SUM(Table39[[#This Row],[RN Hours]], Table39[[#This Row],[RN Admin Hours]], Table39[[#This Row],[RN DON Hours]])</f>
        <v>31.62166666666667</v>
      </c>
      <c r="J267" s="3">
        <f t="shared" si="12"/>
        <v>8.033333333333334E-2</v>
      </c>
      <c r="K267" s="4">
        <f>Table39[[#This Row],[RN Hours Contract (W/ Admin, DON)]]/Table39[[#This Row],[RN Hours (w/ Admin, DON)]]</f>
        <v>2.5404522215780319E-3</v>
      </c>
      <c r="L267" s="3">
        <v>19.91288888888889</v>
      </c>
      <c r="M267" s="3">
        <v>8.033333333333334E-2</v>
      </c>
      <c r="N267" s="4">
        <f>Table39[[#This Row],[RN Hours Contract]]/Table39[[#This Row],[RN Hours]]</f>
        <v>4.0342380144629941E-3</v>
      </c>
      <c r="O267" s="3">
        <v>5.6643333333333343</v>
      </c>
      <c r="P267" s="3">
        <v>0</v>
      </c>
      <c r="Q267" s="4">
        <f>Table39[[#This Row],[RN Admin Hours Contract]]/Table39[[#This Row],[RN Admin Hours]]</f>
        <v>0</v>
      </c>
      <c r="R267" s="3">
        <v>6.0444444444444443</v>
      </c>
      <c r="S267" s="3">
        <v>0</v>
      </c>
      <c r="T267" s="4">
        <f>Table39[[#This Row],[RN DON Hours Contract]]/Table39[[#This Row],[RN DON Hours]]</f>
        <v>0</v>
      </c>
      <c r="U267" s="3">
        <f>SUM(Table39[[#This Row],[LPN Hours]], Table39[[#This Row],[LPN Admin Hours]])</f>
        <v>170.23244444444444</v>
      </c>
      <c r="V267" s="3">
        <f>Table39[[#This Row],[LPN Hours Contract]]+Table39[[#This Row],[LPN Admin Hours Contract]]</f>
        <v>1.2403333333333333</v>
      </c>
      <c r="W267" s="4">
        <f t="shared" si="13"/>
        <v>7.2861159773695049E-3</v>
      </c>
      <c r="X267" s="3">
        <v>170.23244444444444</v>
      </c>
      <c r="Y267" s="3">
        <v>1.2403333333333333</v>
      </c>
      <c r="Z267" s="4">
        <f>Table39[[#This Row],[LPN Hours Contract]]/Table39[[#This Row],[LPN Hours]]</f>
        <v>7.2861159773695049E-3</v>
      </c>
      <c r="AA267" s="3">
        <v>0</v>
      </c>
      <c r="AB267" s="3">
        <v>0</v>
      </c>
      <c r="AC267" s="4">
        <v>0</v>
      </c>
      <c r="AD267" s="3">
        <f>SUM(Table39[[#This Row],[CNA Hours]], Table39[[#This Row],[NA in Training Hours]], Table39[[#This Row],[Med Aide/Tech Hours]])</f>
        <v>206.14411111111113</v>
      </c>
      <c r="AE267" s="3">
        <f>SUM(Table39[[#This Row],[CNA Hours Contract]], Table39[[#This Row],[NA in Training Hours Contract]], Table39[[#This Row],[Med Aide/Tech Hours Contract]])</f>
        <v>60.238555555555557</v>
      </c>
      <c r="AF267" s="4">
        <f>Table39[[#This Row],[CNA/NA/Med Aide Contract Hours]]/Table39[[#This Row],[Total CNA, NA in Training, Med Aide/Tech Hours]]</f>
        <v>0.29221574766735459</v>
      </c>
      <c r="AG267" s="3">
        <v>204.9448888888889</v>
      </c>
      <c r="AH267" s="3">
        <v>60.238555555555557</v>
      </c>
      <c r="AI267" s="4">
        <f>Table39[[#This Row],[CNA Hours Contract]]/Table39[[#This Row],[CNA Hours]]</f>
        <v>0.29392562987122822</v>
      </c>
      <c r="AJ267" s="3">
        <v>1.1992222222222222</v>
      </c>
      <c r="AK267" s="3">
        <v>0</v>
      </c>
      <c r="AL267" s="4">
        <f>Table39[[#This Row],[NA in Training Hours Contract]]/Table39[[#This Row],[NA in Training Hours]]</f>
        <v>0</v>
      </c>
      <c r="AM267" s="3">
        <v>0</v>
      </c>
      <c r="AN267" s="3">
        <v>0</v>
      </c>
      <c r="AO267" s="4">
        <v>0</v>
      </c>
      <c r="AP267" s="1" t="s">
        <v>265</v>
      </c>
      <c r="AQ267" s="1">
        <v>5</v>
      </c>
    </row>
    <row r="268" spans="1:43" x14ac:dyDescent="0.2">
      <c r="A268" s="1" t="s">
        <v>425</v>
      </c>
      <c r="B268" s="1" t="s">
        <v>694</v>
      </c>
      <c r="C268" s="1" t="s">
        <v>1023</v>
      </c>
      <c r="D268" s="1" t="s">
        <v>1079</v>
      </c>
      <c r="E268" s="3">
        <v>78.7</v>
      </c>
      <c r="F268" s="3">
        <f t="shared" si="14"/>
        <v>341.73955555555551</v>
      </c>
      <c r="G268" s="3">
        <f>SUM(Table39[[#This Row],[RN Hours Contract (W/ Admin, DON)]], Table39[[#This Row],[LPN Contract Hours (w/ Admin)]], Table39[[#This Row],[CNA/NA/Med Aide Contract Hours]])</f>
        <v>1.2955555555555556</v>
      </c>
      <c r="H268" s="4">
        <f>Table39[[#This Row],[Total Contract Hours]]/Table39[[#This Row],[Total Hours Nurse Staffing]]</f>
        <v>3.7910611589852708E-3</v>
      </c>
      <c r="I268" s="3">
        <f>SUM(Table39[[#This Row],[RN Hours]], Table39[[#This Row],[RN Admin Hours]], Table39[[#This Row],[RN DON Hours]])</f>
        <v>67.658666666666647</v>
      </c>
      <c r="J268" s="3">
        <f t="shared" si="12"/>
        <v>0</v>
      </c>
      <c r="K268" s="4">
        <f>Table39[[#This Row],[RN Hours Contract (W/ Admin, DON)]]/Table39[[#This Row],[RN Hours (w/ Admin, DON)]]</f>
        <v>0</v>
      </c>
      <c r="L268" s="3">
        <v>21.487777777777779</v>
      </c>
      <c r="M268" s="3">
        <v>0</v>
      </c>
      <c r="N268" s="4">
        <f>Table39[[#This Row],[RN Hours Contract]]/Table39[[#This Row],[RN Hours]]</f>
        <v>0</v>
      </c>
      <c r="O268" s="3">
        <v>40.481999999999978</v>
      </c>
      <c r="P268" s="3">
        <v>0</v>
      </c>
      <c r="Q268" s="4">
        <f>Table39[[#This Row],[RN Admin Hours Contract]]/Table39[[#This Row],[RN Admin Hours]]</f>
        <v>0</v>
      </c>
      <c r="R268" s="3">
        <v>5.6888888888888891</v>
      </c>
      <c r="S268" s="3">
        <v>0</v>
      </c>
      <c r="T268" s="4">
        <f>Table39[[#This Row],[RN DON Hours Contract]]/Table39[[#This Row],[RN DON Hours]]</f>
        <v>0</v>
      </c>
      <c r="U268" s="3">
        <f>SUM(Table39[[#This Row],[LPN Hours]], Table39[[#This Row],[LPN Admin Hours]])</f>
        <v>149.02655555555555</v>
      </c>
      <c r="V268" s="3">
        <f>Table39[[#This Row],[LPN Hours Contract]]+Table39[[#This Row],[LPN Admin Hours Contract]]</f>
        <v>0</v>
      </c>
      <c r="W268" s="4">
        <f t="shared" si="13"/>
        <v>0</v>
      </c>
      <c r="X268" s="3">
        <v>123.09433333333332</v>
      </c>
      <c r="Y268" s="3">
        <v>0</v>
      </c>
      <c r="Z268" s="4">
        <f>Table39[[#This Row],[LPN Hours Contract]]/Table39[[#This Row],[LPN Hours]]</f>
        <v>0</v>
      </c>
      <c r="AA268" s="3">
        <v>25.932222222222212</v>
      </c>
      <c r="AB268" s="3">
        <v>0</v>
      </c>
      <c r="AC268" s="4">
        <f>Table39[[#This Row],[LPN Admin Hours Contract]]/Table39[[#This Row],[LPN Admin Hours]]</f>
        <v>0</v>
      </c>
      <c r="AD268" s="3">
        <f>SUM(Table39[[#This Row],[CNA Hours]], Table39[[#This Row],[NA in Training Hours]], Table39[[#This Row],[Med Aide/Tech Hours]])</f>
        <v>125.05433333333333</v>
      </c>
      <c r="AE268" s="3">
        <f>SUM(Table39[[#This Row],[CNA Hours Contract]], Table39[[#This Row],[NA in Training Hours Contract]], Table39[[#This Row],[Med Aide/Tech Hours Contract]])</f>
        <v>1.2955555555555556</v>
      </c>
      <c r="AF268" s="4">
        <f>Table39[[#This Row],[CNA/NA/Med Aide Contract Hours]]/Table39[[#This Row],[Total CNA, NA in Training, Med Aide/Tech Hours]]</f>
        <v>1.0359941323282591E-2</v>
      </c>
      <c r="AG268" s="3">
        <v>125.05433333333333</v>
      </c>
      <c r="AH268" s="3">
        <v>1.2955555555555556</v>
      </c>
      <c r="AI268" s="4">
        <f>Table39[[#This Row],[CNA Hours Contract]]/Table39[[#This Row],[CNA Hours]]</f>
        <v>1.0359941323282591E-2</v>
      </c>
      <c r="AJ268" s="3">
        <v>0</v>
      </c>
      <c r="AK268" s="3">
        <v>0</v>
      </c>
      <c r="AL268" s="4">
        <v>0</v>
      </c>
      <c r="AM268" s="3">
        <v>0</v>
      </c>
      <c r="AN268" s="3">
        <v>0</v>
      </c>
      <c r="AO268" s="4">
        <v>0</v>
      </c>
      <c r="AP268" s="1" t="s">
        <v>266</v>
      </c>
      <c r="AQ268" s="1">
        <v>5</v>
      </c>
    </row>
    <row r="269" spans="1:43" x14ac:dyDescent="0.2">
      <c r="A269" s="1" t="s">
        <v>425</v>
      </c>
      <c r="B269" s="1" t="s">
        <v>695</v>
      </c>
      <c r="C269" s="1" t="s">
        <v>1024</v>
      </c>
      <c r="D269" s="1" t="s">
        <v>1097</v>
      </c>
      <c r="E269" s="3">
        <v>119.91111111111111</v>
      </c>
      <c r="F269" s="3">
        <f t="shared" si="14"/>
        <v>380.87133333333333</v>
      </c>
      <c r="G269" s="3">
        <f>SUM(Table39[[#This Row],[RN Hours Contract (W/ Admin, DON)]], Table39[[#This Row],[LPN Contract Hours (w/ Admin)]], Table39[[#This Row],[CNA/NA/Med Aide Contract Hours]])</f>
        <v>120.24811111111111</v>
      </c>
      <c r="H269" s="4">
        <f>Table39[[#This Row],[Total Contract Hours]]/Table39[[#This Row],[Total Hours Nurse Staffing]]</f>
        <v>0.31571846076919535</v>
      </c>
      <c r="I269" s="3">
        <f>SUM(Table39[[#This Row],[RN Hours]], Table39[[#This Row],[RN Admin Hours]], Table39[[#This Row],[RN DON Hours]])</f>
        <v>37.391444444444446</v>
      </c>
      <c r="J269" s="3">
        <f t="shared" si="12"/>
        <v>4.1760000000000002</v>
      </c>
      <c r="K269" s="4">
        <f>Table39[[#This Row],[RN Hours Contract (W/ Admin, DON)]]/Table39[[#This Row],[RN Hours (w/ Admin, DON)]]</f>
        <v>0.11168330247858245</v>
      </c>
      <c r="L269" s="3">
        <v>17.43577777777778</v>
      </c>
      <c r="M269" s="3">
        <v>4.1760000000000002</v>
      </c>
      <c r="N269" s="4">
        <f>Table39[[#This Row],[RN Hours Contract]]/Table39[[#This Row],[RN Hours]]</f>
        <v>0.23950752603204137</v>
      </c>
      <c r="O269" s="3">
        <v>14.355666666666666</v>
      </c>
      <c r="P269" s="3">
        <v>0</v>
      </c>
      <c r="Q269" s="4">
        <f>Table39[[#This Row],[RN Admin Hours Contract]]/Table39[[#This Row],[RN Admin Hours]]</f>
        <v>0</v>
      </c>
      <c r="R269" s="3">
        <v>5.6</v>
      </c>
      <c r="S269" s="3">
        <v>0</v>
      </c>
      <c r="T269" s="4">
        <f>Table39[[#This Row],[RN DON Hours Contract]]/Table39[[#This Row],[RN DON Hours]]</f>
        <v>0</v>
      </c>
      <c r="U269" s="3">
        <f>SUM(Table39[[#This Row],[LPN Hours]], Table39[[#This Row],[LPN Admin Hours]])</f>
        <v>130.62188888888889</v>
      </c>
      <c r="V269" s="3">
        <f>Table39[[#This Row],[LPN Hours Contract]]+Table39[[#This Row],[LPN Admin Hours Contract]]</f>
        <v>58.723666666666666</v>
      </c>
      <c r="W269" s="4">
        <f t="shared" si="13"/>
        <v>0.44956987811299282</v>
      </c>
      <c r="X269" s="3">
        <v>107.89833333333334</v>
      </c>
      <c r="Y269" s="3">
        <v>58.723666666666666</v>
      </c>
      <c r="Z269" s="4">
        <f>Table39[[#This Row],[LPN Hours Contract]]/Table39[[#This Row],[LPN Hours]]</f>
        <v>0.54424998841502026</v>
      </c>
      <c r="AA269" s="3">
        <v>22.723555555555556</v>
      </c>
      <c r="AB269" s="3">
        <v>0</v>
      </c>
      <c r="AC269" s="4">
        <f>Table39[[#This Row],[LPN Admin Hours Contract]]/Table39[[#This Row],[LPN Admin Hours]]</f>
        <v>0</v>
      </c>
      <c r="AD269" s="3">
        <f>SUM(Table39[[#This Row],[CNA Hours]], Table39[[#This Row],[NA in Training Hours]], Table39[[#This Row],[Med Aide/Tech Hours]])</f>
        <v>212.858</v>
      </c>
      <c r="AE269" s="3">
        <f>SUM(Table39[[#This Row],[CNA Hours Contract]], Table39[[#This Row],[NA in Training Hours Contract]], Table39[[#This Row],[Med Aide/Tech Hours Contract]])</f>
        <v>57.348444444444453</v>
      </c>
      <c r="AF269" s="4">
        <f>Table39[[#This Row],[CNA/NA/Med Aide Contract Hours]]/Table39[[#This Row],[Total CNA, NA in Training, Med Aide/Tech Hours]]</f>
        <v>0.26942113730489081</v>
      </c>
      <c r="AG269" s="3">
        <v>212.858</v>
      </c>
      <c r="AH269" s="3">
        <v>57.348444444444453</v>
      </c>
      <c r="AI269" s="4">
        <f>Table39[[#This Row],[CNA Hours Contract]]/Table39[[#This Row],[CNA Hours]]</f>
        <v>0.26942113730489081</v>
      </c>
      <c r="AJ269" s="3">
        <v>0</v>
      </c>
      <c r="AK269" s="3">
        <v>0</v>
      </c>
      <c r="AL269" s="4">
        <v>0</v>
      </c>
      <c r="AM269" s="3">
        <v>0</v>
      </c>
      <c r="AN269" s="3">
        <v>0</v>
      </c>
      <c r="AO269" s="4">
        <v>0</v>
      </c>
      <c r="AP269" s="1" t="s">
        <v>267</v>
      </c>
      <c r="AQ269" s="1">
        <v>5</v>
      </c>
    </row>
    <row r="270" spans="1:43" x14ac:dyDescent="0.2">
      <c r="A270" s="1" t="s">
        <v>425</v>
      </c>
      <c r="B270" s="1" t="s">
        <v>696</v>
      </c>
      <c r="C270" s="1" t="s">
        <v>877</v>
      </c>
      <c r="D270" s="1" t="s">
        <v>1123</v>
      </c>
      <c r="E270" s="3">
        <v>60.133333333333333</v>
      </c>
      <c r="F270" s="3">
        <f t="shared" si="14"/>
        <v>211.87122222222223</v>
      </c>
      <c r="G270" s="3">
        <f>SUM(Table39[[#This Row],[RN Hours Contract (W/ Admin, DON)]], Table39[[#This Row],[LPN Contract Hours (w/ Admin)]], Table39[[#This Row],[CNA/NA/Med Aide Contract Hours]])</f>
        <v>1.1944444444444444</v>
      </c>
      <c r="H270" s="4">
        <f>Table39[[#This Row],[Total Contract Hours]]/Table39[[#This Row],[Total Hours Nurse Staffing]]</f>
        <v>5.6375964225648598E-3</v>
      </c>
      <c r="I270" s="3">
        <f>SUM(Table39[[#This Row],[RN Hours]], Table39[[#This Row],[RN Admin Hours]], Table39[[#This Row],[RN DON Hours]])</f>
        <v>37.282222222222224</v>
      </c>
      <c r="J270" s="3">
        <f t="shared" si="12"/>
        <v>1.1944444444444444</v>
      </c>
      <c r="K270" s="4">
        <f>Table39[[#This Row],[RN Hours Contract (W/ Admin, DON)]]/Table39[[#This Row],[RN Hours (w/ Admin, DON)]]</f>
        <v>3.2037909042141023E-2</v>
      </c>
      <c r="L270" s="3">
        <v>20.204444444444444</v>
      </c>
      <c r="M270" s="3">
        <v>0</v>
      </c>
      <c r="N270" s="4">
        <f>Table39[[#This Row],[RN Hours Contract]]/Table39[[#This Row],[RN Hours]]</f>
        <v>0</v>
      </c>
      <c r="O270" s="3">
        <v>11.477777777777778</v>
      </c>
      <c r="P270" s="3">
        <v>1.1944444444444444</v>
      </c>
      <c r="Q270" s="4">
        <f>Table39[[#This Row],[RN Admin Hours Contract]]/Table39[[#This Row],[RN Admin Hours]]</f>
        <v>0.10406582768635043</v>
      </c>
      <c r="R270" s="3">
        <v>5.6</v>
      </c>
      <c r="S270" s="3">
        <v>0</v>
      </c>
      <c r="T270" s="4">
        <f>Table39[[#This Row],[RN DON Hours Contract]]/Table39[[#This Row],[RN DON Hours]]</f>
        <v>0</v>
      </c>
      <c r="U270" s="3">
        <f>SUM(Table39[[#This Row],[LPN Hours]], Table39[[#This Row],[LPN Admin Hours]])</f>
        <v>47.112555555555559</v>
      </c>
      <c r="V270" s="3">
        <f>Table39[[#This Row],[LPN Hours Contract]]+Table39[[#This Row],[LPN Admin Hours Contract]]</f>
        <v>0</v>
      </c>
      <c r="W270" s="4">
        <f t="shared" si="13"/>
        <v>0</v>
      </c>
      <c r="X270" s="3">
        <v>47.112555555555559</v>
      </c>
      <c r="Y270" s="3">
        <v>0</v>
      </c>
      <c r="Z270" s="4">
        <f>Table39[[#This Row],[LPN Hours Contract]]/Table39[[#This Row],[LPN Hours]]</f>
        <v>0</v>
      </c>
      <c r="AA270" s="3">
        <v>0</v>
      </c>
      <c r="AB270" s="3">
        <v>0</v>
      </c>
      <c r="AC270" s="4">
        <v>0</v>
      </c>
      <c r="AD270" s="3">
        <f>SUM(Table39[[#This Row],[CNA Hours]], Table39[[#This Row],[NA in Training Hours]], Table39[[#This Row],[Med Aide/Tech Hours]])</f>
        <v>127.47644444444444</v>
      </c>
      <c r="AE270" s="3">
        <f>SUM(Table39[[#This Row],[CNA Hours Contract]], Table39[[#This Row],[NA in Training Hours Contract]], Table39[[#This Row],[Med Aide/Tech Hours Contract]])</f>
        <v>0</v>
      </c>
      <c r="AF270" s="4">
        <f>Table39[[#This Row],[CNA/NA/Med Aide Contract Hours]]/Table39[[#This Row],[Total CNA, NA in Training, Med Aide/Tech Hours]]</f>
        <v>0</v>
      </c>
      <c r="AG270" s="3">
        <v>127.47644444444444</v>
      </c>
      <c r="AH270" s="3">
        <v>0</v>
      </c>
      <c r="AI270" s="4">
        <f>Table39[[#This Row],[CNA Hours Contract]]/Table39[[#This Row],[CNA Hours]]</f>
        <v>0</v>
      </c>
      <c r="AJ270" s="3">
        <v>0</v>
      </c>
      <c r="AK270" s="3">
        <v>0</v>
      </c>
      <c r="AL270" s="4">
        <v>0</v>
      </c>
      <c r="AM270" s="3">
        <v>0</v>
      </c>
      <c r="AN270" s="3">
        <v>0</v>
      </c>
      <c r="AO270" s="4">
        <v>0</v>
      </c>
      <c r="AP270" s="1" t="s">
        <v>268</v>
      </c>
      <c r="AQ270" s="1">
        <v>5</v>
      </c>
    </row>
    <row r="271" spans="1:43" x14ac:dyDescent="0.2">
      <c r="A271" s="1" t="s">
        <v>425</v>
      </c>
      <c r="B271" s="1" t="s">
        <v>697</v>
      </c>
      <c r="C271" s="1" t="s">
        <v>1025</v>
      </c>
      <c r="D271" s="1" t="s">
        <v>1121</v>
      </c>
      <c r="E271" s="3">
        <v>145.56666666666666</v>
      </c>
      <c r="F271" s="3">
        <f t="shared" si="14"/>
        <v>693.80200000000002</v>
      </c>
      <c r="G271" s="3">
        <f>SUM(Table39[[#This Row],[RN Hours Contract (W/ Admin, DON)]], Table39[[#This Row],[LPN Contract Hours (w/ Admin)]], Table39[[#This Row],[CNA/NA/Med Aide Contract Hours]])</f>
        <v>7.4631111111111119</v>
      </c>
      <c r="H271" s="4">
        <f>Table39[[#This Row],[Total Contract Hours]]/Table39[[#This Row],[Total Hours Nurse Staffing]]</f>
        <v>1.0756831359827605E-2</v>
      </c>
      <c r="I271" s="3">
        <f>SUM(Table39[[#This Row],[RN Hours]], Table39[[#This Row],[RN Admin Hours]], Table39[[#This Row],[RN DON Hours]])</f>
        <v>84.289666666666662</v>
      </c>
      <c r="J271" s="3">
        <f t="shared" si="12"/>
        <v>2.6452222222222224</v>
      </c>
      <c r="K271" s="4">
        <f>Table39[[#This Row],[RN Hours Contract (W/ Admin, DON)]]/Table39[[#This Row],[RN Hours (w/ Admin, DON)]]</f>
        <v>3.1382520857308201E-2</v>
      </c>
      <c r="L271" s="3">
        <v>34.07577777777778</v>
      </c>
      <c r="M271" s="3">
        <v>2.6452222222222224</v>
      </c>
      <c r="N271" s="4">
        <f>Table39[[#This Row],[RN Hours Contract]]/Table39[[#This Row],[RN Hours]]</f>
        <v>7.7627640357112573E-2</v>
      </c>
      <c r="O271" s="3">
        <v>45.591666666666669</v>
      </c>
      <c r="P271" s="3">
        <v>0</v>
      </c>
      <c r="Q271" s="4">
        <f>Table39[[#This Row],[RN Admin Hours Contract]]/Table39[[#This Row],[RN Admin Hours]]</f>
        <v>0</v>
      </c>
      <c r="R271" s="3">
        <v>4.6222222222222218</v>
      </c>
      <c r="S271" s="3">
        <v>0</v>
      </c>
      <c r="T271" s="4">
        <f>Table39[[#This Row],[RN DON Hours Contract]]/Table39[[#This Row],[RN DON Hours]]</f>
        <v>0</v>
      </c>
      <c r="U271" s="3">
        <f>SUM(Table39[[#This Row],[LPN Hours]], Table39[[#This Row],[LPN Admin Hours]])</f>
        <v>257.91944444444442</v>
      </c>
      <c r="V271" s="3">
        <f>Table39[[#This Row],[LPN Hours Contract]]+Table39[[#This Row],[LPN Admin Hours Contract]]</f>
        <v>0.5805555555555556</v>
      </c>
      <c r="W271" s="4">
        <f t="shared" si="13"/>
        <v>2.250918137661415E-3</v>
      </c>
      <c r="X271" s="3">
        <v>216.16666666666666</v>
      </c>
      <c r="Y271" s="3">
        <v>0.5805555555555556</v>
      </c>
      <c r="Z271" s="4">
        <f>Table39[[#This Row],[LPN Hours Contract]]/Table39[[#This Row],[LPN Hours]]</f>
        <v>2.6856849139038812E-3</v>
      </c>
      <c r="AA271" s="3">
        <v>41.75277777777778</v>
      </c>
      <c r="AB271" s="3">
        <v>0</v>
      </c>
      <c r="AC271" s="4">
        <f>Table39[[#This Row],[LPN Admin Hours Contract]]/Table39[[#This Row],[LPN Admin Hours]]</f>
        <v>0</v>
      </c>
      <c r="AD271" s="3">
        <f>SUM(Table39[[#This Row],[CNA Hours]], Table39[[#This Row],[NA in Training Hours]], Table39[[#This Row],[Med Aide/Tech Hours]])</f>
        <v>351.59288888888892</v>
      </c>
      <c r="AE271" s="3">
        <f>SUM(Table39[[#This Row],[CNA Hours Contract]], Table39[[#This Row],[NA in Training Hours Contract]], Table39[[#This Row],[Med Aide/Tech Hours Contract]])</f>
        <v>4.2373333333333338</v>
      </c>
      <c r="AF271" s="4">
        <f>Table39[[#This Row],[CNA/NA/Med Aide Contract Hours]]/Table39[[#This Row],[Total CNA, NA in Training, Med Aide/Tech Hours]]</f>
        <v>1.2051817506105547E-2</v>
      </c>
      <c r="AG271" s="3">
        <v>351.59288888888892</v>
      </c>
      <c r="AH271" s="3">
        <v>4.2373333333333338</v>
      </c>
      <c r="AI271" s="4">
        <f>Table39[[#This Row],[CNA Hours Contract]]/Table39[[#This Row],[CNA Hours]]</f>
        <v>1.2051817506105547E-2</v>
      </c>
      <c r="AJ271" s="3">
        <v>0</v>
      </c>
      <c r="AK271" s="3">
        <v>0</v>
      </c>
      <c r="AL271" s="4">
        <v>0</v>
      </c>
      <c r="AM271" s="3">
        <v>0</v>
      </c>
      <c r="AN271" s="3">
        <v>0</v>
      </c>
      <c r="AO271" s="4">
        <v>0</v>
      </c>
      <c r="AP271" s="1" t="s">
        <v>269</v>
      </c>
      <c r="AQ271" s="1">
        <v>5</v>
      </c>
    </row>
    <row r="272" spans="1:43" x14ac:dyDescent="0.2">
      <c r="A272" s="1" t="s">
        <v>425</v>
      </c>
      <c r="B272" s="1" t="s">
        <v>698</v>
      </c>
      <c r="C272" s="1" t="s">
        <v>872</v>
      </c>
      <c r="D272" s="1" t="s">
        <v>1079</v>
      </c>
      <c r="E272" s="3">
        <v>31.777777777777779</v>
      </c>
      <c r="F272" s="3">
        <f t="shared" si="14"/>
        <v>151.56655555555557</v>
      </c>
      <c r="G272" s="3">
        <f>SUM(Table39[[#This Row],[RN Hours Contract (W/ Admin, DON)]], Table39[[#This Row],[LPN Contract Hours (w/ Admin)]], Table39[[#This Row],[CNA/NA/Med Aide Contract Hours]])</f>
        <v>4.1666666666666664E-2</v>
      </c>
      <c r="H272" s="4">
        <f>Table39[[#This Row],[Total Contract Hours]]/Table39[[#This Row],[Total Hours Nurse Staffing]]</f>
        <v>2.7490673330894601E-4</v>
      </c>
      <c r="I272" s="3">
        <f>SUM(Table39[[#This Row],[RN Hours]], Table39[[#This Row],[RN Admin Hours]], Table39[[#This Row],[RN DON Hours]])</f>
        <v>49.792666666666669</v>
      </c>
      <c r="J272" s="3">
        <f t="shared" si="12"/>
        <v>0</v>
      </c>
      <c r="K272" s="4">
        <f>Table39[[#This Row],[RN Hours Contract (W/ Admin, DON)]]/Table39[[#This Row],[RN Hours (w/ Admin, DON)]]</f>
        <v>0</v>
      </c>
      <c r="L272" s="3">
        <v>24.738222222222223</v>
      </c>
      <c r="M272" s="3">
        <v>0</v>
      </c>
      <c r="N272" s="4">
        <f>Table39[[#This Row],[RN Hours Contract]]/Table39[[#This Row],[RN Hours]]</f>
        <v>0</v>
      </c>
      <c r="O272" s="3">
        <v>19.401666666666664</v>
      </c>
      <c r="P272" s="3">
        <v>0</v>
      </c>
      <c r="Q272" s="4">
        <f>Table39[[#This Row],[RN Admin Hours Contract]]/Table39[[#This Row],[RN Admin Hours]]</f>
        <v>0</v>
      </c>
      <c r="R272" s="3">
        <v>5.6527777777777777</v>
      </c>
      <c r="S272" s="3">
        <v>0</v>
      </c>
      <c r="T272" s="4">
        <f>Table39[[#This Row],[RN DON Hours Contract]]/Table39[[#This Row],[RN DON Hours]]</f>
        <v>0</v>
      </c>
      <c r="U272" s="3">
        <f>SUM(Table39[[#This Row],[LPN Hours]], Table39[[#This Row],[LPN Admin Hours]])</f>
        <v>34.096111111111114</v>
      </c>
      <c r="V272" s="3">
        <f>Table39[[#This Row],[LPN Hours Contract]]+Table39[[#This Row],[LPN Admin Hours Contract]]</f>
        <v>4.1666666666666664E-2</v>
      </c>
      <c r="W272" s="4">
        <f t="shared" si="13"/>
        <v>1.2220357486190994E-3</v>
      </c>
      <c r="X272" s="3">
        <v>24.721111111111114</v>
      </c>
      <c r="Y272" s="3">
        <v>0</v>
      </c>
      <c r="Z272" s="4">
        <f>Table39[[#This Row],[LPN Hours Contract]]/Table39[[#This Row],[LPN Hours]]</f>
        <v>0</v>
      </c>
      <c r="AA272" s="3">
        <v>9.3750000000000018</v>
      </c>
      <c r="AB272" s="3">
        <v>4.1666666666666664E-2</v>
      </c>
      <c r="AC272" s="4">
        <f>Table39[[#This Row],[LPN Admin Hours Contract]]/Table39[[#This Row],[LPN Admin Hours]]</f>
        <v>4.4444444444444436E-3</v>
      </c>
      <c r="AD272" s="3">
        <f>SUM(Table39[[#This Row],[CNA Hours]], Table39[[#This Row],[NA in Training Hours]], Table39[[#This Row],[Med Aide/Tech Hours]])</f>
        <v>67.677777777777777</v>
      </c>
      <c r="AE272" s="3">
        <f>SUM(Table39[[#This Row],[CNA Hours Contract]], Table39[[#This Row],[NA in Training Hours Contract]], Table39[[#This Row],[Med Aide/Tech Hours Contract]])</f>
        <v>0</v>
      </c>
      <c r="AF272" s="4">
        <f>Table39[[#This Row],[CNA/NA/Med Aide Contract Hours]]/Table39[[#This Row],[Total CNA, NA in Training, Med Aide/Tech Hours]]</f>
        <v>0</v>
      </c>
      <c r="AG272" s="3">
        <v>61.998888888888885</v>
      </c>
      <c r="AH272" s="3">
        <v>0</v>
      </c>
      <c r="AI272" s="4">
        <f>Table39[[#This Row],[CNA Hours Contract]]/Table39[[#This Row],[CNA Hours]]</f>
        <v>0</v>
      </c>
      <c r="AJ272" s="3">
        <v>5.6788888888888884</v>
      </c>
      <c r="AK272" s="3">
        <v>0</v>
      </c>
      <c r="AL272" s="4">
        <f>Table39[[#This Row],[NA in Training Hours Contract]]/Table39[[#This Row],[NA in Training Hours]]</f>
        <v>0</v>
      </c>
      <c r="AM272" s="3">
        <v>0</v>
      </c>
      <c r="AN272" s="3">
        <v>0</v>
      </c>
      <c r="AO272" s="4">
        <v>0</v>
      </c>
      <c r="AP272" s="1" t="s">
        <v>270</v>
      </c>
      <c r="AQ272" s="1">
        <v>5</v>
      </c>
    </row>
    <row r="273" spans="1:43" x14ac:dyDescent="0.2">
      <c r="A273" s="1" t="s">
        <v>425</v>
      </c>
      <c r="B273" s="1" t="s">
        <v>699</v>
      </c>
      <c r="C273" s="1" t="s">
        <v>1016</v>
      </c>
      <c r="D273" s="1" t="s">
        <v>1105</v>
      </c>
      <c r="E273" s="3">
        <v>87.011111111111106</v>
      </c>
      <c r="F273" s="3">
        <f t="shared" si="14"/>
        <v>315.17766666666671</v>
      </c>
      <c r="G273" s="3">
        <f>SUM(Table39[[#This Row],[RN Hours Contract (W/ Admin, DON)]], Table39[[#This Row],[LPN Contract Hours (w/ Admin)]], Table39[[#This Row],[CNA/NA/Med Aide Contract Hours]])</f>
        <v>4.8000000000000007</v>
      </c>
      <c r="H273" s="4">
        <f>Table39[[#This Row],[Total Contract Hours]]/Table39[[#This Row],[Total Hours Nurse Staffing]]</f>
        <v>1.5229505474689937E-2</v>
      </c>
      <c r="I273" s="3">
        <f>SUM(Table39[[#This Row],[RN Hours]], Table39[[#This Row],[RN Admin Hours]], Table39[[#This Row],[RN DON Hours]])</f>
        <v>48.478777777777779</v>
      </c>
      <c r="J273" s="3">
        <f t="shared" si="12"/>
        <v>0.13333333333333333</v>
      </c>
      <c r="K273" s="4">
        <f>Table39[[#This Row],[RN Hours Contract (W/ Admin, DON)]]/Table39[[#This Row],[RN Hours (w/ Admin, DON)]]</f>
        <v>2.7503443660341635E-3</v>
      </c>
      <c r="L273" s="3">
        <v>41.669666666666664</v>
      </c>
      <c r="M273" s="3">
        <v>0.13333333333333333</v>
      </c>
      <c r="N273" s="4">
        <f>Table39[[#This Row],[RN Hours Contract]]/Table39[[#This Row],[RN Hours]]</f>
        <v>3.1997696165876059E-3</v>
      </c>
      <c r="O273" s="3">
        <v>1.209111111111111</v>
      </c>
      <c r="P273" s="3">
        <v>0</v>
      </c>
      <c r="Q273" s="4">
        <f>Table39[[#This Row],[RN Admin Hours Contract]]/Table39[[#This Row],[RN Admin Hours]]</f>
        <v>0</v>
      </c>
      <c r="R273" s="3">
        <v>5.6</v>
      </c>
      <c r="S273" s="3">
        <v>0</v>
      </c>
      <c r="T273" s="4">
        <f>Table39[[#This Row],[RN DON Hours Contract]]/Table39[[#This Row],[RN DON Hours]]</f>
        <v>0</v>
      </c>
      <c r="U273" s="3">
        <f>SUM(Table39[[#This Row],[LPN Hours]], Table39[[#This Row],[LPN Admin Hours]])</f>
        <v>86.407222222222217</v>
      </c>
      <c r="V273" s="3">
        <f>Table39[[#This Row],[LPN Hours Contract]]+Table39[[#This Row],[LPN Admin Hours Contract]]</f>
        <v>2.9416666666666669</v>
      </c>
      <c r="W273" s="4">
        <f t="shared" si="13"/>
        <v>3.4044222126494057E-2</v>
      </c>
      <c r="X273" s="3">
        <v>83.405555555555551</v>
      </c>
      <c r="Y273" s="3">
        <v>2.9416666666666669</v>
      </c>
      <c r="Z273" s="4">
        <f>Table39[[#This Row],[LPN Hours Contract]]/Table39[[#This Row],[LPN Hours]]</f>
        <v>3.5269433157929797E-2</v>
      </c>
      <c r="AA273" s="3">
        <v>3.0016666666666665</v>
      </c>
      <c r="AB273" s="3">
        <v>0</v>
      </c>
      <c r="AC273" s="4">
        <f>Table39[[#This Row],[LPN Admin Hours Contract]]/Table39[[#This Row],[LPN Admin Hours]]</f>
        <v>0</v>
      </c>
      <c r="AD273" s="3">
        <f>SUM(Table39[[#This Row],[CNA Hours]], Table39[[#This Row],[NA in Training Hours]], Table39[[#This Row],[Med Aide/Tech Hours]])</f>
        <v>180.29166666666669</v>
      </c>
      <c r="AE273" s="3">
        <f>SUM(Table39[[#This Row],[CNA Hours Contract]], Table39[[#This Row],[NA in Training Hours Contract]], Table39[[#This Row],[Med Aide/Tech Hours Contract]])</f>
        <v>1.7250000000000001</v>
      </c>
      <c r="AF273" s="4">
        <f>Table39[[#This Row],[CNA/NA/Med Aide Contract Hours]]/Table39[[#This Row],[Total CNA, NA in Training, Med Aide/Tech Hours]]</f>
        <v>9.567829905246128E-3</v>
      </c>
      <c r="AG273" s="3">
        <v>148.07722222222222</v>
      </c>
      <c r="AH273" s="3">
        <v>1.7250000000000001</v>
      </c>
      <c r="AI273" s="4">
        <f>Table39[[#This Row],[CNA Hours Contract]]/Table39[[#This Row],[CNA Hours]]</f>
        <v>1.1649327115356477E-2</v>
      </c>
      <c r="AJ273" s="3">
        <v>32.214444444444453</v>
      </c>
      <c r="AK273" s="3">
        <v>0</v>
      </c>
      <c r="AL273" s="4">
        <f>Table39[[#This Row],[NA in Training Hours Contract]]/Table39[[#This Row],[NA in Training Hours]]</f>
        <v>0</v>
      </c>
      <c r="AM273" s="3">
        <v>0</v>
      </c>
      <c r="AN273" s="3">
        <v>0</v>
      </c>
      <c r="AO273" s="4">
        <v>0</v>
      </c>
      <c r="AP273" s="1" t="s">
        <v>271</v>
      </c>
      <c r="AQ273" s="1">
        <v>5</v>
      </c>
    </row>
    <row r="274" spans="1:43" x14ac:dyDescent="0.2">
      <c r="A274" s="1" t="s">
        <v>425</v>
      </c>
      <c r="B274" s="1" t="s">
        <v>700</v>
      </c>
      <c r="C274" s="1" t="s">
        <v>858</v>
      </c>
      <c r="D274" s="1" t="s">
        <v>1121</v>
      </c>
      <c r="E274" s="3">
        <v>91.74444444444444</v>
      </c>
      <c r="F274" s="3">
        <f t="shared" si="14"/>
        <v>233.0167777777778</v>
      </c>
      <c r="G274" s="3">
        <f>SUM(Table39[[#This Row],[RN Hours Contract (W/ Admin, DON)]], Table39[[#This Row],[LPN Contract Hours (w/ Admin)]], Table39[[#This Row],[CNA/NA/Med Aide Contract Hours]])</f>
        <v>12.498333333333335</v>
      </c>
      <c r="H274" s="4">
        <f>Table39[[#This Row],[Total Contract Hours]]/Table39[[#This Row],[Total Hours Nurse Staffing]]</f>
        <v>5.3637053316618596E-2</v>
      </c>
      <c r="I274" s="3">
        <f>SUM(Table39[[#This Row],[RN Hours]], Table39[[#This Row],[RN Admin Hours]], Table39[[#This Row],[RN DON Hours]])</f>
        <v>27.507222222222222</v>
      </c>
      <c r="J274" s="3">
        <f t="shared" si="12"/>
        <v>0.89833333333333343</v>
      </c>
      <c r="K274" s="4">
        <f>Table39[[#This Row],[RN Hours Contract (W/ Admin, DON)]]/Table39[[#This Row],[RN Hours (w/ Admin, DON)]]</f>
        <v>3.2658089794599401E-2</v>
      </c>
      <c r="L274" s="3">
        <v>15.801444444444446</v>
      </c>
      <c r="M274" s="3">
        <v>0.89833333333333343</v>
      </c>
      <c r="N274" s="4">
        <f>Table39[[#This Row],[RN Hours Contract]]/Table39[[#This Row],[RN Hours]]</f>
        <v>5.6851342704253481E-2</v>
      </c>
      <c r="O274" s="3">
        <v>6.6391111111111112</v>
      </c>
      <c r="P274" s="3">
        <v>0</v>
      </c>
      <c r="Q274" s="4">
        <f>Table39[[#This Row],[RN Admin Hours Contract]]/Table39[[#This Row],[RN Admin Hours]]</f>
        <v>0</v>
      </c>
      <c r="R274" s="3">
        <v>5.0666666666666664</v>
      </c>
      <c r="S274" s="3">
        <v>0</v>
      </c>
      <c r="T274" s="4">
        <f>Table39[[#This Row],[RN DON Hours Contract]]/Table39[[#This Row],[RN DON Hours]]</f>
        <v>0</v>
      </c>
      <c r="U274" s="3">
        <f>SUM(Table39[[#This Row],[LPN Hours]], Table39[[#This Row],[LPN Admin Hours]])</f>
        <v>71.676222222222222</v>
      </c>
      <c r="V274" s="3">
        <f>Table39[[#This Row],[LPN Hours Contract]]+Table39[[#This Row],[LPN Admin Hours Contract]]</f>
        <v>6.1888888888888891</v>
      </c>
      <c r="W274" s="4">
        <f t="shared" si="13"/>
        <v>8.6345076470424095E-2</v>
      </c>
      <c r="X274" s="3">
        <v>46.832555555555558</v>
      </c>
      <c r="Y274" s="3">
        <v>6.1888888888888891</v>
      </c>
      <c r="Z274" s="4">
        <f>Table39[[#This Row],[LPN Hours Contract]]/Table39[[#This Row],[LPN Hours]]</f>
        <v>0.1321492883630333</v>
      </c>
      <c r="AA274" s="3">
        <v>24.84366666666666</v>
      </c>
      <c r="AB274" s="3">
        <v>0</v>
      </c>
      <c r="AC274" s="4">
        <f>Table39[[#This Row],[LPN Admin Hours Contract]]/Table39[[#This Row],[LPN Admin Hours]]</f>
        <v>0</v>
      </c>
      <c r="AD274" s="3">
        <f>SUM(Table39[[#This Row],[CNA Hours]], Table39[[#This Row],[NA in Training Hours]], Table39[[#This Row],[Med Aide/Tech Hours]])</f>
        <v>133.83333333333334</v>
      </c>
      <c r="AE274" s="3">
        <f>SUM(Table39[[#This Row],[CNA Hours Contract]], Table39[[#This Row],[NA in Training Hours Contract]], Table39[[#This Row],[Med Aide/Tech Hours Contract]])</f>
        <v>5.4111111111111114</v>
      </c>
      <c r="AF274" s="4">
        <f>Table39[[#This Row],[CNA/NA/Med Aide Contract Hours]]/Table39[[#This Row],[Total CNA, NA in Training, Med Aide/Tech Hours]]</f>
        <v>4.0431714404317143E-2</v>
      </c>
      <c r="AG274" s="3">
        <v>133.72222222222223</v>
      </c>
      <c r="AH274" s="3">
        <v>5.4111111111111114</v>
      </c>
      <c r="AI274" s="4">
        <f>Table39[[#This Row],[CNA Hours Contract]]/Table39[[#This Row],[CNA Hours]]</f>
        <v>4.046530951391774E-2</v>
      </c>
      <c r="AJ274" s="3">
        <v>0.1111111111111111</v>
      </c>
      <c r="AK274" s="3">
        <v>0</v>
      </c>
      <c r="AL274" s="4">
        <f>Table39[[#This Row],[NA in Training Hours Contract]]/Table39[[#This Row],[NA in Training Hours]]</f>
        <v>0</v>
      </c>
      <c r="AM274" s="3">
        <v>0</v>
      </c>
      <c r="AN274" s="3">
        <v>0</v>
      </c>
      <c r="AO274" s="4">
        <v>0</v>
      </c>
      <c r="AP274" s="1" t="s">
        <v>272</v>
      </c>
      <c r="AQ274" s="1">
        <v>5</v>
      </c>
    </row>
    <row r="275" spans="1:43" x14ac:dyDescent="0.2">
      <c r="A275" s="1" t="s">
        <v>425</v>
      </c>
      <c r="B275" s="1" t="s">
        <v>701</v>
      </c>
      <c r="C275" s="1" t="s">
        <v>1026</v>
      </c>
      <c r="D275" s="1" t="s">
        <v>1142</v>
      </c>
      <c r="E275" s="3">
        <v>26.455555555555556</v>
      </c>
      <c r="F275" s="3">
        <f t="shared" si="14"/>
        <v>149.71244444444443</v>
      </c>
      <c r="G275" s="3">
        <f>SUM(Table39[[#This Row],[RN Hours Contract (W/ Admin, DON)]], Table39[[#This Row],[LPN Contract Hours (w/ Admin)]], Table39[[#This Row],[CNA/NA/Med Aide Contract Hours]])</f>
        <v>0</v>
      </c>
      <c r="H275" s="4">
        <f>Table39[[#This Row],[Total Contract Hours]]/Table39[[#This Row],[Total Hours Nurse Staffing]]</f>
        <v>0</v>
      </c>
      <c r="I275" s="3">
        <f>SUM(Table39[[#This Row],[RN Hours]], Table39[[#This Row],[RN Admin Hours]], Table39[[#This Row],[RN DON Hours]])</f>
        <v>28.410222222222224</v>
      </c>
      <c r="J275" s="3">
        <f t="shared" si="12"/>
        <v>0</v>
      </c>
      <c r="K275" s="4">
        <f>Table39[[#This Row],[RN Hours Contract (W/ Admin, DON)]]/Table39[[#This Row],[RN Hours (w/ Admin, DON)]]</f>
        <v>0</v>
      </c>
      <c r="L275" s="3">
        <v>12.390777777777778</v>
      </c>
      <c r="M275" s="3">
        <v>0</v>
      </c>
      <c r="N275" s="4">
        <f>Table39[[#This Row],[RN Hours Contract]]/Table39[[#This Row],[RN Hours]]</f>
        <v>0</v>
      </c>
      <c r="O275" s="3">
        <v>9.4861111111111107</v>
      </c>
      <c r="P275" s="3">
        <v>0</v>
      </c>
      <c r="Q275" s="4">
        <f>Table39[[#This Row],[RN Admin Hours Contract]]/Table39[[#This Row],[RN Admin Hours]]</f>
        <v>0</v>
      </c>
      <c r="R275" s="3">
        <v>6.5333333333333332</v>
      </c>
      <c r="S275" s="3">
        <v>0</v>
      </c>
      <c r="T275" s="4">
        <f>Table39[[#This Row],[RN DON Hours Contract]]/Table39[[#This Row],[RN DON Hours]]</f>
        <v>0</v>
      </c>
      <c r="U275" s="3">
        <f>SUM(Table39[[#This Row],[LPN Hours]], Table39[[#This Row],[LPN Admin Hours]])</f>
        <v>42.098333333333329</v>
      </c>
      <c r="V275" s="3">
        <f>Table39[[#This Row],[LPN Hours Contract]]+Table39[[#This Row],[LPN Admin Hours Contract]]</f>
        <v>0</v>
      </c>
      <c r="W275" s="4">
        <f t="shared" si="13"/>
        <v>0</v>
      </c>
      <c r="X275" s="3">
        <v>42.098333333333329</v>
      </c>
      <c r="Y275" s="3">
        <v>0</v>
      </c>
      <c r="Z275" s="4">
        <f>Table39[[#This Row],[LPN Hours Contract]]/Table39[[#This Row],[LPN Hours]]</f>
        <v>0</v>
      </c>
      <c r="AA275" s="3">
        <v>0</v>
      </c>
      <c r="AB275" s="3">
        <v>0</v>
      </c>
      <c r="AC275" s="4">
        <v>0</v>
      </c>
      <c r="AD275" s="3">
        <f>SUM(Table39[[#This Row],[CNA Hours]], Table39[[#This Row],[NA in Training Hours]], Table39[[#This Row],[Med Aide/Tech Hours]])</f>
        <v>79.203888888888898</v>
      </c>
      <c r="AE275" s="3">
        <f>SUM(Table39[[#This Row],[CNA Hours Contract]], Table39[[#This Row],[NA in Training Hours Contract]], Table39[[#This Row],[Med Aide/Tech Hours Contract]])</f>
        <v>0</v>
      </c>
      <c r="AF275" s="4">
        <f>Table39[[#This Row],[CNA/NA/Med Aide Contract Hours]]/Table39[[#This Row],[Total CNA, NA in Training, Med Aide/Tech Hours]]</f>
        <v>0</v>
      </c>
      <c r="AG275" s="3">
        <v>79.203888888888898</v>
      </c>
      <c r="AH275" s="3">
        <v>0</v>
      </c>
      <c r="AI275" s="4">
        <f>Table39[[#This Row],[CNA Hours Contract]]/Table39[[#This Row],[CNA Hours]]</f>
        <v>0</v>
      </c>
      <c r="AJ275" s="3">
        <v>0</v>
      </c>
      <c r="AK275" s="3">
        <v>0</v>
      </c>
      <c r="AL275" s="4">
        <v>0</v>
      </c>
      <c r="AM275" s="3">
        <v>0</v>
      </c>
      <c r="AN275" s="3">
        <v>0</v>
      </c>
      <c r="AO275" s="4">
        <v>0</v>
      </c>
      <c r="AP275" s="1" t="s">
        <v>273</v>
      </c>
      <c r="AQ275" s="1">
        <v>5</v>
      </c>
    </row>
    <row r="276" spans="1:43" x14ac:dyDescent="0.2">
      <c r="A276" s="1" t="s">
        <v>425</v>
      </c>
      <c r="B276" s="1" t="s">
        <v>702</v>
      </c>
      <c r="C276" s="1" t="s">
        <v>1027</v>
      </c>
      <c r="D276" s="1" t="s">
        <v>1096</v>
      </c>
      <c r="E276" s="3">
        <v>33.322222222222223</v>
      </c>
      <c r="F276" s="3">
        <f t="shared" si="14"/>
        <v>120.84333333333333</v>
      </c>
      <c r="G276" s="3">
        <f>SUM(Table39[[#This Row],[RN Hours Contract (W/ Admin, DON)]], Table39[[#This Row],[LPN Contract Hours (w/ Admin)]], Table39[[#This Row],[CNA/NA/Med Aide Contract Hours]])</f>
        <v>0</v>
      </c>
      <c r="H276" s="4">
        <f>Table39[[#This Row],[Total Contract Hours]]/Table39[[#This Row],[Total Hours Nurse Staffing]]</f>
        <v>0</v>
      </c>
      <c r="I276" s="3">
        <f>SUM(Table39[[#This Row],[RN Hours]], Table39[[#This Row],[RN Admin Hours]], Table39[[#This Row],[RN DON Hours]])</f>
        <v>30.836555555555556</v>
      </c>
      <c r="J276" s="3">
        <f t="shared" si="12"/>
        <v>0</v>
      </c>
      <c r="K276" s="4">
        <f>Table39[[#This Row],[RN Hours Contract (W/ Admin, DON)]]/Table39[[#This Row],[RN Hours (w/ Admin, DON)]]</f>
        <v>0</v>
      </c>
      <c r="L276" s="3">
        <v>19.814333333333334</v>
      </c>
      <c r="M276" s="3">
        <v>0</v>
      </c>
      <c r="N276" s="4">
        <f>Table39[[#This Row],[RN Hours Contract]]/Table39[[#This Row],[RN Hours]]</f>
        <v>0</v>
      </c>
      <c r="O276" s="3">
        <v>5.6</v>
      </c>
      <c r="P276" s="3">
        <v>0</v>
      </c>
      <c r="Q276" s="4">
        <f>Table39[[#This Row],[RN Admin Hours Contract]]/Table39[[#This Row],[RN Admin Hours]]</f>
        <v>0</v>
      </c>
      <c r="R276" s="3">
        <v>5.4222222222222225</v>
      </c>
      <c r="S276" s="3">
        <v>0</v>
      </c>
      <c r="T276" s="4">
        <f>Table39[[#This Row],[RN DON Hours Contract]]/Table39[[#This Row],[RN DON Hours]]</f>
        <v>0</v>
      </c>
      <c r="U276" s="3">
        <f>SUM(Table39[[#This Row],[LPN Hours]], Table39[[#This Row],[LPN Admin Hours]])</f>
        <v>20.869333333333334</v>
      </c>
      <c r="V276" s="3">
        <f>Table39[[#This Row],[LPN Hours Contract]]+Table39[[#This Row],[LPN Admin Hours Contract]]</f>
        <v>0</v>
      </c>
      <c r="W276" s="4">
        <f t="shared" si="13"/>
        <v>0</v>
      </c>
      <c r="X276" s="3">
        <v>20.869333333333334</v>
      </c>
      <c r="Y276" s="3">
        <v>0</v>
      </c>
      <c r="Z276" s="4">
        <f>Table39[[#This Row],[LPN Hours Contract]]/Table39[[#This Row],[LPN Hours]]</f>
        <v>0</v>
      </c>
      <c r="AA276" s="3">
        <v>0</v>
      </c>
      <c r="AB276" s="3">
        <v>0</v>
      </c>
      <c r="AC276" s="4">
        <v>0</v>
      </c>
      <c r="AD276" s="3">
        <f>SUM(Table39[[#This Row],[CNA Hours]], Table39[[#This Row],[NA in Training Hours]], Table39[[#This Row],[Med Aide/Tech Hours]])</f>
        <v>69.137444444444441</v>
      </c>
      <c r="AE276" s="3">
        <f>SUM(Table39[[#This Row],[CNA Hours Contract]], Table39[[#This Row],[NA in Training Hours Contract]], Table39[[#This Row],[Med Aide/Tech Hours Contract]])</f>
        <v>0</v>
      </c>
      <c r="AF276" s="4">
        <f>Table39[[#This Row],[CNA/NA/Med Aide Contract Hours]]/Table39[[#This Row],[Total CNA, NA in Training, Med Aide/Tech Hours]]</f>
        <v>0</v>
      </c>
      <c r="AG276" s="3">
        <v>69.136111111111106</v>
      </c>
      <c r="AH276" s="3">
        <v>0</v>
      </c>
      <c r="AI276" s="4">
        <f>Table39[[#This Row],[CNA Hours Contract]]/Table39[[#This Row],[CNA Hours]]</f>
        <v>0</v>
      </c>
      <c r="AJ276" s="3">
        <v>1.3333333333333335E-3</v>
      </c>
      <c r="AK276" s="3">
        <v>0</v>
      </c>
      <c r="AL276" s="4">
        <f>Table39[[#This Row],[NA in Training Hours Contract]]/Table39[[#This Row],[NA in Training Hours]]</f>
        <v>0</v>
      </c>
      <c r="AM276" s="3">
        <v>0</v>
      </c>
      <c r="AN276" s="3">
        <v>0</v>
      </c>
      <c r="AO276" s="4">
        <v>0</v>
      </c>
      <c r="AP276" s="1" t="s">
        <v>274</v>
      </c>
      <c r="AQ276" s="1">
        <v>5</v>
      </c>
    </row>
    <row r="277" spans="1:43" x14ac:dyDescent="0.2">
      <c r="A277" s="1" t="s">
        <v>425</v>
      </c>
      <c r="B277" s="1" t="s">
        <v>703</v>
      </c>
      <c r="C277" s="1" t="s">
        <v>1004</v>
      </c>
      <c r="D277" s="1" t="s">
        <v>1079</v>
      </c>
      <c r="E277" s="3">
        <v>194.21111111111111</v>
      </c>
      <c r="F277" s="3">
        <f t="shared" si="14"/>
        <v>509.5217777777778</v>
      </c>
      <c r="G277" s="3">
        <f>SUM(Table39[[#This Row],[RN Hours Contract (W/ Admin, DON)]], Table39[[#This Row],[LPN Contract Hours (w/ Admin)]], Table39[[#This Row],[CNA/NA/Med Aide Contract Hours]])</f>
        <v>138.52133333333333</v>
      </c>
      <c r="H277" s="4">
        <f>Table39[[#This Row],[Total Contract Hours]]/Table39[[#This Row],[Total Hours Nurse Staffing]]</f>
        <v>0.27186538313922248</v>
      </c>
      <c r="I277" s="3">
        <f>SUM(Table39[[#This Row],[RN Hours]], Table39[[#This Row],[RN Admin Hours]], Table39[[#This Row],[RN DON Hours]])</f>
        <v>68.819444444444443</v>
      </c>
      <c r="J277" s="3">
        <f t="shared" si="12"/>
        <v>0</v>
      </c>
      <c r="K277" s="4">
        <f>Table39[[#This Row],[RN Hours Contract (W/ Admin, DON)]]/Table39[[#This Row],[RN Hours (w/ Admin, DON)]]</f>
        <v>0</v>
      </c>
      <c r="L277" s="3">
        <v>37.44166666666667</v>
      </c>
      <c r="M277" s="3">
        <v>0</v>
      </c>
      <c r="N277" s="4">
        <f>Table39[[#This Row],[RN Hours Contract]]/Table39[[#This Row],[RN Hours]]</f>
        <v>0</v>
      </c>
      <c r="O277" s="3">
        <v>25.777777777777779</v>
      </c>
      <c r="P277" s="3">
        <v>0</v>
      </c>
      <c r="Q277" s="4">
        <f>Table39[[#This Row],[RN Admin Hours Contract]]/Table39[[#This Row],[RN Admin Hours]]</f>
        <v>0</v>
      </c>
      <c r="R277" s="3">
        <v>5.6</v>
      </c>
      <c r="S277" s="3">
        <v>0</v>
      </c>
      <c r="T277" s="4">
        <f>Table39[[#This Row],[RN DON Hours Contract]]/Table39[[#This Row],[RN DON Hours]]</f>
        <v>0</v>
      </c>
      <c r="U277" s="3">
        <f>SUM(Table39[[#This Row],[LPN Hours]], Table39[[#This Row],[LPN Admin Hours]])</f>
        <v>197.77466666666669</v>
      </c>
      <c r="V277" s="3">
        <f>Table39[[#This Row],[LPN Hours Contract]]+Table39[[#This Row],[LPN Admin Hours Contract]]</f>
        <v>46.027222222222228</v>
      </c>
      <c r="W277" s="4">
        <f t="shared" si="13"/>
        <v>0.23272557096403765</v>
      </c>
      <c r="X277" s="3">
        <v>170.44655555555556</v>
      </c>
      <c r="Y277" s="3">
        <v>46.027222222222228</v>
      </c>
      <c r="Z277" s="4">
        <f>Table39[[#This Row],[LPN Hours Contract]]/Table39[[#This Row],[LPN Hours]]</f>
        <v>0.27003902819978109</v>
      </c>
      <c r="AA277" s="3">
        <v>27.328111111111113</v>
      </c>
      <c r="AB277" s="3">
        <v>0</v>
      </c>
      <c r="AC277" s="4">
        <f>Table39[[#This Row],[LPN Admin Hours Contract]]/Table39[[#This Row],[LPN Admin Hours]]</f>
        <v>0</v>
      </c>
      <c r="AD277" s="3">
        <f>SUM(Table39[[#This Row],[CNA Hours]], Table39[[#This Row],[NA in Training Hours]], Table39[[#This Row],[Med Aide/Tech Hours]])</f>
        <v>242.92766666666665</v>
      </c>
      <c r="AE277" s="3">
        <f>SUM(Table39[[#This Row],[CNA Hours Contract]], Table39[[#This Row],[NA in Training Hours Contract]], Table39[[#This Row],[Med Aide/Tech Hours Contract]])</f>
        <v>92.49411111111111</v>
      </c>
      <c r="AF277" s="4">
        <f>Table39[[#This Row],[CNA/NA/Med Aide Contract Hours]]/Table39[[#This Row],[Total CNA, NA in Training, Med Aide/Tech Hours]]</f>
        <v>0.3807475384762451</v>
      </c>
      <c r="AG277" s="3">
        <v>235.56244444444442</v>
      </c>
      <c r="AH277" s="3">
        <v>92.49411111111111</v>
      </c>
      <c r="AI277" s="4">
        <f>Table39[[#This Row],[CNA Hours Contract]]/Table39[[#This Row],[CNA Hours]]</f>
        <v>0.39265219602068246</v>
      </c>
      <c r="AJ277" s="3">
        <v>7.3652222222222212</v>
      </c>
      <c r="AK277" s="3">
        <v>0</v>
      </c>
      <c r="AL277" s="4">
        <f>Table39[[#This Row],[NA in Training Hours Contract]]/Table39[[#This Row],[NA in Training Hours]]</f>
        <v>0</v>
      </c>
      <c r="AM277" s="3">
        <v>0</v>
      </c>
      <c r="AN277" s="3">
        <v>0</v>
      </c>
      <c r="AO277" s="4">
        <v>0</v>
      </c>
      <c r="AP277" s="1" t="s">
        <v>275</v>
      </c>
      <c r="AQ277" s="1">
        <v>5</v>
      </c>
    </row>
    <row r="278" spans="1:43" x14ac:dyDescent="0.2">
      <c r="A278" s="1" t="s">
        <v>425</v>
      </c>
      <c r="B278" s="1" t="s">
        <v>704</v>
      </c>
      <c r="C278" s="1" t="s">
        <v>901</v>
      </c>
      <c r="D278" s="1" t="s">
        <v>1094</v>
      </c>
      <c r="E278" s="3">
        <v>52.833333333333336</v>
      </c>
      <c r="F278" s="3">
        <f t="shared" si="14"/>
        <v>190.59933333333333</v>
      </c>
      <c r="G278" s="3">
        <f>SUM(Table39[[#This Row],[RN Hours Contract (W/ Admin, DON)]], Table39[[#This Row],[LPN Contract Hours (w/ Admin)]], Table39[[#This Row],[CNA/NA/Med Aide Contract Hours]])</f>
        <v>7.7777777777777779E-2</v>
      </c>
      <c r="H278" s="4">
        <f>Table39[[#This Row],[Total Contract Hours]]/Table39[[#This Row],[Total Hours Nurse Staffing]]</f>
        <v>4.0806951639098656E-4</v>
      </c>
      <c r="I278" s="3">
        <f>SUM(Table39[[#This Row],[RN Hours]], Table39[[#This Row],[RN Admin Hours]], Table39[[#This Row],[RN DON Hours]])</f>
        <v>48.11</v>
      </c>
      <c r="J278" s="3">
        <f t="shared" si="12"/>
        <v>7.7777777777777779E-2</v>
      </c>
      <c r="K278" s="4">
        <f>Table39[[#This Row],[RN Hours Contract (W/ Admin, DON)]]/Table39[[#This Row],[RN Hours (w/ Admin, DON)]]</f>
        <v>1.6166655119055867E-3</v>
      </c>
      <c r="L278" s="3">
        <v>32.295555555555552</v>
      </c>
      <c r="M278" s="3">
        <v>0</v>
      </c>
      <c r="N278" s="4">
        <f>Table39[[#This Row],[RN Hours Contract]]/Table39[[#This Row],[RN Hours]]</f>
        <v>0</v>
      </c>
      <c r="O278" s="3">
        <v>10.747777777777776</v>
      </c>
      <c r="P278" s="3">
        <v>7.7777777777777779E-2</v>
      </c>
      <c r="Q278" s="4">
        <f>Table39[[#This Row],[RN Admin Hours Contract]]/Table39[[#This Row],[RN Admin Hours]]</f>
        <v>7.2366380647162221E-3</v>
      </c>
      <c r="R278" s="3">
        <v>5.0666666666666664</v>
      </c>
      <c r="S278" s="3">
        <v>0</v>
      </c>
      <c r="T278" s="4">
        <f>Table39[[#This Row],[RN DON Hours Contract]]/Table39[[#This Row],[RN DON Hours]]</f>
        <v>0</v>
      </c>
      <c r="U278" s="3">
        <f>SUM(Table39[[#This Row],[LPN Hours]], Table39[[#This Row],[LPN Admin Hours]])</f>
        <v>26.334444444444443</v>
      </c>
      <c r="V278" s="3">
        <f>Table39[[#This Row],[LPN Hours Contract]]+Table39[[#This Row],[LPN Admin Hours Contract]]</f>
        <v>0</v>
      </c>
      <c r="W278" s="4">
        <f t="shared" si="13"/>
        <v>0</v>
      </c>
      <c r="X278" s="3">
        <v>20.575111111111109</v>
      </c>
      <c r="Y278" s="3">
        <v>0</v>
      </c>
      <c r="Z278" s="4">
        <f>Table39[[#This Row],[LPN Hours Contract]]/Table39[[#This Row],[LPN Hours]]</f>
        <v>0</v>
      </c>
      <c r="AA278" s="3">
        <v>5.7593333333333341</v>
      </c>
      <c r="AB278" s="3">
        <v>0</v>
      </c>
      <c r="AC278" s="4">
        <f>Table39[[#This Row],[LPN Admin Hours Contract]]/Table39[[#This Row],[LPN Admin Hours]]</f>
        <v>0</v>
      </c>
      <c r="AD278" s="3">
        <f>SUM(Table39[[#This Row],[CNA Hours]], Table39[[#This Row],[NA in Training Hours]], Table39[[#This Row],[Med Aide/Tech Hours]])</f>
        <v>116.15488888888888</v>
      </c>
      <c r="AE278" s="3">
        <f>SUM(Table39[[#This Row],[CNA Hours Contract]], Table39[[#This Row],[NA in Training Hours Contract]], Table39[[#This Row],[Med Aide/Tech Hours Contract]])</f>
        <v>0</v>
      </c>
      <c r="AF278" s="4">
        <f>Table39[[#This Row],[CNA/NA/Med Aide Contract Hours]]/Table39[[#This Row],[Total CNA, NA in Training, Med Aide/Tech Hours]]</f>
        <v>0</v>
      </c>
      <c r="AG278" s="3">
        <v>100.24222222222221</v>
      </c>
      <c r="AH278" s="3">
        <v>0</v>
      </c>
      <c r="AI278" s="4">
        <f>Table39[[#This Row],[CNA Hours Contract]]/Table39[[#This Row],[CNA Hours]]</f>
        <v>0</v>
      </c>
      <c r="AJ278" s="3">
        <v>15.912666666666665</v>
      </c>
      <c r="AK278" s="3">
        <v>0</v>
      </c>
      <c r="AL278" s="4">
        <f>Table39[[#This Row],[NA in Training Hours Contract]]/Table39[[#This Row],[NA in Training Hours]]</f>
        <v>0</v>
      </c>
      <c r="AM278" s="3">
        <v>0</v>
      </c>
      <c r="AN278" s="3">
        <v>0</v>
      </c>
      <c r="AO278" s="4">
        <v>0</v>
      </c>
      <c r="AP278" s="1" t="s">
        <v>276</v>
      </c>
      <c r="AQ278" s="1">
        <v>5</v>
      </c>
    </row>
    <row r="279" spans="1:43" x14ac:dyDescent="0.2">
      <c r="A279" s="1" t="s">
        <v>425</v>
      </c>
      <c r="B279" s="1" t="s">
        <v>705</v>
      </c>
      <c r="C279" s="1" t="s">
        <v>971</v>
      </c>
      <c r="D279" s="1" t="s">
        <v>1079</v>
      </c>
      <c r="E279" s="3">
        <v>179.0888888888889</v>
      </c>
      <c r="F279" s="3">
        <f t="shared" si="14"/>
        <v>590.07711111111109</v>
      </c>
      <c r="G279" s="3">
        <f>SUM(Table39[[#This Row],[RN Hours Contract (W/ Admin, DON)]], Table39[[#This Row],[LPN Contract Hours (w/ Admin)]], Table39[[#This Row],[CNA/NA/Med Aide Contract Hours]])</f>
        <v>41.948111111111118</v>
      </c>
      <c r="H279" s="4">
        <f>Table39[[#This Row],[Total Contract Hours]]/Table39[[#This Row],[Total Hours Nurse Staffing]]</f>
        <v>7.1089202277517791E-2</v>
      </c>
      <c r="I279" s="3">
        <f>SUM(Table39[[#This Row],[RN Hours]], Table39[[#This Row],[RN Admin Hours]], Table39[[#This Row],[RN DON Hours]])</f>
        <v>98.654777777777767</v>
      </c>
      <c r="J279" s="3">
        <f t="shared" si="12"/>
        <v>3.8685555555555555</v>
      </c>
      <c r="K279" s="4">
        <f>Table39[[#This Row],[RN Hours Contract (W/ Admin, DON)]]/Table39[[#This Row],[RN Hours (w/ Admin, DON)]]</f>
        <v>3.921305833022673E-2</v>
      </c>
      <c r="L279" s="3">
        <v>78.290999999999997</v>
      </c>
      <c r="M279" s="3">
        <v>3.8685555555555555</v>
      </c>
      <c r="N279" s="4">
        <f>Table39[[#This Row],[RN Hours Contract]]/Table39[[#This Row],[RN Hours]]</f>
        <v>4.9412519389911431E-2</v>
      </c>
      <c r="O279" s="3">
        <v>15.119333333333334</v>
      </c>
      <c r="P279" s="3">
        <v>0</v>
      </c>
      <c r="Q279" s="4">
        <f>Table39[[#This Row],[RN Admin Hours Contract]]/Table39[[#This Row],[RN Admin Hours]]</f>
        <v>0</v>
      </c>
      <c r="R279" s="3">
        <v>5.2444444444444445</v>
      </c>
      <c r="S279" s="3">
        <v>0</v>
      </c>
      <c r="T279" s="4">
        <f>Table39[[#This Row],[RN DON Hours Contract]]/Table39[[#This Row],[RN DON Hours]]</f>
        <v>0</v>
      </c>
      <c r="U279" s="3">
        <f>SUM(Table39[[#This Row],[LPN Hours]], Table39[[#This Row],[LPN Admin Hours]])</f>
        <v>184.27577777777776</v>
      </c>
      <c r="V279" s="3">
        <f>Table39[[#This Row],[LPN Hours Contract]]+Table39[[#This Row],[LPN Admin Hours Contract]]</f>
        <v>4.0388888888888888</v>
      </c>
      <c r="W279" s="4">
        <f t="shared" si="13"/>
        <v>2.1917633112689797E-2</v>
      </c>
      <c r="X279" s="3">
        <v>176.30433333333332</v>
      </c>
      <c r="Y279" s="3">
        <v>4.0388888888888888</v>
      </c>
      <c r="Z279" s="4">
        <f>Table39[[#This Row],[LPN Hours Contract]]/Table39[[#This Row],[LPN Hours]]</f>
        <v>2.2908619502010098E-2</v>
      </c>
      <c r="AA279" s="3">
        <v>7.9714444444444439</v>
      </c>
      <c r="AB279" s="3">
        <v>0</v>
      </c>
      <c r="AC279" s="4">
        <f>Table39[[#This Row],[LPN Admin Hours Contract]]/Table39[[#This Row],[LPN Admin Hours]]</f>
        <v>0</v>
      </c>
      <c r="AD279" s="3">
        <f>SUM(Table39[[#This Row],[CNA Hours]], Table39[[#This Row],[NA in Training Hours]], Table39[[#This Row],[Med Aide/Tech Hours]])</f>
        <v>307.14655555555555</v>
      </c>
      <c r="AE279" s="3">
        <f>SUM(Table39[[#This Row],[CNA Hours Contract]], Table39[[#This Row],[NA in Training Hours Contract]], Table39[[#This Row],[Med Aide/Tech Hours Contract]])</f>
        <v>34.040666666666674</v>
      </c>
      <c r="AF279" s="4">
        <f>Table39[[#This Row],[CNA/NA/Med Aide Contract Hours]]/Table39[[#This Row],[Total CNA, NA in Training, Med Aide/Tech Hours]]</f>
        <v>0.11082874299239706</v>
      </c>
      <c r="AG279" s="3">
        <v>297.63266666666664</v>
      </c>
      <c r="AH279" s="3">
        <v>34.040666666666674</v>
      </c>
      <c r="AI279" s="4">
        <f>Table39[[#This Row],[CNA Hours Contract]]/Table39[[#This Row],[CNA Hours]]</f>
        <v>0.1143714063644448</v>
      </c>
      <c r="AJ279" s="3">
        <v>9.5138888888888911</v>
      </c>
      <c r="AK279" s="3">
        <v>0</v>
      </c>
      <c r="AL279" s="4">
        <f>Table39[[#This Row],[NA in Training Hours Contract]]/Table39[[#This Row],[NA in Training Hours]]</f>
        <v>0</v>
      </c>
      <c r="AM279" s="3">
        <v>0</v>
      </c>
      <c r="AN279" s="3">
        <v>0</v>
      </c>
      <c r="AO279" s="4">
        <v>0</v>
      </c>
      <c r="AP279" s="1" t="s">
        <v>277</v>
      </c>
      <c r="AQ279" s="1">
        <v>5</v>
      </c>
    </row>
    <row r="280" spans="1:43" x14ac:dyDescent="0.2">
      <c r="A280" s="1" t="s">
        <v>425</v>
      </c>
      <c r="B280" s="1" t="s">
        <v>706</v>
      </c>
      <c r="C280" s="1" t="s">
        <v>953</v>
      </c>
      <c r="D280" s="1" t="s">
        <v>1095</v>
      </c>
      <c r="E280" s="3">
        <v>56.733333333333334</v>
      </c>
      <c r="F280" s="3">
        <f t="shared" si="14"/>
        <v>228.95088888888887</v>
      </c>
      <c r="G280" s="3">
        <f>SUM(Table39[[#This Row],[RN Hours Contract (W/ Admin, DON)]], Table39[[#This Row],[LPN Contract Hours (w/ Admin)]], Table39[[#This Row],[CNA/NA/Med Aide Contract Hours]])</f>
        <v>2.2678888888888888</v>
      </c>
      <c r="H280" s="4">
        <f>Table39[[#This Row],[Total Contract Hours]]/Table39[[#This Row],[Total Hours Nurse Staffing]]</f>
        <v>9.9055692681302831E-3</v>
      </c>
      <c r="I280" s="3">
        <f>SUM(Table39[[#This Row],[RN Hours]], Table39[[#This Row],[RN Admin Hours]], Table39[[#This Row],[RN DON Hours]])</f>
        <v>42.97977777777777</v>
      </c>
      <c r="J280" s="3">
        <f t="shared" si="12"/>
        <v>2.2484444444444445</v>
      </c>
      <c r="K280" s="4">
        <f>Table39[[#This Row],[RN Hours Contract (W/ Admin, DON)]]/Table39[[#This Row],[RN Hours (w/ Admin, DON)]]</f>
        <v>5.2314008138194201E-2</v>
      </c>
      <c r="L280" s="3">
        <v>17.198888888888892</v>
      </c>
      <c r="M280" s="3">
        <v>2.2484444444444445</v>
      </c>
      <c r="N280" s="4">
        <f>Table39[[#This Row],[RN Hours Contract]]/Table39[[#This Row],[RN Hours]]</f>
        <v>0.13073195942890364</v>
      </c>
      <c r="O280" s="3">
        <v>20.016999999999996</v>
      </c>
      <c r="P280" s="3">
        <v>0</v>
      </c>
      <c r="Q280" s="4">
        <f>Table39[[#This Row],[RN Admin Hours Contract]]/Table39[[#This Row],[RN Admin Hours]]</f>
        <v>0</v>
      </c>
      <c r="R280" s="3">
        <v>5.7638888888888893</v>
      </c>
      <c r="S280" s="3">
        <v>0</v>
      </c>
      <c r="T280" s="4">
        <f>Table39[[#This Row],[RN DON Hours Contract]]/Table39[[#This Row],[RN DON Hours]]</f>
        <v>0</v>
      </c>
      <c r="U280" s="3">
        <f>SUM(Table39[[#This Row],[LPN Hours]], Table39[[#This Row],[LPN Admin Hours]])</f>
        <v>41.246666666666663</v>
      </c>
      <c r="V280" s="3">
        <f>Table39[[#This Row],[LPN Hours Contract]]+Table39[[#This Row],[LPN Admin Hours Contract]]</f>
        <v>1.9444444444444445E-2</v>
      </c>
      <c r="W280" s="4">
        <f t="shared" si="13"/>
        <v>4.7141856581003183E-4</v>
      </c>
      <c r="X280" s="3">
        <v>41.227222222222217</v>
      </c>
      <c r="Y280" s="3">
        <v>0</v>
      </c>
      <c r="Z280" s="4">
        <f>Table39[[#This Row],[LPN Hours Contract]]/Table39[[#This Row],[LPN Hours]]</f>
        <v>0</v>
      </c>
      <c r="AA280" s="3">
        <v>1.9444444444444445E-2</v>
      </c>
      <c r="AB280" s="3">
        <v>1.9444444444444445E-2</v>
      </c>
      <c r="AC280" s="4">
        <f>Table39[[#This Row],[LPN Admin Hours Contract]]/Table39[[#This Row],[LPN Admin Hours]]</f>
        <v>1</v>
      </c>
      <c r="AD280" s="3">
        <f>SUM(Table39[[#This Row],[CNA Hours]], Table39[[#This Row],[NA in Training Hours]], Table39[[#This Row],[Med Aide/Tech Hours]])</f>
        <v>144.72444444444443</v>
      </c>
      <c r="AE280" s="3">
        <f>SUM(Table39[[#This Row],[CNA Hours Contract]], Table39[[#This Row],[NA in Training Hours Contract]], Table39[[#This Row],[Med Aide/Tech Hours Contract]])</f>
        <v>0</v>
      </c>
      <c r="AF280" s="4">
        <f>Table39[[#This Row],[CNA/NA/Med Aide Contract Hours]]/Table39[[#This Row],[Total CNA, NA in Training, Med Aide/Tech Hours]]</f>
        <v>0</v>
      </c>
      <c r="AG280" s="3">
        <v>141.2211111111111</v>
      </c>
      <c r="AH280" s="3">
        <v>0</v>
      </c>
      <c r="AI280" s="4">
        <f>Table39[[#This Row],[CNA Hours Contract]]/Table39[[#This Row],[CNA Hours]]</f>
        <v>0</v>
      </c>
      <c r="AJ280" s="3">
        <v>3.5033333333333334</v>
      </c>
      <c r="AK280" s="3">
        <v>0</v>
      </c>
      <c r="AL280" s="4">
        <f>Table39[[#This Row],[NA in Training Hours Contract]]/Table39[[#This Row],[NA in Training Hours]]</f>
        <v>0</v>
      </c>
      <c r="AM280" s="3">
        <v>0</v>
      </c>
      <c r="AN280" s="3">
        <v>0</v>
      </c>
      <c r="AO280" s="4">
        <v>0</v>
      </c>
      <c r="AP280" s="1" t="s">
        <v>278</v>
      </c>
      <c r="AQ280" s="1">
        <v>5</v>
      </c>
    </row>
    <row r="281" spans="1:43" x14ac:dyDescent="0.2">
      <c r="A281" s="1" t="s">
        <v>425</v>
      </c>
      <c r="B281" s="1" t="s">
        <v>707</v>
      </c>
      <c r="C281" s="1" t="s">
        <v>1028</v>
      </c>
      <c r="D281" s="1" t="s">
        <v>1118</v>
      </c>
      <c r="E281" s="3">
        <v>98.7</v>
      </c>
      <c r="F281" s="3">
        <f t="shared" si="14"/>
        <v>420.97500000000002</v>
      </c>
      <c r="G281" s="3">
        <f>SUM(Table39[[#This Row],[RN Hours Contract (W/ Admin, DON)]], Table39[[#This Row],[LPN Contract Hours (w/ Admin)]], Table39[[#This Row],[CNA/NA/Med Aide Contract Hours]])</f>
        <v>0</v>
      </c>
      <c r="H281" s="4">
        <f>Table39[[#This Row],[Total Contract Hours]]/Table39[[#This Row],[Total Hours Nurse Staffing]]</f>
        <v>0</v>
      </c>
      <c r="I281" s="3">
        <f>SUM(Table39[[#This Row],[RN Hours]], Table39[[#This Row],[RN Admin Hours]], Table39[[#This Row],[RN DON Hours]])</f>
        <v>51.713888888888889</v>
      </c>
      <c r="J281" s="3">
        <f t="shared" si="12"/>
        <v>0</v>
      </c>
      <c r="K281" s="4">
        <f>Table39[[#This Row],[RN Hours Contract (W/ Admin, DON)]]/Table39[[#This Row],[RN Hours (w/ Admin, DON)]]</f>
        <v>0</v>
      </c>
      <c r="L281" s="3">
        <v>47.536111111111111</v>
      </c>
      <c r="M281" s="3">
        <v>0</v>
      </c>
      <c r="N281" s="4">
        <f>Table39[[#This Row],[RN Hours Contract]]/Table39[[#This Row],[RN Hours]]</f>
        <v>0</v>
      </c>
      <c r="O281" s="3">
        <v>0</v>
      </c>
      <c r="P281" s="3">
        <v>0</v>
      </c>
      <c r="Q281" s="4">
        <v>0</v>
      </c>
      <c r="R281" s="3">
        <v>4.177777777777778</v>
      </c>
      <c r="S281" s="3">
        <v>0</v>
      </c>
      <c r="T281" s="4">
        <f>Table39[[#This Row],[RN DON Hours Contract]]/Table39[[#This Row],[RN DON Hours]]</f>
        <v>0</v>
      </c>
      <c r="U281" s="3">
        <f>SUM(Table39[[#This Row],[LPN Hours]], Table39[[#This Row],[LPN Admin Hours]])</f>
        <v>88.674999999999997</v>
      </c>
      <c r="V281" s="3">
        <f>Table39[[#This Row],[LPN Hours Contract]]+Table39[[#This Row],[LPN Admin Hours Contract]]</f>
        <v>0</v>
      </c>
      <c r="W281" s="4">
        <f t="shared" si="13"/>
        <v>0</v>
      </c>
      <c r="X281" s="3">
        <v>88.674999999999997</v>
      </c>
      <c r="Y281" s="3">
        <v>0</v>
      </c>
      <c r="Z281" s="4">
        <f>Table39[[#This Row],[LPN Hours Contract]]/Table39[[#This Row],[LPN Hours]]</f>
        <v>0</v>
      </c>
      <c r="AA281" s="3">
        <v>0</v>
      </c>
      <c r="AB281" s="3">
        <v>0</v>
      </c>
      <c r="AC281" s="4">
        <v>0</v>
      </c>
      <c r="AD281" s="3">
        <f>SUM(Table39[[#This Row],[CNA Hours]], Table39[[#This Row],[NA in Training Hours]], Table39[[#This Row],[Med Aide/Tech Hours]])</f>
        <v>280.58611111111111</v>
      </c>
      <c r="AE281" s="3">
        <f>SUM(Table39[[#This Row],[CNA Hours Contract]], Table39[[#This Row],[NA in Training Hours Contract]], Table39[[#This Row],[Med Aide/Tech Hours Contract]])</f>
        <v>0</v>
      </c>
      <c r="AF281" s="4">
        <f>Table39[[#This Row],[CNA/NA/Med Aide Contract Hours]]/Table39[[#This Row],[Total CNA, NA in Training, Med Aide/Tech Hours]]</f>
        <v>0</v>
      </c>
      <c r="AG281" s="3">
        <v>280.58611111111111</v>
      </c>
      <c r="AH281" s="3">
        <v>0</v>
      </c>
      <c r="AI281" s="4">
        <f>Table39[[#This Row],[CNA Hours Contract]]/Table39[[#This Row],[CNA Hours]]</f>
        <v>0</v>
      </c>
      <c r="AJ281" s="3">
        <v>0</v>
      </c>
      <c r="AK281" s="3">
        <v>0</v>
      </c>
      <c r="AL281" s="4">
        <v>0</v>
      </c>
      <c r="AM281" s="3">
        <v>0</v>
      </c>
      <c r="AN281" s="3">
        <v>0</v>
      </c>
      <c r="AO281" s="4">
        <v>0</v>
      </c>
      <c r="AP281" s="1" t="s">
        <v>279</v>
      </c>
      <c r="AQ281" s="1">
        <v>5</v>
      </c>
    </row>
    <row r="282" spans="1:43" x14ac:dyDescent="0.2">
      <c r="A282" s="1" t="s">
        <v>425</v>
      </c>
      <c r="B282" s="1" t="s">
        <v>708</v>
      </c>
      <c r="C282" s="1" t="s">
        <v>1029</v>
      </c>
      <c r="D282" s="1" t="s">
        <v>1142</v>
      </c>
      <c r="E282" s="3">
        <v>35.011111111111113</v>
      </c>
      <c r="F282" s="3">
        <f t="shared" si="14"/>
        <v>128.9927777777778</v>
      </c>
      <c r="G282" s="3">
        <f>SUM(Table39[[#This Row],[RN Hours Contract (W/ Admin, DON)]], Table39[[#This Row],[LPN Contract Hours (w/ Admin)]], Table39[[#This Row],[CNA/NA/Med Aide Contract Hours]])</f>
        <v>2.105</v>
      </c>
      <c r="H282" s="4">
        <f>Table39[[#This Row],[Total Contract Hours]]/Table39[[#This Row],[Total Hours Nurse Staffing]]</f>
        <v>1.6318743082084697E-2</v>
      </c>
      <c r="I282" s="3">
        <f>SUM(Table39[[#This Row],[RN Hours]], Table39[[#This Row],[RN Admin Hours]], Table39[[#This Row],[RN DON Hours]])</f>
        <v>34.908000000000001</v>
      </c>
      <c r="J282" s="3">
        <f t="shared" si="12"/>
        <v>2.105</v>
      </c>
      <c r="K282" s="4">
        <f>Table39[[#This Row],[RN Hours Contract (W/ Admin, DON)]]/Table39[[#This Row],[RN Hours (w/ Admin, DON)]]</f>
        <v>6.0301363584278671E-2</v>
      </c>
      <c r="L282" s="3">
        <v>23.541888888888888</v>
      </c>
      <c r="M282" s="3">
        <v>0</v>
      </c>
      <c r="N282" s="4">
        <f>Table39[[#This Row],[RN Hours Contract]]/Table39[[#This Row],[RN Hours]]</f>
        <v>0</v>
      </c>
      <c r="O282" s="3">
        <v>7.3944444444444448</v>
      </c>
      <c r="P282" s="3">
        <v>0</v>
      </c>
      <c r="Q282" s="4">
        <f>Table39[[#This Row],[RN Admin Hours Contract]]/Table39[[#This Row],[RN Admin Hours]]</f>
        <v>0</v>
      </c>
      <c r="R282" s="3">
        <v>3.9716666666666667</v>
      </c>
      <c r="S282" s="3">
        <v>2.105</v>
      </c>
      <c r="T282" s="4">
        <f>Table39[[#This Row],[RN DON Hours Contract]]/Table39[[#This Row],[RN DON Hours]]</f>
        <v>0.53000419639110363</v>
      </c>
      <c r="U282" s="3">
        <f>SUM(Table39[[#This Row],[LPN Hours]], Table39[[#This Row],[LPN Admin Hours]])</f>
        <v>29.900111111111112</v>
      </c>
      <c r="V282" s="3">
        <f>Table39[[#This Row],[LPN Hours Contract]]+Table39[[#This Row],[LPN Admin Hours Contract]]</f>
        <v>0</v>
      </c>
      <c r="W282" s="4">
        <f t="shared" si="13"/>
        <v>0</v>
      </c>
      <c r="X282" s="3">
        <v>29.900111111111112</v>
      </c>
      <c r="Y282" s="3">
        <v>0</v>
      </c>
      <c r="Z282" s="4">
        <f>Table39[[#This Row],[LPN Hours Contract]]/Table39[[#This Row],[LPN Hours]]</f>
        <v>0</v>
      </c>
      <c r="AA282" s="3">
        <v>0</v>
      </c>
      <c r="AB282" s="3">
        <v>0</v>
      </c>
      <c r="AC282" s="4">
        <v>0</v>
      </c>
      <c r="AD282" s="3">
        <f>SUM(Table39[[#This Row],[CNA Hours]], Table39[[#This Row],[NA in Training Hours]], Table39[[#This Row],[Med Aide/Tech Hours]])</f>
        <v>64.184666666666672</v>
      </c>
      <c r="AE282" s="3">
        <f>SUM(Table39[[#This Row],[CNA Hours Contract]], Table39[[#This Row],[NA in Training Hours Contract]], Table39[[#This Row],[Med Aide/Tech Hours Contract]])</f>
        <v>0</v>
      </c>
      <c r="AF282" s="4">
        <f>Table39[[#This Row],[CNA/NA/Med Aide Contract Hours]]/Table39[[#This Row],[Total CNA, NA in Training, Med Aide/Tech Hours]]</f>
        <v>0</v>
      </c>
      <c r="AG282" s="3">
        <v>64.184666666666672</v>
      </c>
      <c r="AH282" s="3">
        <v>0</v>
      </c>
      <c r="AI282" s="4">
        <f>Table39[[#This Row],[CNA Hours Contract]]/Table39[[#This Row],[CNA Hours]]</f>
        <v>0</v>
      </c>
      <c r="AJ282" s="3">
        <v>0</v>
      </c>
      <c r="AK282" s="3">
        <v>0</v>
      </c>
      <c r="AL282" s="4">
        <v>0</v>
      </c>
      <c r="AM282" s="3">
        <v>0</v>
      </c>
      <c r="AN282" s="3">
        <v>0</v>
      </c>
      <c r="AO282" s="4">
        <v>0</v>
      </c>
      <c r="AP282" s="1" t="s">
        <v>280</v>
      </c>
      <c r="AQ282" s="1">
        <v>5</v>
      </c>
    </row>
    <row r="283" spans="1:43" x14ac:dyDescent="0.2">
      <c r="A283" s="1" t="s">
        <v>425</v>
      </c>
      <c r="B283" s="1" t="s">
        <v>709</v>
      </c>
      <c r="C283" s="1" t="s">
        <v>874</v>
      </c>
      <c r="D283" s="1" t="s">
        <v>1070</v>
      </c>
      <c r="E283" s="3">
        <v>66.388888888888886</v>
      </c>
      <c r="F283" s="3">
        <f t="shared" si="14"/>
        <v>232.49422222222222</v>
      </c>
      <c r="G283" s="3">
        <f>SUM(Table39[[#This Row],[RN Hours Contract (W/ Admin, DON)]], Table39[[#This Row],[LPN Contract Hours (w/ Admin)]], Table39[[#This Row],[CNA/NA/Med Aide Contract Hours]])</f>
        <v>5.5586666666666655</v>
      </c>
      <c r="H283" s="4">
        <f>Table39[[#This Row],[Total Contract Hours]]/Table39[[#This Row],[Total Hours Nurse Staffing]]</f>
        <v>2.3908837877930533E-2</v>
      </c>
      <c r="I283" s="3">
        <f>SUM(Table39[[#This Row],[RN Hours]], Table39[[#This Row],[RN Admin Hours]], Table39[[#This Row],[RN DON Hours]])</f>
        <v>21.39777777777778</v>
      </c>
      <c r="J283" s="3">
        <f t="shared" si="12"/>
        <v>0.4</v>
      </c>
      <c r="K283" s="4">
        <f>Table39[[#This Row],[RN Hours Contract (W/ Admin, DON)]]/Table39[[#This Row],[RN Hours (w/ Admin, DON)]]</f>
        <v>1.8693529961574411E-2</v>
      </c>
      <c r="L283" s="3">
        <v>10.552222222222223</v>
      </c>
      <c r="M283" s="3">
        <v>0.4</v>
      </c>
      <c r="N283" s="4">
        <f>Table39[[#This Row],[RN Hours Contract]]/Table39[[#This Row],[RN Hours]]</f>
        <v>3.7906707381278298E-2</v>
      </c>
      <c r="O283" s="3">
        <v>6.0455555555555556</v>
      </c>
      <c r="P283" s="3">
        <v>0</v>
      </c>
      <c r="Q283" s="4">
        <f>Table39[[#This Row],[RN Admin Hours Contract]]/Table39[[#This Row],[RN Admin Hours]]</f>
        <v>0</v>
      </c>
      <c r="R283" s="3">
        <v>4.8</v>
      </c>
      <c r="S283" s="3">
        <v>0</v>
      </c>
      <c r="T283" s="4">
        <f>Table39[[#This Row],[RN DON Hours Contract]]/Table39[[#This Row],[RN DON Hours]]</f>
        <v>0</v>
      </c>
      <c r="U283" s="3">
        <f>SUM(Table39[[#This Row],[LPN Hours]], Table39[[#This Row],[LPN Admin Hours]])</f>
        <v>98.424555555555543</v>
      </c>
      <c r="V283" s="3">
        <f>Table39[[#This Row],[LPN Hours Contract]]+Table39[[#This Row],[LPN Admin Hours Contract]]</f>
        <v>0.22233333333333336</v>
      </c>
      <c r="W283" s="4">
        <f t="shared" si="13"/>
        <v>2.2589213847944455E-3</v>
      </c>
      <c r="X283" s="3">
        <v>93.546777777777763</v>
      </c>
      <c r="Y283" s="3">
        <v>0.22233333333333336</v>
      </c>
      <c r="Z283" s="4">
        <f>Table39[[#This Row],[LPN Hours Contract]]/Table39[[#This Row],[LPN Hours]]</f>
        <v>2.3767075533215119E-3</v>
      </c>
      <c r="AA283" s="3">
        <v>4.8777777777777782</v>
      </c>
      <c r="AB283" s="3">
        <v>0</v>
      </c>
      <c r="AC283" s="4">
        <f>Table39[[#This Row],[LPN Admin Hours Contract]]/Table39[[#This Row],[LPN Admin Hours]]</f>
        <v>0</v>
      </c>
      <c r="AD283" s="3">
        <f>SUM(Table39[[#This Row],[CNA Hours]], Table39[[#This Row],[NA in Training Hours]], Table39[[#This Row],[Med Aide/Tech Hours]])</f>
        <v>112.6718888888889</v>
      </c>
      <c r="AE283" s="3">
        <f>SUM(Table39[[#This Row],[CNA Hours Contract]], Table39[[#This Row],[NA in Training Hours Contract]], Table39[[#This Row],[Med Aide/Tech Hours Contract]])</f>
        <v>4.9363333333333319</v>
      </c>
      <c r="AF283" s="4">
        <f>Table39[[#This Row],[CNA/NA/Med Aide Contract Hours]]/Table39[[#This Row],[Total CNA, NA in Training, Med Aide/Tech Hours]]</f>
        <v>4.381157875325304E-2</v>
      </c>
      <c r="AG283" s="3">
        <v>111.95855555555556</v>
      </c>
      <c r="AH283" s="3">
        <v>4.9363333333333319</v>
      </c>
      <c r="AI283" s="4">
        <f>Table39[[#This Row],[CNA Hours Contract]]/Table39[[#This Row],[CNA Hours]]</f>
        <v>4.4090720077965342E-2</v>
      </c>
      <c r="AJ283" s="3">
        <v>0.71333333333333337</v>
      </c>
      <c r="AK283" s="3">
        <v>0</v>
      </c>
      <c r="AL283" s="4">
        <f>Table39[[#This Row],[NA in Training Hours Contract]]/Table39[[#This Row],[NA in Training Hours]]</f>
        <v>0</v>
      </c>
      <c r="AM283" s="3">
        <v>0</v>
      </c>
      <c r="AN283" s="3">
        <v>0</v>
      </c>
      <c r="AO283" s="4">
        <v>0</v>
      </c>
      <c r="AP283" s="1" t="s">
        <v>281</v>
      </c>
      <c r="AQ283" s="1">
        <v>5</v>
      </c>
    </row>
    <row r="284" spans="1:43" x14ac:dyDescent="0.2">
      <c r="A284" s="1" t="s">
        <v>425</v>
      </c>
      <c r="B284" s="1" t="s">
        <v>710</v>
      </c>
      <c r="C284" s="1" t="s">
        <v>1030</v>
      </c>
      <c r="D284" s="1" t="s">
        <v>1079</v>
      </c>
      <c r="E284" s="3">
        <v>94.733333333333334</v>
      </c>
      <c r="F284" s="3">
        <f t="shared" si="14"/>
        <v>231.38133333333334</v>
      </c>
      <c r="G284" s="3">
        <f>SUM(Table39[[#This Row],[RN Hours Contract (W/ Admin, DON)]], Table39[[#This Row],[LPN Contract Hours (w/ Admin)]], Table39[[#This Row],[CNA/NA/Med Aide Contract Hours]])</f>
        <v>1.6417777777777778</v>
      </c>
      <c r="H284" s="4">
        <f>Table39[[#This Row],[Total Contract Hours]]/Table39[[#This Row],[Total Hours Nurse Staffing]]</f>
        <v>7.0955498186735504E-3</v>
      </c>
      <c r="I284" s="3">
        <f>SUM(Table39[[#This Row],[RN Hours]], Table39[[#This Row],[RN Admin Hours]], Table39[[#This Row],[RN DON Hours]])</f>
        <v>28.639666666666667</v>
      </c>
      <c r="J284" s="3">
        <f t="shared" si="12"/>
        <v>1.5084444444444445</v>
      </c>
      <c r="K284" s="4">
        <f>Table39[[#This Row],[RN Hours Contract (W/ Admin, DON)]]/Table39[[#This Row],[RN Hours (w/ Admin, DON)]]</f>
        <v>5.2669762605865214E-2</v>
      </c>
      <c r="L284" s="3">
        <v>10.966333333333333</v>
      </c>
      <c r="M284" s="3">
        <v>0.59833333333333338</v>
      </c>
      <c r="N284" s="4">
        <f>Table39[[#This Row],[RN Hours Contract]]/Table39[[#This Row],[RN Hours]]</f>
        <v>5.4560928903614095E-2</v>
      </c>
      <c r="O284" s="3">
        <v>12.695555555555554</v>
      </c>
      <c r="P284" s="3">
        <v>0.91011111111111109</v>
      </c>
      <c r="Q284" s="4">
        <f>Table39[[#This Row],[RN Admin Hours Contract]]/Table39[[#This Row],[RN Admin Hours]]</f>
        <v>7.16873796604236E-2</v>
      </c>
      <c r="R284" s="3">
        <v>4.9777777777777779</v>
      </c>
      <c r="S284" s="3">
        <v>0</v>
      </c>
      <c r="T284" s="4">
        <f>Table39[[#This Row],[RN DON Hours Contract]]/Table39[[#This Row],[RN DON Hours]]</f>
        <v>0</v>
      </c>
      <c r="U284" s="3">
        <f>SUM(Table39[[#This Row],[LPN Hours]], Table39[[#This Row],[LPN Admin Hours]])</f>
        <v>105.43</v>
      </c>
      <c r="V284" s="3">
        <f>Table39[[#This Row],[LPN Hours Contract]]+Table39[[#This Row],[LPN Admin Hours Contract]]</f>
        <v>0</v>
      </c>
      <c r="W284" s="4">
        <f t="shared" si="13"/>
        <v>0</v>
      </c>
      <c r="X284" s="3">
        <v>82.87144444444445</v>
      </c>
      <c r="Y284" s="3">
        <v>0</v>
      </c>
      <c r="Z284" s="4">
        <f>Table39[[#This Row],[LPN Hours Contract]]/Table39[[#This Row],[LPN Hours]]</f>
        <v>0</v>
      </c>
      <c r="AA284" s="3">
        <v>22.558555555555554</v>
      </c>
      <c r="AB284" s="3">
        <v>0</v>
      </c>
      <c r="AC284" s="4">
        <f>Table39[[#This Row],[LPN Admin Hours Contract]]/Table39[[#This Row],[LPN Admin Hours]]</f>
        <v>0</v>
      </c>
      <c r="AD284" s="3">
        <f>SUM(Table39[[#This Row],[CNA Hours]], Table39[[#This Row],[NA in Training Hours]], Table39[[#This Row],[Med Aide/Tech Hours]])</f>
        <v>97.311666666666667</v>
      </c>
      <c r="AE284" s="3">
        <f>SUM(Table39[[#This Row],[CNA Hours Contract]], Table39[[#This Row],[NA in Training Hours Contract]], Table39[[#This Row],[Med Aide/Tech Hours Contract]])</f>
        <v>0.13333333333333333</v>
      </c>
      <c r="AF284" s="4">
        <f>Table39[[#This Row],[CNA/NA/Med Aide Contract Hours]]/Table39[[#This Row],[Total CNA, NA in Training, Med Aide/Tech Hours]]</f>
        <v>1.3701680168530666E-3</v>
      </c>
      <c r="AG284" s="3">
        <v>92.827777777777783</v>
      </c>
      <c r="AH284" s="3">
        <v>0.13333333333333333</v>
      </c>
      <c r="AI284" s="4">
        <f>Table39[[#This Row],[CNA Hours Contract]]/Table39[[#This Row],[CNA Hours]]</f>
        <v>1.4363516667664131E-3</v>
      </c>
      <c r="AJ284" s="3">
        <v>4.4838888888888881</v>
      </c>
      <c r="AK284" s="3">
        <v>0</v>
      </c>
      <c r="AL284" s="4">
        <f>Table39[[#This Row],[NA in Training Hours Contract]]/Table39[[#This Row],[NA in Training Hours]]</f>
        <v>0</v>
      </c>
      <c r="AM284" s="3">
        <v>0</v>
      </c>
      <c r="AN284" s="3">
        <v>0</v>
      </c>
      <c r="AO284" s="4">
        <v>0</v>
      </c>
      <c r="AP284" s="1" t="s">
        <v>282</v>
      </c>
      <c r="AQ284" s="1">
        <v>5</v>
      </c>
    </row>
    <row r="285" spans="1:43" x14ac:dyDescent="0.2">
      <c r="A285" s="1" t="s">
        <v>425</v>
      </c>
      <c r="B285" s="1" t="s">
        <v>711</v>
      </c>
      <c r="C285" s="1" t="s">
        <v>1031</v>
      </c>
      <c r="D285" s="1" t="s">
        <v>1089</v>
      </c>
      <c r="E285" s="3">
        <v>37.555555555555557</v>
      </c>
      <c r="F285" s="3">
        <f t="shared" si="14"/>
        <v>136.73822222222222</v>
      </c>
      <c r="G285" s="3">
        <f>SUM(Table39[[#This Row],[RN Hours Contract (W/ Admin, DON)]], Table39[[#This Row],[LPN Contract Hours (w/ Admin)]], Table39[[#This Row],[CNA/NA/Med Aide Contract Hours]])</f>
        <v>8.8888888888888892E-2</v>
      </c>
      <c r="H285" s="4">
        <f>Table39[[#This Row],[Total Contract Hours]]/Table39[[#This Row],[Total Hours Nurse Staffing]]</f>
        <v>6.5006614423017547E-4</v>
      </c>
      <c r="I285" s="3">
        <f>SUM(Table39[[#This Row],[RN Hours]], Table39[[#This Row],[RN Admin Hours]], Table39[[#This Row],[RN DON Hours]])</f>
        <v>43.510444444444445</v>
      </c>
      <c r="J285" s="3">
        <f t="shared" si="12"/>
        <v>8.8888888888888892E-2</v>
      </c>
      <c r="K285" s="4">
        <f>Table39[[#This Row],[RN Hours Contract (W/ Admin, DON)]]/Table39[[#This Row],[RN Hours (w/ Admin, DON)]]</f>
        <v>2.0429322206162504E-3</v>
      </c>
      <c r="L285" s="3">
        <v>31.771555555555555</v>
      </c>
      <c r="M285" s="3">
        <v>0</v>
      </c>
      <c r="N285" s="4">
        <f>Table39[[#This Row],[RN Hours Contract]]/Table39[[#This Row],[RN Hours]]</f>
        <v>0</v>
      </c>
      <c r="O285" s="3">
        <v>7.0666666666666664</v>
      </c>
      <c r="P285" s="3">
        <v>0</v>
      </c>
      <c r="Q285" s="4">
        <f>Table39[[#This Row],[RN Admin Hours Contract]]/Table39[[#This Row],[RN Admin Hours]]</f>
        <v>0</v>
      </c>
      <c r="R285" s="3">
        <v>4.6722222222222225</v>
      </c>
      <c r="S285" s="3">
        <v>8.8888888888888892E-2</v>
      </c>
      <c r="T285" s="4">
        <f>Table39[[#This Row],[RN DON Hours Contract]]/Table39[[#This Row],[RN DON Hours]]</f>
        <v>1.9024970273483946E-2</v>
      </c>
      <c r="U285" s="3">
        <f>SUM(Table39[[#This Row],[LPN Hours]], Table39[[#This Row],[LPN Admin Hours]])</f>
        <v>9.5093333333333341</v>
      </c>
      <c r="V285" s="3">
        <f>Table39[[#This Row],[LPN Hours Contract]]+Table39[[#This Row],[LPN Admin Hours Contract]]</f>
        <v>0</v>
      </c>
      <c r="W285" s="4">
        <f t="shared" si="13"/>
        <v>0</v>
      </c>
      <c r="X285" s="3">
        <v>9.5093333333333341</v>
      </c>
      <c r="Y285" s="3">
        <v>0</v>
      </c>
      <c r="Z285" s="4">
        <f>Table39[[#This Row],[LPN Hours Contract]]/Table39[[#This Row],[LPN Hours]]</f>
        <v>0</v>
      </c>
      <c r="AA285" s="3">
        <v>0</v>
      </c>
      <c r="AB285" s="3">
        <v>0</v>
      </c>
      <c r="AC285" s="4">
        <v>0</v>
      </c>
      <c r="AD285" s="3">
        <f>SUM(Table39[[#This Row],[CNA Hours]], Table39[[#This Row],[NA in Training Hours]], Table39[[#This Row],[Med Aide/Tech Hours]])</f>
        <v>83.718444444444444</v>
      </c>
      <c r="AE285" s="3">
        <f>SUM(Table39[[#This Row],[CNA Hours Contract]], Table39[[#This Row],[NA in Training Hours Contract]], Table39[[#This Row],[Med Aide/Tech Hours Contract]])</f>
        <v>0</v>
      </c>
      <c r="AF285" s="4">
        <f>Table39[[#This Row],[CNA/NA/Med Aide Contract Hours]]/Table39[[#This Row],[Total CNA, NA in Training, Med Aide/Tech Hours]]</f>
        <v>0</v>
      </c>
      <c r="AG285" s="3">
        <v>83.718444444444444</v>
      </c>
      <c r="AH285" s="3">
        <v>0</v>
      </c>
      <c r="AI285" s="4">
        <f>Table39[[#This Row],[CNA Hours Contract]]/Table39[[#This Row],[CNA Hours]]</f>
        <v>0</v>
      </c>
      <c r="AJ285" s="3">
        <v>0</v>
      </c>
      <c r="AK285" s="3">
        <v>0</v>
      </c>
      <c r="AL285" s="4">
        <v>0</v>
      </c>
      <c r="AM285" s="3">
        <v>0</v>
      </c>
      <c r="AN285" s="3">
        <v>0</v>
      </c>
      <c r="AO285" s="4">
        <v>0</v>
      </c>
      <c r="AP285" s="1" t="s">
        <v>283</v>
      </c>
      <c r="AQ285" s="1">
        <v>5</v>
      </c>
    </row>
    <row r="286" spans="1:43" x14ac:dyDescent="0.2">
      <c r="A286" s="1" t="s">
        <v>425</v>
      </c>
      <c r="B286" s="1" t="s">
        <v>712</v>
      </c>
      <c r="C286" s="1" t="s">
        <v>970</v>
      </c>
      <c r="D286" s="1" t="s">
        <v>1105</v>
      </c>
      <c r="E286" s="3">
        <v>10.677777777777777</v>
      </c>
      <c r="F286" s="3">
        <f t="shared" si="14"/>
        <v>83.107555555555564</v>
      </c>
      <c r="G286" s="3">
        <f>SUM(Table39[[#This Row],[RN Hours Contract (W/ Admin, DON)]], Table39[[#This Row],[LPN Contract Hours (w/ Admin)]], Table39[[#This Row],[CNA/NA/Med Aide Contract Hours]])</f>
        <v>0</v>
      </c>
      <c r="H286" s="4">
        <f>Table39[[#This Row],[Total Contract Hours]]/Table39[[#This Row],[Total Hours Nurse Staffing]]</f>
        <v>0</v>
      </c>
      <c r="I286" s="3">
        <f>SUM(Table39[[#This Row],[RN Hours]], Table39[[#This Row],[RN Admin Hours]], Table39[[#This Row],[RN DON Hours]])</f>
        <v>25.421222222222223</v>
      </c>
      <c r="J286" s="3">
        <f t="shared" si="12"/>
        <v>0</v>
      </c>
      <c r="K286" s="4">
        <f>Table39[[#This Row],[RN Hours Contract (W/ Admin, DON)]]/Table39[[#This Row],[RN Hours (w/ Admin, DON)]]</f>
        <v>0</v>
      </c>
      <c r="L286" s="3">
        <v>11.048333333333334</v>
      </c>
      <c r="M286" s="3">
        <v>0</v>
      </c>
      <c r="N286" s="4">
        <f>Table39[[#This Row],[RN Hours Contract]]/Table39[[#This Row],[RN Hours]]</f>
        <v>0</v>
      </c>
      <c r="O286" s="3">
        <v>9.1284444444444457</v>
      </c>
      <c r="P286" s="3">
        <v>0</v>
      </c>
      <c r="Q286" s="4">
        <f>Table39[[#This Row],[RN Admin Hours Contract]]/Table39[[#This Row],[RN Admin Hours]]</f>
        <v>0</v>
      </c>
      <c r="R286" s="3">
        <v>5.2444444444444445</v>
      </c>
      <c r="S286" s="3">
        <v>0</v>
      </c>
      <c r="T286" s="4">
        <f>Table39[[#This Row],[RN DON Hours Contract]]/Table39[[#This Row],[RN DON Hours]]</f>
        <v>0</v>
      </c>
      <c r="U286" s="3">
        <f>SUM(Table39[[#This Row],[LPN Hours]], Table39[[#This Row],[LPN Admin Hours]])</f>
        <v>24.618333333333336</v>
      </c>
      <c r="V286" s="3">
        <f>Table39[[#This Row],[LPN Hours Contract]]+Table39[[#This Row],[LPN Admin Hours Contract]]</f>
        <v>0</v>
      </c>
      <c r="W286" s="4">
        <f t="shared" si="13"/>
        <v>0</v>
      </c>
      <c r="X286" s="3">
        <v>24.618333333333336</v>
      </c>
      <c r="Y286" s="3">
        <v>0</v>
      </c>
      <c r="Z286" s="4">
        <f>Table39[[#This Row],[LPN Hours Contract]]/Table39[[#This Row],[LPN Hours]]</f>
        <v>0</v>
      </c>
      <c r="AA286" s="3">
        <v>0</v>
      </c>
      <c r="AB286" s="3">
        <v>0</v>
      </c>
      <c r="AC286" s="4">
        <v>0</v>
      </c>
      <c r="AD286" s="3">
        <f>SUM(Table39[[#This Row],[CNA Hours]], Table39[[#This Row],[NA in Training Hours]], Table39[[#This Row],[Med Aide/Tech Hours]])</f>
        <v>33.067999999999998</v>
      </c>
      <c r="AE286" s="3">
        <f>SUM(Table39[[#This Row],[CNA Hours Contract]], Table39[[#This Row],[NA in Training Hours Contract]], Table39[[#This Row],[Med Aide/Tech Hours Contract]])</f>
        <v>0</v>
      </c>
      <c r="AF286" s="4">
        <f>Table39[[#This Row],[CNA/NA/Med Aide Contract Hours]]/Table39[[#This Row],[Total CNA, NA in Training, Med Aide/Tech Hours]]</f>
        <v>0</v>
      </c>
      <c r="AG286" s="3">
        <v>33.067999999999998</v>
      </c>
      <c r="AH286" s="3">
        <v>0</v>
      </c>
      <c r="AI286" s="4">
        <f>Table39[[#This Row],[CNA Hours Contract]]/Table39[[#This Row],[CNA Hours]]</f>
        <v>0</v>
      </c>
      <c r="AJ286" s="3">
        <v>0</v>
      </c>
      <c r="AK286" s="3">
        <v>0</v>
      </c>
      <c r="AL286" s="4">
        <v>0</v>
      </c>
      <c r="AM286" s="3">
        <v>0</v>
      </c>
      <c r="AN286" s="3">
        <v>0</v>
      </c>
      <c r="AO286" s="4">
        <v>0</v>
      </c>
      <c r="AP286" s="1" t="s">
        <v>284</v>
      </c>
      <c r="AQ286" s="1">
        <v>5</v>
      </c>
    </row>
    <row r="287" spans="1:43" x14ac:dyDescent="0.2">
      <c r="A287" s="1" t="s">
        <v>425</v>
      </c>
      <c r="B287" s="1" t="s">
        <v>713</v>
      </c>
      <c r="C287" s="1" t="s">
        <v>956</v>
      </c>
      <c r="D287" s="1" t="s">
        <v>1129</v>
      </c>
      <c r="E287" s="3">
        <v>20.088888888888889</v>
      </c>
      <c r="F287" s="3">
        <f t="shared" si="14"/>
        <v>90.947000000000003</v>
      </c>
      <c r="G287" s="3">
        <f>SUM(Table39[[#This Row],[RN Hours Contract (W/ Admin, DON)]], Table39[[#This Row],[LPN Contract Hours (w/ Admin)]], Table39[[#This Row],[CNA/NA/Med Aide Contract Hours]])</f>
        <v>0</v>
      </c>
      <c r="H287" s="4">
        <f>Table39[[#This Row],[Total Contract Hours]]/Table39[[#This Row],[Total Hours Nurse Staffing]]</f>
        <v>0</v>
      </c>
      <c r="I287" s="3">
        <f>SUM(Table39[[#This Row],[RN Hours]], Table39[[#This Row],[RN Admin Hours]], Table39[[#This Row],[RN DON Hours]])</f>
        <v>30.269111111111108</v>
      </c>
      <c r="J287" s="3">
        <f t="shared" si="12"/>
        <v>0</v>
      </c>
      <c r="K287" s="4">
        <f>Table39[[#This Row],[RN Hours Contract (W/ Admin, DON)]]/Table39[[#This Row],[RN Hours (w/ Admin, DON)]]</f>
        <v>0</v>
      </c>
      <c r="L287" s="3">
        <v>13.100444444444443</v>
      </c>
      <c r="M287" s="3">
        <v>0</v>
      </c>
      <c r="N287" s="4">
        <f>Table39[[#This Row],[RN Hours Contract]]/Table39[[#This Row],[RN Hours]]</f>
        <v>0</v>
      </c>
      <c r="O287" s="3">
        <v>11.607555555555557</v>
      </c>
      <c r="P287" s="3">
        <v>0</v>
      </c>
      <c r="Q287" s="4">
        <f>Table39[[#This Row],[RN Admin Hours Contract]]/Table39[[#This Row],[RN Admin Hours]]</f>
        <v>0</v>
      </c>
      <c r="R287" s="3">
        <v>5.5611111111111109</v>
      </c>
      <c r="S287" s="3">
        <v>0</v>
      </c>
      <c r="T287" s="4">
        <f>Table39[[#This Row],[RN DON Hours Contract]]/Table39[[#This Row],[RN DON Hours]]</f>
        <v>0</v>
      </c>
      <c r="U287" s="3">
        <f>SUM(Table39[[#This Row],[LPN Hours]], Table39[[#This Row],[LPN Admin Hours]])</f>
        <v>13.443888888888889</v>
      </c>
      <c r="V287" s="3">
        <f>Table39[[#This Row],[LPN Hours Contract]]+Table39[[#This Row],[LPN Admin Hours Contract]]</f>
        <v>0</v>
      </c>
      <c r="W287" s="4">
        <f t="shared" si="13"/>
        <v>0</v>
      </c>
      <c r="X287" s="3">
        <v>13.443888888888889</v>
      </c>
      <c r="Y287" s="3">
        <v>0</v>
      </c>
      <c r="Z287" s="4">
        <f>Table39[[#This Row],[LPN Hours Contract]]/Table39[[#This Row],[LPN Hours]]</f>
        <v>0</v>
      </c>
      <c r="AA287" s="3">
        <v>0</v>
      </c>
      <c r="AB287" s="3">
        <v>0</v>
      </c>
      <c r="AC287" s="4">
        <v>0</v>
      </c>
      <c r="AD287" s="3">
        <f>SUM(Table39[[#This Row],[CNA Hours]], Table39[[#This Row],[NA in Training Hours]], Table39[[#This Row],[Med Aide/Tech Hours]])</f>
        <v>47.234000000000002</v>
      </c>
      <c r="AE287" s="3">
        <f>SUM(Table39[[#This Row],[CNA Hours Contract]], Table39[[#This Row],[NA in Training Hours Contract]], Table39[[#This Row],[Med Aide/Tech Hours Contract]])</f>
        <v>0</v>
      </c>
      <c r="AF287" s="4">
        <f>Table39[[#This Row],[CNA/NA/Med Aide Contract Hours]]/Table39[[#This Row],[Total CNA, NA in Training, Med Aide/Tech Hours]]</f>
        <v>0</v>
      </c>
      <c r="AG287" s="3">
        <v>47.234000000000002</v>
      </c>
      <c r="AH287" s="3">
        <v>0</v>
      </c>
      <c r="AI287" s="4">
        <f>Table39[[#This Row],[CNA Hours Contract]]/Table39[[#This Row],[CNA Hours]]</f>
        <v>0</v>
      </c>
      <c r="AJ287" s="3">
        <v>0</v>
      </c>
      <c r="AK287" s="3">
        <v>0</v>
      </c>
      <c r="AL287" s="4">
        <v>0</v>
      </c>
      <c r="AM287" s="3">
        <v>0</v>
      </c>
      <c r="AN287" s="3">
        <v>0</v>
      </c>
      <c r="AO287" s="4">
        <v>0</v>
      </c>
      <c r="AP287" s="1" t="s">
        <v>285</v>
      </c>
      <c r="AQ287" s="1">
        <v>5</v>
      </c>
    </row>
    <row r="288" spans="1:43" x14ac:dyDescent="0.2">
      <c r="A288" s="1" t="s">
        <v>425</v>
      </c>
      <c r="B288" s="1" t="s">
        <v>714</v>
      </c>
      <c r="C288" s="1" t="s">
        <v>982</v>
      </c>
      <c r="D288" s="1" t="s">
        <v>1087</v>
      </c>
      <c r="E288" s="3">
        <v>36.588888888888889</v>
      </c>
      <c r="F288" s="3">
        <f t="shared" si="14"/>
        <v>115.67988888888888</v>
      </c>
      <c r="G288" s="3">
        <f>SUM(Table39[[#This Row],[RN Hours Contract (W/ Admin, DON)]], Table39[[#This Row],[LPN Contract Hours (w/ Admin)]], Table39[[#This Row],[CNA/NA/Med Aide Contract Hours]])</f>
        <v>0.31666666666666665</v>
      </c>
      <c r="H288" s="4">
        <f>Table39[[#This Row],[Total Contract Hours]]/Table39[[#This Row],[Total Hours Nurse Staffing]]</f>
        <v>2.7374392360527472E-3</v>
      </c>
      <c r="I288" s="3">
        <f>SUM(Table39[[#This Row],[RN Hours]], Table39[[#This Row],[RN Admin Hours]], Table39[[#This Row],[RN DON Hours]])</f>
        <v>21.79622222222222</v>
      </c>
      <c r="J288" s="3">
        <f t="shared" si="12"/>
        <v>0</v>
      </c>
      <c r="K288" s="4">
        <f>Table39[[#This Row],[RN Hours Contract (W/ Admin, DON)]]/Table39[[#This Row],[RN Hours (w/ Admin, DON)]]</f>
        <v>0</v>
      </c>
      <c r="L288" s="3">
        <v>6.0166666666666666</v>
      </c>
      <c r="M288" s="3">
        <v>0</v>
      </c>
      <c r="N288" s="4">
        <f>Table39[[#This Row],[RN Hours Contract]]/Table39[[#This Row],[RN Hours]]</f>
        <v>0</v>
      </c>
      <c r="O288" s="3">
        <v>10.357333333333331</v>
      </c>
      <c r="P288" s="3">
        <v>0</v>
      </c>
      <c r="Q288" s="4">
        <f>Table39[[#This Row],[RN Admin Hours Contract]]/Table39[[#This Row],[RN Admin Hours]]</f>
        <v>0</v>
      </c>
      <c r="R288" s="3">
        <v>5.4222222222222225</v>
      </c>
      <c r="S288" s="3">
        <v>0</v>
      </c>
      <c r="T288" s="4">
        <f>Table39[[#This Row],[RN DON Hours Contract]]/Table39[[#This Row],[RN DON Hours]]</f>
        <v>0</v>
      </c>
      <c r="U288" s="3">
        <f>SUM(Table39[[#This Row],[LPN Hours]], Table39[[#This Row],[LPN Admin Hours]])</f>
        <v>28.433444444444447</v>
      </c>
      <c r="V288" s="3">
        <f>Table39[[#This Row],[LPN Hours Contract]]+Table39[[#This Row],[LPN Admin Hours Contract]]</f>
        <v>0.18333333333333332</v>
      </c>
      <c r="W288" s="4">
        <f t="shared" si="13"/>
        <v>6.4478059874717164E-3</v>
      </c>
      <c r="X288" s="3">
        <v>28.433444444444447</v>
      </c>
      <c r="Y288" s="3">
        <v>0.18333333333333332</v>
      </c>
      <c r="Z288" s="4">
        <f>Table39[[#This Row],[LPN Hours Contract]]/Table39[[#This Row],[LPN Hours]]</f>
        <v>6.4478059874717164E-3</v>
      </c>
      <c r="AA288" s="3">
        <v>0</v>
      </c>
      <c r="AB288" s="3">
        <v>0</v>
      </c>
      <c r="AC288" s="4">
        <v>0</v>
      </c>
      <c r="AD288" s="3">
        <f>SUM(Table39[[#This Row],[CNA Hours]], Table39[[#This Row],[NA in Training Hours]], Table39[[#This Row],[Med Aide/Tech Hours]])</f>
        <v>65.450222222222223</v>
      </c>
      <c r="AE288" s="3">
        <f>SUM(Table39[[#This Row],[CNA Hours Contract]], Table39[[#This Row],[NA in Training Hours Contract]], Table39[[#This Row],[Med Aide/Tech Hours Contract]])</f>
        <v>0.13333333333333333</v>
      </c>
      <c r="AF288" s="4">
        <f>Table39[[#This Row],[CNA/NA/Med Aide Contract Hours]]/Table39[[#This Row],[Total CNA, NA in Training, Med Aide/Tech Hours]]</f>
        <v>2.037171590963107E-3</v>
      </c>
      <c r="AG288" s="3">
        <v>60.488444444444447</v>
      </c>
      <c r="AH288" s="3">
        <v>0.13333333333333333</v>
      </c>
      <c r="AI288" s="4">
        <f>Table39[[#This Row],[CNA Hours Contract]]/Table39[[#This Row],[CNA Hours]]</f>
        <v>2.2042777683891871E-3</v>
      </c>
      <c r="AJ288" s="3">
        <v>4.9617777777777778</v>
      </c>
      <c r="AK288" s="3">
        <v>0</v>
      </c>
      <c r="AL288" s="4">
        <f>Table39[[#This Row],[NA in Training Hours Contract]]/Table39[[#This Row],[NA in Training Hours]]</f>
        <v>0</v>
      </c>
      <c r="AM288" s="3">
        <v>0</v>
      </c>
      <c r="AN288" s="3">
        <v>0</v>
      </c>
      <c r="AO288" s="4">
        <v>0</v>
      </c>
      <c r="AP288" s="1" t="s">
        <v>286</v>
      </c>
      <c r="AQ288" s="1">
        <v>5</v>
      </c>
    </row>
    <row r="289" spans="1:43" x14ac:dyDescent="0.2">
      <c r="A289" s="1" t="s">
        <v>425</v>
      </c>
      <c r="B289" s="1" t="s">
        <v>715</v>
      </c>
      <c r="C289" s="1" t="s">
        <v>1032</v>
      </c>
      <c r="D289" s="1" t="s">
        <v>1111</v>
      </c>
      <c r="E289" s="3">
        <v>61.333333333333336</v>
      </c>
      <c r="F289" s="3">
        <f t="shared" si="14"/>
        <v>214.09444444444443</v>
      </c>
      <c r="G289" s="3">
        <f>SUM(Table39[[#This Row],[RN Hours Contract (W/ Admin, DON)]], Table39[[#This Row],[LPN Contract Hours (w/ Admin)]], Table39[[#This Row],[CNA/NA/Med Aide Contract Hours]])</f>
        <v>0</v>
      </c>
      <c r="H289" s="4">
        <f>Table39[[#This Row],[Total Contract Hours]]/Table39[[#This Row],[Total Hours Nurse Staffing]]</f>
        <v>0</v>
      </c>
      <c r="I289" s="3">
        <f>SUM(Table39[[#This Row],[RN Hours]], Table39[[#This Row],[RN Admin Hours]], Table39[[#This Row],[RN DON Hours]])</f>
        <v>77.75</v>
      </c>
      <c r="J289" s="3">
        <f t="shared" si="12"/>
        <v>0</v>
      </c>
      <c r="K289" s="4">
        <f>Table39[[#This Row],[RN Hours Contract (W/ Admin, DON)]]/Table39[[#This Row],[RN Hours (w/ Admin, DON)]]</f>
        <v>0</v>
      </c>
      <c r="L289" s="3">
        <v>68.955555555555549</v>
      </c>
      <c r="M289" s="3">
        <v>0</v>
      </c>
      <c r="N289" s="4">
        <f>Table39[[#This Row],[RN Hours Contract]]/Table39[[#This Row],[RN Hours]]</f>
        <v>0</v>
      </c>
      <c r="O289" s="3">
        <v>8.7944444444444443</v>
      </c>
      <c r="P289" s="3">
        <v>0</v>
      </c>
      <c r="Q289" s="4">
        <f>Table39[[#This Row],[RN Admin Hours Contract]]/Table39[[#This Row],[RN Admin Hours]]</f>
        <v>0</v>
      </c>
      <c r="R289" s="3">
        <v>0</v>
      </c>
      <c r="S289" s="3">
        <v>0</v>
      </c>
      <c r="T289" s="4">
        <v>0</v>
      </c>
      <c r="U289" s="3">
        <f>SUM(Table39[[#This Row],[LPN Hours]], Table39[[#This Row],[LPN Admin Hours]])</f>
        <v>0</v>
      </c>
      <c r="V289" s="3">
        <f>Table39[[#This Row],[LPN Hours Contract]]+Table39[[#This Row],[LPN Admin Hours Contract]]</f>
        <v>0</v>
      </c>
      <c r="W289" s="4">
        <v>0</v>
      </c>
      <c r="X289" s="3">
        <v>0</v>
      </c>
      <c r="Y289" s="3">
        <v>0</v>
      </c>
      <c r="Z289" s="4">
        <v>0</v>
      </c>
      <c r="AA289" s="3">
        <v>0</v>
      </c>
      <c r="AB289" s="3">
        <v>0</v>
      </c>
      <c r="AC289" s="4">
        <v>0</v>
      </c>
      <c r="AD289" s="3">
        <f>SUM(Table39[[#This Row],[CNA Hours]], Table39[[#This Row],[NA in Training Hours]], Table39[[#This Row],[Med Aide/Tech Hours]])</f>
        <v>136.34444444444443</v>
      </c>
      <c r="AE289" s="3">
        <f>SUM(Table39[[#This Row],[CNA Hours Contract]], Table39[[#This Row],[NA in Training Hours Contract]], Table39[[#This Row],[Med Aide/Tech Hours Contract]])</f>
        <v>0</v>
      </c>
      <c r="AF289" s="4">
        <f>Table39[[#This Row],[CNA/NA/Med Aide Contract Hours]]/Table39[[#This Row],[Total CNA, NA in Training, Med Aide/Tech Hours]]</f>
        <v>0</v>
      </c>
      <c r="AG289" s="3">
        <v>136.34444444444443</v>
      </c>
      <c r="AH289" s="3">
        <v>0</v>
      </c>
      <c r="AI289" s="4">
        <f>Table39[[#This Row],[CNA Hours Contract]]/Table39[[#This Row],[CNA Hours]]</f>
        <v>0</v>
      </c>
      <c r="AJ289" s="3">
        <v>0</v>
      </c>
      <c r="AK289" s="3">
        <v>0</v>
      </c>
      <c r="AL289" s="4">
        <v>0</v>
      </c>
      <c r="AM289" s="3">
        <v>0</v>
      </c>
      <c r="AN289" s="3">
        <v>0</v>
      </c>
      <c r="AO289" s="4">
        <v>0</v>
      </c>
      <c r="AP289" s="1" t="s">
        <v>287</v>
      </c>
      <c r="AQ289" s="1">
        <v>5</v>
      </c>
    </row>
    <row r="290" spans="1:43" x14ac:dyDescent="0.2">
      <c r="A290" s="1" t="s">
        <v>425</v>
      </c>
      <c r="B290" s="1" t="s">
        <v>716</v>
      </c>
      <c r="C290" s="1" t="s">
        <v>928</v>
      </c>
      <c r="D290" s="1" t="s">
        <v>1079</v>
      </c>
      <c r="E290" s="3">
        <v>125.43333333333334</v>
      </c>
      <c r="F290" s="3">
        <f t="shared" si="14"/>
        <v>256.9518888888889</v>
      </c>
      <c r="G290" s="3">
        <f>SUM(Table39[[#This Row],[RN Hours Contract (W/ Admin, DON)]], Table39[[#This Row],[LPN Contract Hours (w/ Admin)]], Table39[[#This Row],[CNA/NA/Med Aide Contract Hours]])</f>
        <v>133.7673333333334</v>
      </c>
      <c r="H290" s="4">
        <f>Table39[[#This Row],[Total Contract Hours]]/Table39[[#This Row],[Total Hours Nurse Staffing]]</f>
        <v>0.5205929168754897</v>
      </c>
      <c r="I290" s="3">
        <f>SUM(Table39[[#This Row],[RN Hours]], Table39[[#This Row],[RN Admin Hours]], Table39[[#This Row],[RN DON Hours]])</f>
        <v>37.883333333333333</v>
      </c>
      <c r="J290" s="3">
        <f t="shared" si="12"/>
        <v>0</v>
      </c>
      <c r="K290" s="4">
        <f>Table39[[#This Row],[RN Hours Contract (W/ Admin, DON)]]/Table39[[#This Row],[RN Hours (w/ Admin, DON)]]</f>
        <v>0</v>
      </c>
      <c r="L290" s="3">
        <v>29.561333333333334</v>
      </c>
      <c r="M290" s="3">
        <v>0</v>
      </c>
      <c r="N290" s="4">
        <f>Table39[[#This Row],[RN Hours Contract]]/Table39[[#This Row],[RN Hours]]</f>
        <v>0</v>
      </c>
      <c r="O290" s="3">
        <v>2.8108888888888894</v>
      </c>
      <c r="P290" s="3">
        <v>0</v>
      </c>
      <c r="Q290" s="4">
        <f>Table39[[#This Row],[RN Admin Hours Contract]]/Table39[[#This Row],[RN Admin Hours]]</f>
        <v>0</v>
      </c>
      <c r="R290" s="3">
        <v>5.5111111111111111</v>
      </c>
      <c r="S290" s="3">
        <v>0</v>
      </c>
      <c r="T290" s="4">
        <f>Table39[[#This Row],[RN DON Hours Contract]]/Table39[[#This Row],[RN DON Hours]]</f>
        <v>0</v>
      </c>
      <c r="U290" s="3">
        <f>SUM(Table39[[#This Row],[LPN Hours]], Table39[[#This Row],[LPN Admin Hours]])</f>
        <v>85.888444444444431</v>
      </c>
      <c r="V290" s="3">
        <f>Table39[[#This Row],[LPN Hours Contract]]+Table39[[#This Row],[LPN Admin Hours Contract]]</f>
        <v>5.4626666666666672</v>
      </c>
      <c r="W290" s="4">
        <f t="shared" si="13"/>
        <v>6.3601881510382999E-2</v>
      </c>
      <c r="X290" s="3">
        <v>0</v>
      </c>
      <c r="Y290" s="3">
        <v>0</v>
      </c>
      <c r="Z290" s="4">
        <v>0</v>
      </c>
      <c r="AA290" s="3">
        <v>85.888444444444431</v>
      </c>
      <c r="AB290" s="3">
        <v>5.4626666666666672</v>
      </c>
      <c r="AC290" s="4">
        <f>Table39[[#This Row],[LPN Admin Hours Contract]]/Table39[[#This Row],[LPN Admin Hours]]</f>
        <v>6.3601881510382999E-2</v>
      </c>
      <c r="AD290" s="3">
        <f>SUM(Table39[[#This Row],[CNA Hours]], Table39[[#This Row],[NA in Training Hours]], Table39[[#This Row],[Med Aide/Tech Hours]])</f>
        <v>133.1801111111111</v>
      </c>
      <c r="AE290" s="3">
        <f>SUM(Table39[[#This Row],[CNA Hours Contract]], Table39[[#This Row],[NA in Training Hours Contract]], Table39[[#This Row],[Med Aide/Tech Hours Contract]])</f>
        <v>128.30466666666672</v>
      </c>
      <c r="AF290" s="4">
        <f>Table39[[#This Row],[CNA/NA/Med Aide Contract Hours]]/Table39[[#This Row],[Total CNA, NA in Training, Med Aide/Tech Hours]]</f>
        <v>0.96339209808605097</v>
      </c>
      <c r="AG290" s="3">
        <v>133.1801111111111</v>
      </c>
      <c r="AH290" s="3">
        <v>128.30466666666672</v>
      </c>
      <c r="AI290" s="4">
        <f>Table39[[#This Row],[CNA Hours Contract]]/Table39[[#This Row],[CNA Hours]]</f>
        <v>0.96339209808605097</v>
      </c>
      <c r="AJ290" s="3">
        <v>0</v>
      </c>
      <c r="AK290" s="3">
        <v>0</v>
      </c>
      <c r="AL290" s="4">
        <v>0</v>
      </c>
      <c r="AM290" s="3">
        <v>0</v>
      </c>
      <c r="AN290" s="3">
        <v>0</v>
      </c>
      <c r="AO290" s="4">
        <v>0</v>
      </c>
      <c r="AP290" s="1" t="s">
        <v>288</v>
      </c>
      <c r="AQ290" s="1">
        <v>5</v>
      </c>
    </row>
    <row r="291" spans="1:43" x14ac:dyDescent="0.2">
      <c r="A291" s="1" t="s">
        <v>425</v>
      </c>
      <c r="B291" s="1" t="s">
        <v>717</v>
      </c>
      <c r="C291" s="1" t="s">
        <v>1033</v>
      </c>
      <c r="D291" s="1" t="s">
        <v>1121</v>
      </c>
      <c r="E291" s="3">
        <v>69.422222222222217</v>
      </c>
      <c r="F291" s="3">
        <f t="shared" si="14"/>
        <v>322.38333333333333</v>
      </c>
      <c r="G291" s="3">
        <f>SUM(Table39[[#This Row],[RN Hours Contract (W/ Admin, DON)]], Table39[[#This Row],[LPN Contract Hours (w/ Admin)]], Table39[[#This Row],[CNA/NA/Med Aide Contract Hours]])</f>
        <v>5.6355555555555563</v>
      </c>
      <c r="H291" s="4">
        <f>Table39[[#This Row],[Total Contract Hours]]/Table39[[#This Row],[Total Hours Nurse Staffing]]</f>
        <v>1.7480914715056268E-2</v>
      </c>
      <c r="I291" s="3">
        <f>SUM(Table39[[#This Row],[RN Hours]], Table39[[#This Row],[RN Admin Hours]], Table39[[#This Row],[RN DON Hours]])</f>
        <v>57.545555555555552</v>
      </c>
      <c r="J291" s="3">
        <f t="shared" si="12"/>
        <v>0</v>
      </c>
      <c r="K291" s="4">
        <f>Table39[[#This Row],[RN Hours Contract (W/ Admin, DON)]]/Table39[[#This Row],[RN Hours (w/ Admin, DON)]]</f>
        <v>0</v>
      </c>
      <c r="L291" s="3">
        <v>30.234444444444442</v>
      </c>
      <c r="M291" s="3">
        <v>0</v>
      </c>
      <c r="N291" s="4">
        <f>Table39[[#This Row],[RN Hours Contract]]/Table39[[#This Row],[RN Hours]]</f>
        <v>0</v>
      </c>
      <c r="O291" s="3">
        <v>22.955555555555556</v>
      </c>
      <c r="P291" s="3">
        <v>0</v>
      </c>
      <c r="Q291" s="4">
        <f>Table39[[#This Row],[RN Admin Hours Contract]]/Table39[[#This Row],[RN Admin Hours]]</f>
        <v>0</v>
      </c>
      <c r="R291" s="3">
        <v>4.3555555555555552</v>
      </c>
      <c r="S291" s="3">
        <v>0</v>
      </c>
      <c r="T291" s="4">
        <f>Table39[[#This Row],[RN DON Hours Contract]]/Table39[[#This Row],[RN DON Hours]]</f>
        <v>0</v>
      </c>
      <c r="U291" s="3">
        <f>SUM(Table39[[#This Row],[LPN Hours]], Table39[[#This Row],[LPN Admin Hours]])</f>
        <v>110.3</v>
      </c>
      <c r="V291" s="3">
        <f>Table39[[#This Row],[LPN Hours Contract]]+Table39[[#This Row],[LPN Admin Hours Contract]]</f>
        <v>4.3377777777777782</v>
      </c>
      <c r="W291" s="4">
        <f t="shared" si="13"/>
        <v>3.9327087740505695E-2</v>
      </c>
      <c r="X291" s="3">
        <v>106.92777777777778</v>
      </c>
      <c r="Y291" s="3">
        <v>4.3377777777777782</v>
      </c>
      <c r="Z291" s="4">
        <f>Table39[[#This Row],[LPN Hours Contract]]/Table39[[#This Row],[LPN Hours]]</f>
        <v>4.0567361147191776E-2</v>
      </c>
      <c r="AA291" s="3">
        <v>3.3722222222222222</v>
      </c>
      <c r="AB291" s="3">
        <v>0</v>
      </c>
      <c r="AC291" s="4">
        <f>Table39[[#This Row],[LPN Admin Hours Contract]]/Table39[[#This Row],[LPN Admin Hours]]</f>
        <v>0</v>
      </c>
      <c r="AD291" s="3">
        <f>SUM(Table39[[#This Row],[CNA Hours]], Table39[[#This Row],[NA in Training Hours]], Table39[[#This Row],[Med Aide/Tech Hours]])</f>
        <v>154.53777777777776</v>
      </c>
      <c r="AE291" s="3">
        <f>SUM(Table39[[#This Row],[CNA Hours Contract]], Table39[[#This Row],[NA in Training Hours Contract]], Table39[[#This Row],[Med Aide/Tech Hours Contract]])</f>
        <v>1.2977777777777779</v>
      </c>
      <c r="AF291" s="4">
        <f>Table39[[#This Row],[CNA/NA/Med Aide Contract Hours]]/Table39[[#This Row],[Total CNA, NA in Training, Med Aide/Tech Hours]]</f>
        <v>8.3978027666733786E-3</v>
      </c>
      <c r="AG291" s="3">
        <v>154.53777777777776</v>
      </c>
      <c r="AH291" s="3">
        <v>1.2977777777777779</v>
      </c>
      <c r="AI291" s="4">
        <f>Table39[[#This Row],[CNA Hours Contract]]/Table39[[#This Row],[CNA Hours]]</f>
        <v>8.3978027666733786E-3</v>
      </c>
      <c r="AJ291" s="3">
        <v>0</v>
      </c>
      <c r="AK291" s="3">
        <v>0</v>
      </c>
      <c r="AL291" s="4">
        <v>0</v>
      </c>
      <c r="AM291" s="3">
        <v>0</v>
      </c>
      <c r="AN291" s="3">
        <v>0</v>
      </c>
      <c r="AO291" s="4">
        <v>0</v>
      </c>
      <c r="AP291" s="1" t="s">
        <v>289</v>
      </c>
      <c r="AQ291" s="1">
        <v>5</v>
      </c>
    </row>
    <row r="292" spans="1:43" x14ac:dyDescent="0.2">
      <c r="A292" s="1" t="s">
        <v>425</v>
      </c>
      <c r="B292" s="1" t="s">
        <v>718</v>
      </c>
      <c r="C292" s="1" t="s">
        <v>1034</v>
      </c>
      <c r="D292" s="1" t="s">
        <v>1105</v>
      </c>
      <c r="E292" s="3">
        <v>88.955555555555549</v>
      </c>
      <c r="F292" s="3">
        <f t="shared" si="14"/>
        <v>272.02155555555555</v>
      </c>
      <c r="G292" s="3">
        <f>SUM(Table39[[#This Row],[RN Hours Contract (W/ Admin, DON)]], Table39[[#This Row],[LPN Contract Hours (w/ Admin)]], Table39[[#This Row],[CNA/NA/Med Aide Contract Hours]])</f>
        <v>19.18888888888889</v>
      </c>
      <c r="H292" s="4">
        <f>Table39[[#This Row],[Total Contract Hours]]/Table39[[#This Row],[Total Hours Nurse Staffing]]</f>
        <v>7.0541795298901977E-2</v>
      </c>
      <c r="I292" s="3">
        <f>SUM(Table39[[#This Row],[RN Hours]], Table39[[#This Row],[RN Admin Hours]], Table39[[#This Row],[RN DON Hours]])</f>
        <v>36.649333333333331</v>
      </c>
      <c r="J292" s="3">
        <f t="shared" si="12"/>
        <v>4</v>
      </c>
      <c r="K292" s="4">
        <f>Table39[[#This Row],[RN Hours Contract (W/ Admin, DON)]]/Table39[[#This Row],[RN Hours (w/ Admin, DON)]]</f>
        <v>0.10914250372903556</v>
      </c>
      <c r="L292" s="3">
        <v>33.885111111111108</v>
      </c>
      <c r="M292" s="3">
        <v>4</v>
      </c>
      <c r="N292" s="4">
        <f>Table39[[#This Row],[RN Hours Contract]]/Table39[[#This Row],[RN Hours]]</f>
        <v>0.11804594610546751</v>
      </c>
      <c r="O292" s="3">
        <v>8.6666666666666663E-3</v>
      </c>
      <c r="P292" s="3">
        <v>0</v>
      </c>
      <c r="Q292" s="4">
        <f>Table39[[#This Row],[RN Admin Hours Contract]]/Table39[[#This Row],[RN Admin Hours]]</f>
        <v>0</v>
      </c>
      <c r="R292" s="3">
        <v>2.7555555555555555</v>
      </c>
      <c r="S292" s="3">
        <v>0</v>
      </c>
      <c r="T292" s="4">
        <f>Table39[[#This Row],[RN DON Hours Contract]]/Table39[[#This Row],[RN DON Hours]]</f>
        <v>0</v>
      </c>
      <c r="U292" s="3">
        <f>SUM(Table39[[#This Row],[LPN Hours]], Table39[[#This Row],[LPN Admin Hours]])</f>
        <v>72.839888888888893</v>
      </c>
      <c r="V292" s="3">
        <f>Table39[[#This Row],[LPN Hours Contract]]+Table39[[#This Row],[LPN Admin Hours Contract]]</f>
        <v>13.055555555555555</v>
      </c>
      <c r="W292" s="4">
        <f t="shared" si="13"/>
        <v>0.17923634638529864</v>
      </c>
      <c r="X292" s="3">
        <v>72.839888888888893</v>
      </c>
      <c r="Y292" s="3">
        <v>13.055555555555555</v>
      </c>
      <c r="Z292" s="4">
        <f>Table39[[#This Row],[LPN Hours Contract]]/Table39[[#This Row],[LPN Hours]]</f>
        <v>0.17923634638529864</v>
      </c>
      <c r="AA292" s="3">
        <v>0</v>
      </c>
      <c r="AB292" s="3">
        <v>0</v>
      </c>
      <c r="AC292" s="4">
        <v>0</v>
      </c>
      <c r="AD292" s="3">
        <f>SUM(Table39[[#This Row],[CNA Hours]], Table39[[#This Row],[NA in Training Hours]], Table39[[#This Row],[Med Aide/Tech Hours]])</f>
        <v>162.53233333333336</v>
      </c>
      <c r="AE292" s="3">
        <f>SUM(Table39[[#This Row],[CNA Hours Contract]], Table39[[#This Row],[NA in Training Hours Contract]], Table39[[#This Row],[Med Aide/Tech Hours Contract]])</f>
        <v>2.1333333333333333</v>
      </c>
      <c r="AF292" s="4">
        <f>Table39[[#This Row],[CNA/NA/Med Aide Contract Hours]]/Table39[[#This Row],[Total CNA, NA in Training, Med Aide/Tech Hours]]</f>
        <v>1.3125593471657945E-2</v>
      </c>
      <c r="AG292" s="3">
        <v>159.5337777777778</v>
      </c>
      <c r="AH292" s="3">
        <v>2.1333333333333333</v>
      </c>
      <c r="AI292" s="4">
        <f>Table39[[#This Row],[CNA Hours Contract]]/Table39[[#This Row],[CNA Hours]]</f>
        <v>1.3372298726009955E-2</v>
      </c>
      <c r="AJ292" s="3">
        <v>2.998555555555555</v>
      </c>
      <c r="AK292" s="3">
        <v>0</v>
      </c>
      <c r="AL292" s="4">
        <f>Table39[[#This Row],[NA in Training Hours Contract]]/Table39[[#This Row],[NA in Training Hours]]</f>
        <v>0</v>
      </c>
      <c r="AM292" s="3">
        <v>0</v>
      </c>
      <c r="AN292" s="3">
        <v>0</v>
      </c>
      <c r="AO292" s="4">
        <v>0</v>
      </c>
      <c r="AP292" s="1" t="s">
        <v>290</v>
      </c>
      <c r="AQ292" s="1">
        <v>5</v>
      </c>
    </row>
    <row r="293" spans="1:43" x14ac:dyDescent="0.2">
      <c r="A293" s="1" t="s">
        <v>425</v>
      </c>
      <c r="B293" s="1" t="s">
        <v>719</v>
      </c>
      <c r="C293" s="1" t="s">
        <v>918</v>
      </c>
      <c r="D293" s="1" t="s">
        <v>1079</v>
      </c>
      <c r="E293" s="3">
        <v>69.900000000000006</v>
      </c>
      <c r="F293" s="3">
        <f t="shared" si="14"/>
        <v>376.37155555555557</v>
      </c>
      <c r="G293" s="3">
        <f>SUM(Table39[[#This Row],[RN Hours Contract (W/ Admin, DON)]], Table39[[#This Row],[LPN Contract Hours (w/ Admin)]], Table39[[#This Row],[CNA/NA/Med Aide Contract Hours]])</f>
        <v>0</v>
      </c>
      <c r="H293" s="4">
        <f>Table39[[#This Row],[Total Contract Hours]]/Table39[[#This Row],[Total Hours Nurse Staffing]]</f>
        <v>0</v>
      </c>
      <c r="I293" s="3">
        <f>SUM(Table39[[#This Row],[RN Hours]], Table39[[#This Row],[RN Admin Hours]], Table39[[#This Row],[RN DON Hours]])</f>
        <v>39.344444444444449</v>
      </c>
      <c r="J293" s="3">
        <f t="shared" si="12"/>
        <v>0</v>
      </c>
      <c r="K293" s="4">
        <f>Table39[[#This Row],[RN Hours Contract (W/ Admin, DON)]]/Table39[[#This Row],[RN Hours (w/ Admin, DON)]]</f>
        <v>0</v>
      </c>
      <c r="L293" s="3">
        <v>16.786111111111111</v>
      </c>
      <c r="M293" s="3">
        <v>0</v>
      </c>
      <c r="N293" s="4">
        <f>Table39[[#This Row],[RN Hours Contract]]/Table39[[#This Row],[RN Hours]]</f>
        <v>0</v>
      </c>
      <c r="O293" s="3">
        <v>17.469444444444445</v>
      </c>
      <c r="P293" s="3">
        <v>0</v>
      </c>
      <c r="Q293" s="4">
        <f>Table39[[#This Row],[RN Admin Hours Contract]]/Table39[[#This Row],[RN Admin Hours]]</f>
        <v>0</v>
      </c>
      <c r="R293" s="3">
        <v>5.0888888888888886</v>
      </c>
      <c r="S293" s="3">
        <v>0</v>
      </c>
      <c r="T293" s="4">
        <f>Table39[[#This Row],[RN DON Hours Contract]]/Table39[[#This Row],[RN DON Hours]]</f>
        <v>0</v>
      </c>
      <c r="U293" s="3">
        <f>SUM(Table39[[#This Row],[LPN Hours]], Table39[[#This Row],[LPN Admin Hours]])</f>
        <v>130.55033333333333</v>
      </c>
      <c r="V293" s="3">
        <f>Table39[[#This Row],[LPN Hours Contract]]+Table39[[#This Row],[LPN Admin Hours Contract]]</f>
        <v>0</v>
      </c>
      <c r="W293" s="4">
        <f t="shared" si="13"/>
        <v>0</v>
      </c>
      <c r="X293" s="3">
        <v>125.38366666666667</v>
      </c>
      <c r="Y293" s="3">
        <v>0</v>
      </c>
      <c r="Z293" s="4">
        <f>Table39[[#This Row],[LPN Hours Contract]]/Table39[[#This Row],[LPN Hours]]</f>
        <v>0</v>
      </c>
      <c r="AA293" s="3">
        <v>5.166666666666667</v>
      </c>
      <c r="AB293" s="3">
        <v>0</v>
      </c>
      <c r="AC293" s="4">
        <f>Table39[[#This Row],[LPN Admin Hours Contract]]/Table39[[#This Row],[LPN Admin Hours]]</f>
        <v>0</v>
      </c>
      <c r="AD293" s="3">
        <f>SUM(Table39[[#This Row],[CNA Hours]], Table39[[#This Row],[NA in Training Hours]], Table39[[#This Row],[Med Aide/Tech Hours]])</f>
        <v>206.47677777777778</v>
      </c>
      <c r="AE293" s="3">
        <f>SUM(Table39[[#This Row],[CNA Hours Contract]], Table39[[#This Row],[NA in Training Hours Contract]], Table39[[#This Row],[Med Aide/Tech Hours Contract]])</f>
        <v>0</v>
      </c>
      <c r="AF293" s="4">
        <f>Table39[[#This Row],[CNA/NA/Med Aide Contract Hours]]/Table39[[#This Row],[Total CNA, NA in Training, Med Aide/Tech Hours]]</f>
        <v>0</v>
      </c>
      <c r="AG293" s="3">
        <v>206.47677777777778</v>
      </c>
      <c r="AH293" s="3">
        <v>0</v>
      </c>
      <c r="AI293" s="4">
        <f>Table39[[#This Row],[CNA Hours Contract]]/Table39[[#This Row],[CNA Hours]]</f>
        <v>0</v>
      </c>
      <c r="AJ293" s="3">
        <v>0</v>
      </c>
      <c r="AK293" s="3">
        <v>0</v>
      </c>
      <c r="AL293" s="4">
        <v>0</v>
      </c>
      <c r="AM293" s="3">
        <v>0</v>
      </c>
      <c r="AN293" s="3">
        <v>0</v>
      </c>
      <c r="AO293" s="4">
        <v>0</v>
      </c>
      <c r="AP293" s="1" t="s">
        <v>291</v>
      </c>
      <c r="AQ293" s="1">
        <v>5</v>
      </c>
    </row>
    <row r="294" spans="1:43" x14ac:dyDescent="0.2">
      <c r="A294" s="1" t="s">
        <v>425</v>
      </c>
      <c r="B294" s="1" t="s">
        <v>720</v>
      </c>
      <c r="C294" s="1" t="s">
        <v>1035</v>
      </c>
      <c r="D294" s="1" t="s">
        <v>1096</v>
      </c>
      <c r="E294" s="3">
        <v>40.911111111111111</v>
      </c>
      <c r="F294" s="3">
        <f t="shared" si="14"/>
        <v>198.11111111111111</v>
      </c>
      <c r="G294" s="3">
        <f>SUM(Table39[[#This Row],[RN Hours Contract (W/ Admin, DON)]], Table39[[#This Row],[LPN Contract Hours (w/ Admin)]], Table39[[#This Row],[CNA/NA/Med Aide Contract Hours]])</f>
        <v>0</v>
      </c>
      <c r="H294" s="4">
        <f>Table39[[#This Row],[Total Contract Hours]]/Table39[[#This Row],[Total Hours Nurse Staffing]]</f>
        <v>0</v>
      </c>
      <c r="I294" s="3">
        <f>SUM(Table39[[#This Row],[RN Hours]], Table39[[#This Row],[RN Admin Hours]], Table39[[#This Row],[RN DON Hours]])</f>
        <v>43.922222222222217</v>
      </c>
      <c r="J294" s="3">
        <f t="shared" si="12"/>
        <v>0</v>
      </c>
      <c r="K294" s="4">
        <f>Table39[[#This Row],[RN Hours Contract (W/ Admin, DON)]]/Table39[[#This Row],[RN Hours (w/ Admin, DON)]]</f>
        <v>0</v>
      </c>
      <c r="L294" s="3">
        <v>31.172222222222221</v>
      </c>
      <c r="M294" s="3">
        <v>0</v>
      </c>
      <c r="N294" s="4">
        <f>Table39[[#This Row],[RN Hours Contract]]/Table39[[#This Row],[RN Hours]]</f>
        <v>0</v>
      </c>
      <c r="O294" s="3">
        <v>7.2611111111111111</v>
      </c>
      <c r="P294" s="3">
        <v>0</v>
      </c>
      <c r="Q294" s="4">
        <f>Table39[[#This Row],[RN Admin Hours Contract]]/Table39[[#This Row],[RN Admin Hours]]</f>
        <v>0</v>
      </c>
      <c r="R294" s="3">
        <v>5.4888888888888889</v>
      </c>
      <c r="S294" s="3">
        <v>0</v>
      </c>
      <c r="T294" s="4">
        <f>Table39[[#This Row],[RN DON Hours Contract]]/Table39[[#This Row],[RN DON Hours]]</f>
        <v>0</v>
      </c>
      <c r="U294" s="3">
        <f>SUM(Table39[[#This Row],[LPN Hours]], Table39[[#This Row],[LPN Admin Hours]])</f>
        <v>16.761111111111113</v>
      </c>
      <c r="V294" s="3">
        <f>Table39[[#This Row],[LPN Hours Contract]]+Table39[[#This Row],[LPN Admin Hours Contract]]</f>
        <v>0</v>
      </c>
      <c r="W294" s="4">
        <f t="shared" si="13"/>
        <v>0</v>
      </c>
      <c r="X294" s="3">
        <v>16.761111111111113</v>
      </c>
      <c r="Y294" s="3">
        <v>0</v>
      </c>
      <c r="Z294" s="4">
        <f>Table39[[#This Row],[LPN Hours Contract]]/Table39[[#This Row],[LPN Hours]]</f>
        <v>0</v>
      </c>
      <c r="AA294" s="3">
        <v>0</v>
      </c>
      <c r="AB294" s="3">
        <v>0</v>
      </c>
      <c r="AC294" s="4">
        <v>0</v>
      </c>
      <c r="AD294" s="3">
        <f>SUM(Table39[[#This Row],[CNA Hours]], Table39[[#This Row],[NA in Training Hours]], Table39[[#This Row],[Med Aide/Tech Hours]])</f>
        <v>137.42777777777778</v>
      </c>
      <c r="AE294" s="3">
        <f>SUM(Table39[[#This Row],[CNA Hours Contract]], Table39[[#This Row],[NA in Training Hours Contract]], Table39[[#This Row],[Med Aide/Tech Hours Contract]])</f>
        <v>0</v>
      </c>
      <c r="AF294" s="4">
        <f>Table39[[#This Row],[CNA/NA/Med Aide Contract Hours]]/Table39[[#This Row],[Total CNA, NA in Training, Med Aide/Tech Hours]]</f>
        <v>0</v>
      </c>
      <c r="AG294" s="3">
        <v>137.42777777777778</v>
      </c>
      <c r="AH294" s="3">
        <v>0</v>
      </c>
      <c r="AI294" s="4">
        <f>Table39[[#This Row],[CNA Hours Contract]]/Table39[[#This Row],[CNA Hours]]</f>
        <v>0</v>
      </c>
      <c r="AJ294" s="3">
        <v>0</v>
      </c>
      <c r="AK294" s="3">
        <v>0</v>
      </c>
      <c r="AL294" s="4">
        <v>0</v>
      </c>
      <c r="AM294" s="3">
        <v>0</v>
      </c>
      <c r="AN294" s="3">
        <v>0</v>
      </c>
      <c r="AO294" s="4">
        <v>0</v>
      </c>
      <c r="AP294" s="1" t="s">
        <v>292</v>
      </c>
      <c r="AQ294" s="1">
        <v>5</v>
      </c>
    </row>
    <row r="295" spans="1:43" x14ac:dyDescent="0.2">
      <c r="A295" s="1" t="s">
        <v>425</v>
      </c>
      <c r="B295" s="1" t="s">
        <v>721</v>
      </c>
      <c r="C295" s="1" t="s">
        <v>986</v>
      </c>
      <c r="D295" s="1" t="s">
        <v>1087</v>
      </c>
      <c r="E295" s="3">
        <v>26.344444444444445</v>
      </c>
      <c r="F295" s="3">
        <f t="shared" si="14"/>
        <v>97.050111111111107</v>
      </c>
      <c r="G295" s="3">
        <f>SUM(Table39[[#This Row],[RN Hours Contract (W/ Admin, DON)]], Table39[[#This Row],[LPN Contract Hours (w/ Admin)]], Table39[[#This Row],[CNA/NA/Med Aide Contract Hours]])</f>
        <v>1.6</v>
      </c>
      <c r="H295" s="4">
        <f>Table39[[#This Row],[Total Contract Hours]]/Table39[[#This Row],[Total Hours Nurse Staffing]]</f>
        <v>1.6486328368735054E-2</v>
      </c>
      <c r="I295" s="3">
        <f>SUM(Table39[[#This Row],[RN Hours]], Table39[[#This Row],[RN Admin Hours]], Table39[[#This Row],[RN DON Hours]])</f>
        <v>18.432444444444442</v>
      </c>
      <c r="J295" s="3">
        <f t="shared" si="12"/>
        <v>1.1222222222222222</v>
      </c>
      <c r="K295" s="4">
        <f>Table39[[#This Row],[RN Hours Contract (W/ Admin, DON)]]/Table39[[#This Row],[RN Hours (w/ Admin, DON)]]</f>
        <v>6.0882984110143958E-2</v>
      </c>
      <c r="L295" s="3">
        <v>6.2879999999999994</v>
      </c>
      <c r="M295" s="3">
        <v>0.41111111111111109</v>
      </c>
      <c r="N295" s="4">
        <f>Table39[[#This Row],[RN Hours Contract]]/Table39[[#This Row],[RN Hours]]</f>
        <v>6.5380265761945153E-2</v>
      </c>
      <c r="O295" s="3">
        <v>7.1888888888888891</v>
      </c>
      <c r="P295" s="3">
        <v>0</v>
      </c>
      <c r="Q295" s="4">
        <f>Table39[[#This Row],[RN Admin Hours Contract]]/Table39[[#This Row],[RN Admin Hours]]</f>
        <v>0</v>
      </c>
      <c r="R295" s="3">
        <v>4.9555555555555557</v>
      </c>
      <c r="S295" s="3">
        <v>0.71111111111111114</v>
      </c>
      <c r="T295" s="4">
        <f>Table39[[#This Row],[RN DON Hours Contract]]/Table39[[#This Row],[RN DON Hours]]</f>
        <v>0.14349775784753363</v>
      </c>
      <c r="U295" s="3">
        <f>SUM(Table39[[#This Row],[LPN Hours]], Table39[[#This Row],[LPN Admin Hours]])</f>
        <v>18.56077777777778</v>
      </c>
      <c r="V295" s="3">
        <f>Table39[[#This Row],[LPN Hours Contract]]+Table39[[#This Row],[LPN Admin Hours Contract]]</f>
        <v>0.4777777777777778</v>
      </c>
      <c r="W295" s="4">
        <f t="shared" si="13"/>
        <v>2.5741258448221158E-2</v>
      </c>
      <c r="X295" s="3">
        <v>18.56077777777778</v>
      </c>
      <c r="Y295" s="3">
        <v>0.4777777777777778</v>
      </c>
      <c r="Z295" s="4">
        <f>Table39[[#This Row],[LPN Hours Contract]]/Table39[[#This Row],[LPN Hours]]</f>
        <v>2.5741258448221158E-2</v>
      </c>
      <c r="AA295" s="3">
        <v>0</v>
      </c>
      <c r="AB295" s="3">
        <v>0</v>
      </c>
      <c r="AC295" s="4">
        <v>0</v>
      </c>
      <c r="AD295" s="3">
        <f>SUM(Table39[[#This Row],[CNA Hours]], Table39[[#This Row],[NA in Training Hours]], Table39[[#This Row],[Med Aide/Tech Hours]])</f>
        <v>60.056888888888885</v>
      </c>
      <c r="AE295" s="3">
        <f>SUM(Table39[[#This Row],[CNA Hours Contract]], Table39[[#This Row],[NA in Training Hours Contract]], Table39[[#This Row],[Med Aide/Tech Hours Contract]])</f>
        <v>0</v>
      </c>
      <c r="AF295" s="4">
        <f>Table39[[#This Row],[CNA/NA/Med Aide Contract Hours]]/Table39[[#This Row],[Total CNA, NA in Training, Med Aide/Tech Hours]]</f>
        <v>0</v>
      </c>
      <c r="AG295" s="3">
        <v>60.056888888888885</v>
      </c>
      <c r="AH295" s="3">
        <v>0</v>
      </c>
      <c r="AI295" s="4">
        <f>Table39[[#This Row],[CNA Hours Contract]]/Table39[[#This Row],[CNA Hours]]</f>
        <v>0</v>
      </c>
      <c r="AJ295" s="3">
        <v>0</v>
      </c>
      <c r="AK295" s="3">
        <v>0</v>
      </c>
      <c r="AL295" s="4">
        <v>0</v>
      </c>
      <c r="AM295" s="3">
        <v>0</v>
      </c>
      <c r="AN295" s="3">
        <v>0</v>
      </c>
      <c r="AO295" s="4">
        <v>0</v>
      </c>
      <c r="AP295" s="1" t="s">
        <v>293</v>
      </c>
      <c r="AQ295" s="1">
        <v>5</v>
      </c>
    </row>
    <row r="296" spans="1:43" x14ac:dyDescent="0.2">
      <c r="A296" s="1" t="s">
        <v>425</v>
      </c>
      <c r="B296" s="1" t="s">
        <v>722</v>
      </c>
      <c r="C296" s="1" t="s">
        <v>892</v>
      </c>
      <c r="D296" s="1" t="s">
        <v>1068</v>
      </c>
      <c r="E296" s="3">
        <v>55.844444444444441</v>
      </c>
      <c r="F296" s="3">
        <f t="shared" si="14"/>
        <v>156.36166666666668</v>
      </c>
      <c r="G296" s="3">
        <f>SUM(Table39[[#This Row],[RN Hours Contract (W/ Admin, DON)]], Table39[[#This Row],[LPN Contract Hours (w/ Admin)]], Table39[[#This Row],[CNA/NA/Med Aide Contract Hours]])</f>
        <v>0.10322222222222223</v>
      </c>
      <c r="H296" s="4">
        <f>Table39[[#This Row],[Total Contract Hours]]/Table39[[#This Row],[Total Hours Nurse Staffing]]</f>
        <v>6.6015043471154842E-4</v>
      </c>
      <c r="I296" s="3">
        <f>SUM(Table39[[#This Row],[RN Hours]], Table39[[#This Row],[RN Admin Hours]], Table39[[#This Row],[RN DON Hours]])</f>
        <v>38.429333333333332</v>
      </c>
      <c r="J296" s="3">
        <f t="shared" si="12"/>
        <v>8.5333333333333344E-2</v>
      </c>
      <c r="K296" s="4">
        <f>Table39[[#This Row],[RN Hours Contract (W/ Admin, DON)]]/Table39[[#This Row],[RN Hours (w/ Admin, DON)]]</f>
        <v>2.2205259870931929E-3</v>
      </c>
      <c r="L296" s="3">
        <v>27.275111111111112</v>
      </c>
      <c r="M296" s="3">
        <v>1.1111111111111112E-2</v>
      </c>
      <c r="N296" s="4">
        <f>Table39[[#This Row],[RN Hours Contract]]/Table39[[#This Row],[RN Hours]]</f>
        <v>4.0737180009451024E-4</v>
      </c>
      <c r="O296" s="3">
        <v>5.3764444444444441</v>
      </c>
      <c r="P296" s="3">
        <v>7.4222222222222231E-2</v>
      </c>
      <c r="Q296" s="4">
        <f>Table39[[#This Row],[RN Admin Hours Contract]]/Table39[[#This Row],[RN Admin Hours]]</f>
        <v>1.3805075638588082E-2</v>
      </c>
      <c r="R296" s="3">
        <v>5.7777777777777777</v>
      </c>
      <c r="S296" s="3">
        <v>0</v>
      </c>
      <c r="T296" s="4">
        <f>Table39[[#This Row],[RN DON Hours Contract]]/Table39[[#This Row],[RN DON Hours]]</f>
        <v>0</v>
      </c>
      <c r="U296" s="3">
        <f>SUM(Table39[[#This Row],[LPN Hours]], Table39[[#This Row],[LPN Admin Hours]])</f>
        <v>45.122222222222227</v>
      </c>
      <c r="V296" s="3">
        <f>Table39[[#This Row],[LPN Hours Contract]]+Table39[[#This Row],[LPN Admin Hours Contract]]</f>
        <v>1.4444444444444446E-2</v>
      </c>
      <c r="W296" s="4">
        <f t="shared" si="13"/>
        <v>3.2011819748830337E-4</v>
      </c>
      <c r="X296" s="3">
        <v>41.975777777777779</v>
      </c>
      <c r="Y296" s="3">
        <v>1.4444444444444446E-2</v>
      </c>
      <c r="Z296" s="4">
        <f>Table39[[#This Row],[LPN Hours Contract]]/Table39[[#This Row],[LPN Hours]]</f>
        <v>3.4411380108104677E-4</v>
      </c>
      <c r="AA296" s="3">
        <v>3.146444444444445</v>
      </c>
      <c r="AB296" s="3">
        <v>0</v>
      </c>
      <c r="AC296" s="4">
        <f>Table39[[#This Row],[LPN Admin Hours Contract]]/Table39[[#This Row],[LPN Admin Hours]]</f>
        <v>0</v>
      </c>
      <c r="AD296" s="3">
        <f>SUM(Table39[[#This Row],[CNA Hours]], Table39[[#This Row],[NA in Training Hours]], Table39[[#This Row],[Med Aide/Tech Hours]])</f>
        <v>72.810111111111127</v>
      </c>
      <c r="AE296" s="3">
        <f>SUM(Table39[[#This Row],[CNA Hours Contract]], Table39[[#This Row],[NA in Training Hours Contract]], Table39[[#This Row],[Med Aide/Tech Hours Contract]])</f>
        <v>3.4444444444444444E-3</v>
      </c>
      <c r="AF296" s="4">
        <f>Table39[[#This Row],[CNA/NA/Med Aide Contract Hours]]/Table39[[#This Row],[Total CNA, NA in Training, Med Aide/Tech Hours]]</f>
        <v>4.7307226865621523E-5</v>
      </c>
      <c r="AG296" s="3">
        <v>71.51411111111112</v>
      </c>
      <c r="AH296" s="3">
        <v>3.4444444444444444E-3</v>
      </c>
      <c r="AI296" s="4">
        <f>Table39[[#This Row],[CNA Hours Contract]]/Table39[[#This Row],[CNA Hours]]</f>
        <v>4.8164542506762449E-5</v>
      </c>
      <c r="AJ296" s="3">
        <v>1.2960000000000003</v>
      </c>
      <c r="AK296" s="3">
        <v>0</v>
      </c>
      <c r="AL296" s="4">
        <f>Table39[[#This Row],[NA in Training Hours Contract]]/Table39[[#This Row],[NA in Training Hours]]</f>
        <v>0</v>
      </c>
      <c r="AM296" s="3">
        <v>0</v>
      </c>
      <c r="AN296" s="3">
        <v>0</v>
      </c>
      <c r="AO296" s="4">
        <v>0</v>
      </c>
      <c r="AP296" s="1" t="s">
        <v>294</v>
      </c>
      <c r="AQ296" s="1">
        <v>5</v>
      </c>
    </row>
    <row r="297" spans="1:43" x14ac:dyDescent="0.2">
      <c r="A297" s="1" t="s">
        <v>425</v>
      </c>
      <c r="B297" s="1" t="s">
        <v>723</v>
      </c>
      <c r="C297" s="1" t="s">
        <v>928</v>
      </c>
      <c r="D297" s="1" t="s">
        <v>1079</v>
      </c>
      <c r="E297" s="3">
        <v>101.07777777777778</v>
      </c>
      <c r="F297" s="3">
        <f t="shared" si="14"/>
        <v>315.09322222222221</v>
      </c>
      <c r="G297" s="3">
        <f>SUM(Table39[[#This Row],[RN Hours Contract (W/ Admin, DON)]], Table39[[#This Row],[LPN Contract Hours (w/ Admin)]], Table39[[#This Row],[CNA/NA/Med Aide Contract Hours]])</f>
        <v>0</v>
      </c>
      <c r="H297" s="4">
        <f>Table39[[#This Row],[Total Contract Hours]]/Table39[[#This Row],[Total Hours Nurse Staffing]]</f>
        <v>0</v>
      </c>
      <c r="I297" s="3">
        <f>SUM(Table39[[#This Row],[RN Hours]], Table39[[#This Row],[RN Admin Hours]], Table39[[#This Row],[RN DON Hours]])</f>
        <v>33.374333333333333</v>
      </c>
      <c r="J297" s="3">
        <f t="shared" si="12"/>
        <v>0</v>
      </c>
      <c r="K297" s="4">
        <f>Table39[[#This Row],[RN Hours Contract (W/ Admin, DON)]]/Table39[[#This Row],[RN Hours (w/ Admin, DON)]]</f>
        <v>0</v>
      </c>
      <c r="L297" s="3">
        <v>18.796555555555557</v>
      </c>
      <c r="M297" s="3">
        <v>0</v>
      </c>
      <c r="N297" s="4">
        <f>Table39[[#This Row],[RN Hours Contract]]/Table39[[#This Row],[RN Hours]]</f>
        <v>0</v>
      </c>
      <c r="O297" s="3">
        <v>9.2444444444444436</v>
      </c>
      <c r="P297" s="3">
        <v>0</v>
      </c>
      <c r="Q297" s="4">
        <f>Table39[[#This Row],[RN Admin Hours Contract]]/Table39[[#This Row],[RN Admin Hours]]</f>
        <v>0</v>
      </c>
      <c r="R297" s="3">
        <v>5.333333333333333</v>
      </c>
      <c r="S297" s="3">
        <v>0</v>
      </c>
      <c r="T297" s="4">
        <f>Table39[[#This Row],[RN DON Hours Contract]]/Table39[[#This Row],[RN DON Hours]]</f>
        <v>0</v>
      </c>
      <c r="U297" s="3">
        <f>SUM(Table39[[#This Row],[LPN Hours]], Table39[[#This Row],[LPN Admin Hours]])</f>
        <v>110.61966666666667</v>
      </c>
      <c r="V297" s="3">
        <f>Table39[[#This Row],[LPN Hours Contract]]+Table39[[#This Row],[LPN Admin Hours Contract]]</f>
        <v>0</v>
      </c>
      <c r="W297" s="4">
        <f t="shared" si="13"/>
        <v>0</v>
      </c>
      <c r="X297" s="3">
        <v>94.988888888888894</v>
      </c>
      <c r="Y297" s="3">
        <v>0</v>
      </c>
      <c r="Z297" s="4">
        <f>Table39[[#This Row],[LPN Hours Contract]]/Table39[[#This Row],[LPN Hours]]</f>
        <v>0</v>
      </c>
      <c r="AA297" s="3">
        <v>15.630777777777782</v>
      </c>
      <c r="AB297" s="3">
        <v>0</v>
      </c>
      <c r="AC297" s="4">
        <f>Table39[[#This Row],[LPN Admin Hours Contract]]/Table39[[#This Row],[LPN Admin Hours]]</f>
        <v>0</v>
      </c>
      <c r="AD297" s="3">
        <f>SUM(Table39[[#This Row],[CNA Hours]], Table39[[#This Row],[NA in Training Hours]], Table39[[#This Row],[Med Aide/Tech Hours]])</f>
        <v>171.09922222222221</v>
      </c>
      <c r="AE297" s="3">
        <f>SUM(Table39[[#This Row],[CNA Hours Contract]], Table39[[#This Row],[NA in Training Hours Contract]], Table39[[#This Row],[Med Aide/Tech Hours Contract]])</f>
        <v>0</v>
      </c>
      <c r="AF297" s="4">
        <f>Table39[[#This Row],[CNA/NA/Med Aide Contract Hours]]/Table39[[#This Row],[Total CNA, NA in Training, Med Aide/Tech Hours]]</f>
        <v>0</v>
      </c>
      <c r="AG297" s="3">
        <v>155.7211111111111</v>
      </c>
      <c r="AH297" s="3">
        <v>0</v>
      </c>
      <c r="AI297" s="4">
        <f>Table39[[#This Row],[CNA Hours Contract]]/Table39[[#This Row],[CNA Hours]]</f>
        <v>0</v>
      </c>
      <c r="AJ297" s="3">
        <v>15.378111111111108</v>
      </c>
      <c r="AK297" s="3">
        <v>0</v>
      </c>
      <c r="AL297" s="4">
        <f>Table39[[#This Row],[NA in Training Hours Contract]]/Table39[[#This Row],[NA in Training Hours]]</f>
        <v>0</v>
      </c>
      <c r="AM297" s="3">
        <v>0</v>
      </c>
      <c r="AN297" s="3">
        <v>0</v>
      </c>
      <c r="AO297" s="4">
        <v>0</v>
      </c>
      <c r="AP297" s="1" t="s">
        <v>295</v>
      </c>
      <c r="AQ297" s="1">
        <v>5</v>
      </c>
    </row>
    <row r="298" spans="1:43" x14ac:dyDescent="0.2">
      <c r="A298" s="1" t="s">
        <v>425</v>
      </c>
      <c r="B298" s="1" t="s">
        <v>724</v>
      </c>
      <c r="C298" s="1" t="s">
        <v>911</v>
      </c>
      <c r="D298" s="1" t="s">
        <v>1075</v>
      </c>
      <c r="E298" s="3">
        <v>40.12222222222222</v>
      </c>
      <c r="F298" s="3">
        <f t="shared" si="14"/>
        <v>224.36111111111111</v>
      </c>
      <c r="G298" s="3">
        <f>SUM(Table39[[#This Row],[RN Hours Contract (W/ Admin, DON)]], Table39[[#This Row],[LPN Contract Hours (w/ Admin)]], Table39[[#This Row],[CNA/NA/Med Aide Contract Hours]])</f>
        <v>0</v>
      </c>
      <c r="H298" s="4">
        <f>Table39[[#This Row],[Total Contract Hours]]/Table39[[#This Row],[Total Hours Nurse Staffing]]</f>
        <v>0</v>
      </c>
      <c r="I298" s="3">
        <f>SUM(Table39[[#This Row],[RN Hours]], Table39[[#This Row],[RN Admin Hours]], Table39[[#This Row],[RN DON Hours]])</f>
        <v>43.216666666666669</v>
      </c>
      <c r="J298" s="3">
        <f t="shared" si="12"/>
        <v>0</v>
      </c>
      <c r="K298" s="4">
        <f>Table39[[#This Row],[RN Hours Contract (W/ Admin, DON)]]/Table39[[#This Row],[RN Hours (w/ Admin, DON)]]</f>
        <v>0</v>
      </c>
      <c r="L298" s="3">
        <v>23.65</v>
      </c>
      <c r="M298" s="3">
        <v>0</v>
      </c>
      <c r="N298" s="4">
        <f>Table39[[#This Row],[RN Hours Contract]]/Table39[[#This Row],[RN Hours]]</f>
        <v>0</v>
      </c>
      <c r="O298" s="3">
        <v>14.588888888888889</v>
      </c>
      <c r="P298" s="3">
        <v>0</v>
      </c>
      <c r="Q298" s="4">
        <f>Table39[[#This Row],[RN Admin Hours Contract]]/Table39[[#This Row],[RN Admin Hours]]</f>
        <v>0</v>
      </c>
      <c r="R298" s="3">
        <v>4.9777777777777779</v>
      </c>
      <c r="S298" s="3">
        <v>0</v>
      </c>
      <c r="T298" s="4">
        <f>Table39[[#This Row],[RN DON Hours Contract]]/Table39[[#This Row],[RN DON Hours]]</f>
        <v>0</v>
      </c>
      <c r="U298" s="3">
        <f>SUM(Table39[[#This Row],[LPN Hours]], Table39[[#This Row],[LPN Admin Hours]])</f>
        <v>41.06666666666667</v>
      </c>
      <c r="V298" s="3">
        <f>Table39[[#This Row],[LPN Hours Contract]]+Table39[[#This Row],[LPN Admin Hours Contract]]</f>
        <v>0</v>
      </c>
      <c r="W298" s="4">
        <f t="shared" si="13"/>
        <v>0</v>
      </c>
      <c r="X298" s="3">
        <v>41.06666666666667</v>
      </c>
      <c r="Y298" s="3">
        <v>0</v>
      </c>
      <c r="Z298" s="4">
        <f>Table39[[#This Row],[LPN Hours Contract]]/Table39[[#This Row],[LPN Hours]]</f>
        <v>0</v>
      </c>
      <c r="AA298" s="3">
        <v>0</v>
      </c>
      <c r="AB298" s="3">
        <v>0</v>
      </c>
      <c r="AC298" s="4">
        <v>0</v>
      </c>
      <c r="AD298" s="3">
        <f>SUM(Table39[[#This Row],[CNA Hours]], Table39[[#This Row],[NA in Training Hours]], Table39[[#This Row],[Med Aide/Tech Hours]])</f>
        <v>140.07777777777778</v>
      </c>
      <c r="AE298" s="3">
        <f>SUM(Table39[[#This Row],[CNA Hours Contract]], Table39[[#This Row],[NA in Training Hours Contract]], Table39[[#This Row],[Med Aide/Tech Hours Contract]])</f>
        <v>0</v>
      </c>
      <c r="AF298" s="4">
        <f>Table39[[#This Row],[CNA/NA/Med Aide Contract Hours]]/Table39[[#This Row],[Total CNA, NA in Training, Med Aide/Tech Hours]]</f>
        <v>0</v>
      </c>
      <c r="AG298" s="3">
        <v>140.07777777777778</v>
      </c>
      <c r="AH298" s="3">
        <v>0</v>
      </c>
      <c r="AI298" s="4">
        <f>Table39[[#This Row],[CNA Hours Contract]]/Table39[[#This Row],[CNA Hours]]</f>
        <v>0</v>
      </c>
      <c r="AJ298" s="3">
        <v>0</v>
      </c>
      <c r="AK298" s="3">
        <v>0</v>
      </c>
      <c r="AL298" s="4">
        <v>0</v>
      </c>
      <c r="AM298" s="3">
        <v>0</v>
      </c>
      <c r="AN298" s="3">
        <v>0</v>
      </c>
      <c r="AO298" s="4">
        <v>0</v>
      </c>
      <c r="AP298" s="1" t="s">
        <v>296</v>
      </c>
      <c r="AQ298" s="1">
        <v>5</v>
      </c>
    </row>
    <row r="299" spans="1:43" x14ac:dyDescent="0.2">
      <c r="A299" s="1" t="s">
        <v>425</v>
      </c>
      <c r="B299" s="1" t="s">
        <v>725</v>
      </c>
      <c r="C299" s="1" t="s">
        <v>861</v>
      </c>
      <c r="D299" s="1" t="s">
        <v>1079</v>
      </c>
      <c r="E299" s="3">
        <v>91.822222222222223</v>
      </c>
      <c r="F299" s="3">
        <f t="shared" si="14"/>
        <v>357.57311111111107</v>
      </c>
      <c r="G299" s="3">
        <f>SUM(Table39[[#This Row],[RN Hours Contract (W/ Admin, DON)]], Table39[[#This Row],[LPN Contract Hours (w/ Admin)]], Table39[[#This Row],[CNA/NA/Med Aide Contract Hours]])</f>
        <v>0</v>
      </c>
      <c r="H299" s="4">
        <f>Table39[[#This Row],[Total Contract Hours]]/Table39[[#This Row],[Total Hours Nurse Staffing]]</f>
        <v>0</v>
      </c>
      <c r="I299" s="3">
        <f>SUM(Table39[[#This Row],[RN Hours]], Table39[[#This Row],[RN Admin Hours]], Table39[[#This Row],[RN DON Hours]])</f>
        <v>61.317888888888888</v>
      </c>
      <c r="J299" s="3">
        <f t="shared" si="12"/>
        <v>0</v>
      </c>
      <c r="K299" s="4">
        <f>Table39[[#This Row],[RN Hours Contract (W/ Admin, DON)]]/Table39[[#This Row],[RN Hours (w/ Admin, DON)]]</f>
        <v>0</v>
      </c>
      <c r="L299" s="3">
        <v>39.667888888888889</v>
      </c>
      <c r="M299" s="3">
        <v>0</v>
      </c>
      <c r="N299" s="4">
        <f>Table39[[#This Row],[RN Hours Contract]]/Table39[[#This Row],[RN Hours]]</f>
        <v>0</v>
      </c>
      <c r="O299" s="3">
        <v>16.80833333333333</v>
      </c>
      <c r="P299" s="3">
        <v>0</v>
      </c>
      <c r="Q299" s="4">
        <f>Table39[[#This Row],[RN Admin Hours Contract]]/Table39[[#This Row],[RN Admin Hours]]</f>
        <v>0</v>
      </c>
      <c r="R299" s="3">
        <v>4.8416666666666668</v>
      </c>
      <c r="S299" s="3">
        <v>0</v>
      </c>
      <c r="T299" s="4">
        <f>Table39[[#This Row],[RN DON Hours Contract]]/Table39[[#This Row],[RN DON Hours]]</f>
        <v>0</v>
      </c>
      <c r="U299" s="3">
        <f>SUM(Table39[[#This Row],[LPN Hours]], Table39[[#This Row],[LPN Admin Hours]])</f>
        <v>122.18511111111111</v>
      </c>
      <c r="V299" s="3">
        <f>Table39[[#This Row],[LPN Hours Contract]]+Table39[[#This Row],[LPN Admin Hours Contract]]</f>
        <v>0</v>
      </c>
      <c r="W299" s="4">
        <f t="shared" si="13"/>
        <v>0</v>
      </c>
      <c r="X299" s="3">
        <v>113.04622222222223</v>
      </c>
      <c r="Y299" s="3">
        <v>0</v>
      </c>
      <c r="Z299" s="4">
        <f>Table39[[#This Row],[LPN Hours Contract]]/Table39[[#This Row],[LPN Hours]]</f>
        <v>0</v>
      </c>
      <c r="AA299" s="3">
        <v>9.1388888888888893</v>
      </c>
      <c r="AB299" s="3">
        <v>0</v>
      </c>
      <c r="AC299" s="4">
        <f>Table39[[#This Row],[LPN Admin Hours Contract]]/Table39[[#This Row],[LPN Admin Hours]]</f>
        <v>0</v>
      </c>
      <c r="AD299" s="3">
        <f>SUM(Table39[[#This Row],[CNA Hours]], Table39[[#This Row],[NA in Training Hours]], Table39[[#This Row],[Med Aide/Tech Hours]])</f>
        <v>174.07011111111112</v>
      </c>
      <c r="AE299" s="3">
        <f>SUM(Table39[[#This Row],[CNA Hours Contract]], Table39[[#This Row],[NA in Training Hours Contract]], Table39[[#This Row],[Med Aide/Tech Hours Contract]])</f>
        <v>0</v>
      </c>
      <c r="AF299" s="4">
        <f>Table39[[#This Row],[CNA/NA/Med Aide Contract Hours]]/Table39[[#This Row],[Total CNA, NA in Training, Med Aide/Tech Hours]]</f>
        <v>0</v>
      </c>
      <c r="AG299" s="3">
        <v>174.07011111111112</v>
      </c>
      <c r="AH299" s="3">
        <v>0</v>
      </c>
      <c r="AI299" s="4">
        <f>Table39[[#This Row],[CNA Hours Contract]]/Table39[[#This Row],[CNA Hours]]</f>
        <v>0</v>
      </c>
      <c r="AJ299" s="3">
        <v>0</v>
      </c>
      <c r="AK299" s="3">
        <v>0</v>
      </c>
      <c r="AL299" s="4">
        <v>0</v>
      </c>
      <c r="AM299" s="3">
        <v>0</v>
      </c>
      <c r="AN299" s="3">
        <v>0</v>
      </c>
      <c r="AO299" s="4">
        <v>0</v>
      </c>
      <c r="AP299" s="1" t="s">
        <v>297</v>
      </c>
      <c r="AQ299" s="1">
        <v>5</v>
      </c>
    </row>
    <row r="300" spans="1:43" x14ac:dyDescent="0.2">
      <c r="A300" s="1" t="s">
        <v>425</v>
      </c>
      <c r="B300" s="1" t="s">
        <v>726</v>
      </c>
      <c r="C300" s="1" t="s">
        <v>956</v>
      </c>
      <c r="D300" s="1" t="s">
        <v>1129</v>
      </c>
      <c r="E300" s="3">
        <v>56.18888888888889</v>
      </c>
      <c r="F300" s="3">
        <f t="shared" si="14"/>
        <v>232.94099999999997</v>
      </c>
      <c r="G300" s="3">
        <f>SUM(Table39[[#This Row],[RN Hours Contract (W/ Admin, DON)]], Table39[[#This Row],[LPN Contract Hours (w/ Admin)]], Table39[[#This Row],[CNA/NA/Med Aide Contract Hours]])</f>
        <v>0</v>
      </c>
      <c r="H300" s="4">
        <f>Table39[[#This Row],[Total Contract Hours]]/Table39[[#This Row],[Total Hours Nurse Staffing]]</f>
        <v>0</v>
      </c>
      <c r="I300" s="3">
        <f>SUM(Table39[[#This Row],[RN Hours]], Table39[[#This Row],[RN Admin Hours]], Table39[[#This Row],[RN DON Hours]])</f>
        <v>56.077444444444438</v>
      </c>
      <c r="J300" s="3">
        <f t="shared" si="12"/>
        <v>0</v>
      </c>
      <c r="K300" s="4">
        <f>Table39[[#This Row],[RN Hours Contract (W/ Admin, DON)]]/Table39[[#This Row],[RN Hours (w/ Admin, DON)]]</f>
        <v>0</v>
      </c>
      <c r="L300" s="3">
        <v>26.13122222222222</v>
      </c>
      <c r="M300" s="3">
        <v>0</v>
      </c>
      <c r="N300" s="4">
        <f>Table39[[#This Row],[RN Hours Contract]]/Table39[[#This Row],[RN Hours]]</f>
        <v>0</v>
      </c>
      <c r="O300" s="3">
        <v>24.79066666666666</v>
      </c>
      <c r="P300" s="3">
        <v>0</v>
      </c>
      <c r="Q300" s="4">
        <f>Table39[[#This Row],[RN Admin Hours Contract]]/Table39[[#This Row],[RN Admin Hours]]</f>
        <v>0</v>
      </c>
      <c r="R300" s="3">
        <v>5.1555555555555559</v>
      </c>
      <c r="S300" s="3">
        <v>0</v>
      </c>
      <c r="T300" s="4">
        <f>Table39[[#This Row],[RN DON Hours Contract]]/Table39[[#This Row],[RN DON Hours]]</f>
        <v>0</v>
      </c>
      <c r="U300" s="3">
        <f>SUM(Table39[[#This Row],[LPN Hours]], Table39[[#This Row],[LPN Admin Hours]])</f>
        <v>47.155111111111111</v>
      </c>
      <c r="V300" s="3">
        <f>Table39[[#This Row],[LPN Hours Contract]]+Table39[[#This Row],[LPN Admin Hours Contract]]</f>
        <v>0</v>
      </c>
      <c r="W300" s="4">
        <f t="shared" si="13"/>
        <v>0</v>
      </c>
      <c r="X300" s="3">
        <v>41.55511111111111</v>
      </c>
      <c r="Y300" s="3">
        <v>0</v>
      </c>
      <c r="Z300" s="4">
        <f>Table39[[#This Row],[LPN Hours Contract]]/Table39[[#This Row],[LPN Hours]]</f>
        <v>0</v>
      </c>
      <c r="AA300" s="3">
        <v>5.6</v>
      </c>
      <c r="AB300" s="3">
        <v>0</v>
      </c>
      <c r="AC300" s="4">
        <f>Table39[[#This Row],[LPN Admin Hours Contract]]/Table39[[#This Row],[LPN Admin Hours]]</f>
        <v>0</v>
      </c>
      <c r="AD300" s="3">
        <f>SUM(Table39[[#This Row],[CNA Hours]], Table39[[#This Row],[NA in Training Hours]], Table39[[#This Row],[Med Aide/Tech Hours]])</f>
        <v>129.70844444444444</v>
      </c>
      <c r="AE300" s="3">
        <f>SUM(Table39[[#This Row],[CNA Hours Contract]], Table39[[#This Row],[NA in Training Hours Contract]], Table39[[#This Row],[Med Aide/Tech Hours Contract]])</f>
        <v>0</v>
      </c>
      <c r="AF300" s="4">
        <f>Table39[[#This Row],[CNA/NA/Med Aide Contract Hours]]/Table39[[#This Row],[Total CNA, NA in Training, Med Aide/Tech Hours]]</f>
        <v>0</v>
      </c>
      <c r="AG300" s="3">
        <v>129.70844444444444</v>
      </c>
      <c r="AH300" s="3">
        <v>0</v>
      </c>
      <c r="AI300" s="4">
        <f>Table39[[#This Row],[CNA Hours Contract]]/Table39[[#This Row],[CNA Hours]]</f>
        <v>0</v>
      </c>
      <c r="AJ300" s="3">
        <v>0</v>
      </c>
      <c r="AK300" s="3">
        <v>0</v>
      </c>
      <c r="AL300" s="4">
        <v>0</v>
      </c>
      <c r="AM300" s="3">
        <v>0</v>
      </c>
      <c r="AN300" s="3">
        <v>0</v>
      </c>
      <c r="AO300" s="4">
        <v>0</v>
      </c>
      <c r="AP300" s="1" t="s">
        <v>298</v>
      </c>
      <c r="AQ300" s="1">
        <v>5</v>
      </c>
    </row>
    <row r="301" spans="1:43" x14ac:dyDescent="0.2">
      <c r="A301" s="1" t="s">
        <v>425</v>
      </c>
      <c r="B301" s="1" t="s">
        <v>727</v>
      </c>
      <c r="C301" s="1" t="s">
        <v>882</v>
      </c>
      <c r="D301" s="1" t="s">
        <v>1143</v>
      </c>
      <c r="E301" s="3">
        <v>30.822222222222223</v>
      </c>
      <c r="F301" s="3">
        <f t="shared" si="14"/>
        <v>93.614444444444445</v>
      </c>
      <c r="G301" s="3">
        <f>SUM(Table39[[#This Row],[RN Hours Contract (W/ Admin, DON)]], Table39[[#This Row],[LPN Contract Hours (w/ Admin)]], Table39[[#This Row],[CNA/NA/Med Aide Contract Hours]])</f>
        <v>0</v>
      </c>
      <c r="H301" s="4">
        <f>Table39[[#This Row],[Total Contract Hours]]/Table39[[#This Row],[Total Hours Nurse Staffing]]</f>
        <v>0</v>
      </c>
      <c r="I301" s="3">
        <f>SUM(Table39[[#This Row],[RN Hours]], Table39[[#This Row],[RN Admin Hours]], Table39[[#This Row],[RN DON Hours]])</f>
        <v>32.303555555555555</v>
      </c>
      <c r="J301" s="3">
        <f t="shared" si="12"/>
        <v>0</v>
      </c>
      <c r="K301" s="4">
        <f>Table39[[#This Row],[RN Hours Contract (W/ Admin, DON)]]/Table39[[#This Row],[RN Hours (w/ Admin, DON)]]</f>
        <v>0</v>
      </c>
      <c r="L301" s="3">
        <v>22.031333333333333</v>
      </c>
      <c r="M301" s="3">
        <v>0</v>
      </c>
      <c r="N301" s="4">
        <f>Table39[[#This Row],[RN Hours Contract]]/Table39[[#This Row],[RN Hours]]</f>
        <v>0</v>
      </c>
      <c r="O301" s="3">
        <v>5.9611111111111112</v>
      </c>
      <c r="P301" s="3">
        <v>0</v>
      </c>
      <c r="Q301" s="4">
        <f>Table39[[#This Row],[RN Admin Hours Contract]]/Table39[[#This Row],[RN Admin Hours]]</f>
        <v>0</v>
      </c>
      <c r="R301" s="3">
        <v>4.3111111111111109</v>
      </c>
      <c r="S301" s="3">
        <v>0</v>
      </c>
      <c r="T301" s="4">
        <f>Table39[[#This Row],[RN DON Hours Contract]]/Table39[[#This Row],[RN DON Hours]]</f>
        <v>0</v>
      </c>
      <c r="U301" s="3">
        <f>SUM(Table39[[#This Row],[LPN Hours]], Table39[[#This Row],[LPN Admin Hours]])</f>
        <v>7.1830000000000007</v>
      </c>
      <c r="V301" s="3">
        <f>Table39[[#This Row],[LPN Hours Contract]]+Table39[[#This Row],[LPN Admin Hours Contract]]</f>
        <v>0</v>
      </c>
      <c r="W301" s="4">
        <f t="shared" si="13"/>
        <v>0</v>
      </c>
      <c r="X301" s="3">
        <v>7.1830000000000007</v>
      </c>
      <c r="Y301" s="3">
        <v>0</v>
      </c>
      <c r="Z301" s="4">
        <f>Table39[[#This Row],[LPN Hours Contract]]/Table39[[#This Row],[LPN Hours]]</f>
        <v>0</v>
      </c>
      <c r="AA301" s="3">
        <v>0</v>
      </c>
      <c r="AB301" s="3">
        <v>0</v>
      </c>
      <c r="AC301" s="4">
        <v>0</v>
      </c>
      <c r="AD301" s="3">
        <f>SUM(Table39[[#This Row],[CNA Hours]], Table39[[#This Row],[NA in Training Hours]], Table39[[#This Row],[Med Aide/Tech Hours]])</f>
        <v>54.127888888888897</v>
      </c>
      <c r="AE301" s="3">
        <f>SUM(Table39[[#This Row],[CNA Hours Contract]], Table39[[#This Row],[NA in Training Hours Contract]], Table39[[#This Row],[Med Aide/Tech Hours Contract]])</f>
        <v>0</v>
      </c>
      <c r="AF301" s="4">
        <f>Table39[[#This Row],[CNA/NA/Med Aide Contract Hours]]/Table39[[#This Row],[Total CNA, NA in Training, Med Aide/Tech Hours]]</f>
        <v>0</v>
      </c>
      <c r="AG301" s="3">
        <v>43.605666666666671</v>
      </c>
      <c r="AH301" s="3">
        <v>0</v>
      </c>
      <c r="AI301" s="4">
        <f>Table39[[#This Row],[CNA Hours Contract]]/Table39[[#This Row],[CNA Hours]]</f>
        <v>0</v>
      </c>
      <c r="AJ301" s="3">
        <v>10.522222222222224</v>
      </c>
      <c r="AK301" s="3">
        <v>0</v>
      </c>
      <c r="AL301" s="4">
        <f>Table39[[#This Row],[NA in Training Hours Contract]]/Table39[[#This Row],[NA in Training Hours]]</f>
        <v>0</v>
      </c>
      <c r="AM301" s="3">
        <v>0</v>
      </c>
      <c r="AN301" s="3">
        <v>0</v>
      </c>
      <c r="AO301" s="4">
        <v>0</v>
      </c>
      <c r="AP301" s="1" t="s">
        <v>299</v>
      </c>
      <c r="AQ301" s="1">
        <v>5</v>
      </c>
    </row>
    <row r="302" spans="1:43" x14ac:dyDescent="0.2">
      <c r="A302" s="1" t="s">
        <v>425</v>
      </c>
      <c r="B302" s="1" t="s">
        <v>728</v>
      </c>
      <c r="C302" s="1" t="s">
        <v>1036</v>
      </c>
      <c r="D302" s="1" t="s">
        <v>1078</v>
      </c>
      <c r="E302" s="3">
        <v>55.522222222222226</v>
      </c>
      <c r="F302" s="3">
        <f t="shared" si="14"/>
        <v>192.96088888888886</v>
      </c>
      <c r="G302" s="3">
        <f>SUM(Table39[[#This Row],[RN Hours Contract (W/ Admin, DON)]], Table39[[#This Row],[LPN Contract Hours (w/ Admin)]], Table39[[#This Row],[CNA/NA/Med Aide Contract Hours]])</f>
        <v>38.338888888888889</v>
      </c>
      <c r="H302" s="4">
        <f>Table39[[#This Row],[Total Contract Hours]]/Table39[[#This Row],[Total Hours Nurse Staffing]]</f>
        <v>0.19868735633242893</v>
      </c>
      <c r="I302" s="3">
        <f>SUM(Table39[[#This Row],[RN Hours]], Table39[[#This Row],[RN Admin Hours]], Table39[[#This Row],[RN DON Hours]])</f>
        <v>36.097555555555559</v>
      </c>
      <c r="J302" s="3">
        <f t="shared" si="12"/>
        <v>8.4777777777777779</v>
      </c>
      <c r="K302" s="4">
        <f>Table39[[#This Row],[RN Hours Contract (W/ Admin, DON)]]/Table39[[#This Row],[RN Hours (w/ Admin, DON)]]</f>
        <v>0.23485739262123009</v>
      </c>
      <c r="L302" s="3">
        <v>28.419777777777782</v>
      </c>
      <c r="M302" s="3">
        <v>8.3000000000000007</v>
      </c>
      <c r="N302" s="4">
        <f>Table39[[#This Row],[RN Hours Contract]]/Table39[[#This Row],[RN Hours]]</f>
        <v>0.29205013722837769</v>
      </c>
      <c r="O302" s="3">
        <v>4.5111111111111111</v>
      </c>
      <c r="P302" s="3">
        <v>0.17777777777777778</v>
      </c>
      <c r="Q302" s="4">
        <f>Table39[[#This Row],[RN Admin Hours Contract]]/Table39[[#This Row],[RN Admin Hours]]</f>
        <v>3.9408866995073892E-2</v>
      </c>
      <c r="R302" s="3">
        <v>3.1666666666666665</v>
      </c>
      <c r="S302" s="3">
        <v>0</v>
      </c>
      <c r="T302" s="4">
        <f>Table39[[#This Row],[RN DON Hours Contract]]/Table39[[#This Row],[RN DON Hours]]</f>
        <v>0</v>
      </c>
      <c r="U302" s="3">
        <f>SUM(Table39[[#This Row],[LPN Hours]], Table39[[#This Row],[LPN Admin Hours]])</f>
        <v>53.063333333333325</v>
      </c>
      <c r="V302" s="3">
        <f>Table39[[#This Row],[LPN Hours Contract]]+Table39[[#This Row],[LPN Admin Hours Contract]]</f>
        <v>2.7</v>
      </c>
      <c r="W302" s="4">
        <f t="shared" si="13"/>
        <v>5.0882593127709035E-2</v>
      </c>
      <c r="X302" s="3">
        <v>46.896666666666661</v>
      </c>
      <c r="Y302" s="3">
        <v>2.7</v>
      </c>
      <c r="Z302" s="4">
        <f>Table39[[#This Row],[LPN Hours Contract]]/Table39[[#This Row],[LPN Hours]]</f>
        <v>5.7573388300518884E-2</v>
      </c>
      <c r="AA302" s="3">
        <v>6.166666666666667</v>
      </c>
      <c r="AB302" s="3">
        <v>0</v>
      </c>
      <c r="AC302" s="4">
        <f>Table39[[#This Row],[LPN Admin Hours Contract]]/Table39[[#This Row],[LPN Admin Hours]]</f>
        <v>0</v>
      </c>
      <c r="AD302" s="3">
        <f>SUM(Table39[[#This Row],[CNA Hours]], Table39[[#This Row],[NA in Training Hours]], Table39[[#This Row],[Med Aide/Tech Hours]])</f>
        <v>103.8</v>
      </c>
      <c r="AE302" s="3">
        <f>SUM(Table39[[#This Row],[CNA Hours Contract]], Table39[[#This Row],[NA in Training Hours Contract]], Table39[[#This Row],[Med Aide/Tech Hours Contract]])</f>
        <v>27.161111111111111</v>
      </c>
      <c r="AF302" s="4">
        <f>Table39[[#This Row],[CNA/NA/Med Aide Contract Hours]]/Table39[[#This Row],[Total CNA, NA in Training, Med Aide/Tech Hours]]</f>
        <v>0.26166773710126312</v>
      </c>
      <c r="AG302" s="3">
        <v>103.8</v>
      </c>
      <c r="AH302" s="3">
        <v>27.161111111111111</v>
      </c>
      <c r="AI302" s="4">
        <f>Table39[[#This Row],[CNA Hours Contract]]/Table39[[#This Row],[CNA Hours]]</f>
        <v>0.26166773710126312</v>
      </c>
      <c r="AJ302" s="3">
        <v>0</v>
      </c>
      <c r="AK302" s="3">
        <v>0</v>
      </c>
      <c r="AL302" s="4">
        <v>0</v>
      </c>
      <c r="AM302" s="3">
        <v>0</v>
      </c>
      <c r="AN302" s="3">
        <v>0</v>
      </c>
      <c r="AO302" s="4">
        <v>0</v>
      </c>
      <c r="AP302" s="1" t="s">
        <v>300</v>
      </c>
      <c r="AQ302" s="1">
        <v>5</v>
      </c>
    </row>
    <row r="303" spans="1:43" x14ac:dyDescent="0.2">
      <c r="A303" s="1" t="s">
        <v>425</v>
      </c>
      <c r="B303" s="1" t="s">
        <v>729</v>
      </c>
      <c r="C303" s="1" t="s">
        <v>1037</v>
      </c>
      <c r="D303" s="1" t="s">
        <v>1097</v>
      </c>
      <c r="E303" s="3">
        <v>97.522222222222226</v>
      </c>
      <c r="F303" s="3">
        <f t="shared" si="14"/>
        <v>360.28977777777777</v>
      </c>
      <c r="G303" s="3">
        <f>SUM(Table39[[#This Row],[RN Hours Contract (W/ Admin, DON)]], Table39[[#This Row],[LPN Contract Hours (w/ Admin)]], Table39[[#This Row],[CNA/NA/Med Aide Contract Hours]])</f>
        <v>21.68611111111111</v>
      </c>
      <c r="H303" s="4">
        <f>Table39[[#This Row],[Total Contract Hours]]/Table39[[#This Row],[Total Hours Nurse Staffing]]</f>
        <v>6.0190747694448418E-2</v>
      </c>
      <c r="I303" s="3">
        <f>SUM(Table39[[#This Row],[RN Hours]], Table39[[#This Row],[RN Admin Hours]], Table39[[#This Row],[RN DON Hours]])</f>
        <v>71.266777777777776</v>
      </c>
      <c r="J303" s="3">
        <f t="shared" si="12"/>
        <v>1.2944444444444443</v>
      </c>
      <c r="K303" s="4">
        <f>Table39[[#This Row],[RN Hours Contract (W/ Admin, DON)]]/Table39[[#This Row],[RN Hours (w/ Admin, DON)]]</f>
        <v>1.8163364260423663E-2</v>
      </c>
      <c r="L303" s="3">
        <v>47.196666666666665</v>
      </c>
      <c r="M303" s="3">
        <v>0.91666666666666663</v>
      </c>
      <c r="N303" s="4">
        <f>Table39[[#This Row],[RN Hours Contract]]/Table39[[#This Row],[RN Hours]]</f>
        <v>1.9422275584433928E-2</v>
      </c>
      <c r="O303" s="3">
        <v>18.736777777777778</v>
      </c>
      <c r="P303" s="3">
        <v>0.37777777777777777</v>
      </c>
      <c r="Q303" s="4">
        <f>Table39[[#This Row],[RN Admin Hours Contract]]/Table39[[#This Row],[RN Admin Hours]]</f>
        <v>2.0162366350196581E-2</v>
      </c>
      <c r="R303" s="3">
        <v>5.333333333333333</v>
      </c>
      <c r="S303" s="3">
        <v>0</v>
      </c>
      <c r="T303" s="4">
        <f>Table39[[#This Row],[RN DON Hours Contract]]/Table39[[#This Row],[RN DON Hours]]</f>
        <v>0</v>
      </c>
      <c r="U303" s="3">
        <f>SUM(Table39[[#This Row],[LPN Hours]], Table39[[#This Row],[LPN Admin Hours]])</f>
        <v>78.64266666666667</v>
      </c>
      <c r="V303" s="3">
        <f>Table39[[#This Row],[LPN Hours Contract]]+Table39[[#This Row],[LPN Admin Hours Contract]]</f>
        <v>4.7638888888888893</v>
      </c>
      <c r="W303" s="4">
        <f t="shared" si="13"/>
        <v>6.0576390537226049E-2</v>
      </c>
      <c r="X303" s="3">
        <v>78.64266666666667</v>
      </c>
      <c r="Y303" s="3">
        <v>4.7638888888888893</v>
      </c>
      <c r="Z303" s="4">
        <f>Table39[[#This Row],[LPN Hours Contract]]/Table39[[#This Row],[LPN Hours]]</f>
        <v>6.0576390537226049E-2</v>
      </c>
      <c r="AA303" s="3">
        <v>0</v>
      </c>
      <c r="AB303" s="3">
        <v>0</v>
      </c>
      <c r="AC303" s="4">
        <v>0</v>
      </c>
      <c r="AD303" s="3">
        <f>SUM(Table39[[#This Row],[CNA Hours]], Table39[[#This Row],[NA in Training Hours]], Table39[[#This Row],[Med Aide/Tech Hours]])</f>
        <v>210.38033333333337</v>
      </c>
      <c r="AE303" s="3">
        <f>SUM(Table39[[#This Row],[CNA Hours Contract]], Table39[[#This Row],[NA in Training Hours Contract]], Table39[[#This Row],[Med Aide/Tech Hours Contract]])</f>
        <v>15.627777777777778</v>
      </c>
      <c r="AF303" s="4">
        <f>Table39[[#This Row],[CNA/NA/Med Aide Contract Hours]]/Table39[[#This Row],[Total CNA, NA in Training, Med Aide/Tech Hours]]</f>
        <v>7.4283453829387294E-2</v>
      </c>
      <c r="AG303" s="3">
        <v>203.87666666666669</v>
      </c>
      <c r="AH303" s="3">
        <v>15.627777777777778</v>
      </c>
      <c r="AI303" s="4">
        <f>Table39[[#This Row],[CNA Hours Contract]]/Table39[[#This Row],[CNA Hours]]</f>
        <v>7.6653096370899607E-2</v>
      </c>
      <c r="AJ303" s="3">
        <v>6.5036666666666667</v>
      </c>
      <c r="AK303" s="3">
        <v>0</v>
      </c>
      <c r="AL303" s="4">
        <f>Table39[[#This Row],[NA in Training Hours Contract]]/Table39[[#This Row],[NA in Training Hours]]</f>
        <v>0</v>
      </c>
      <c r="AM303" s="3">
        <v>0</v>
      </c>
      <c r="AN303" s="3">
        <v>0</v>
      </c>
      <c r="AO303" s="4">
        <v>0</v>
      </c>
      <c r="AP303" s="1" t="s">
        <v>301</v>
      </c>
      <c r="AQ303" s="1">
        <v>5</v>
      </c>
    </row>
    <row r="304" spans="1:43" x14ac:dyDescent="0.2">
      <c r="A304" s="1" t="s">
        <v>425</v>
      </c>
      <c r="B304" s="1" t="s">
        <v>730</v>
      </c>
      <c r="C304" s="1" t="s">
        <v>999</v>
      </c>
      <c r="D304" s="1" t="s">
        <v>1121</v>
      </c>
      <c r="E304" s="3">
        <v>100.35555555555555</v>
      </c>
      <c r="F304" s="3">
        <f t="shared" si="14"/>
        <v>310.96111111111111</v>
      </c>
      <c r="G304" s="3">
        <f>SUM(Table39[[#This Row],[RN Hours Contract (W/ Admin, DON)]], Table39[[#This Row],[LPN Contract Hours (w/ Admin)]], Table39[[#This Row],[CNA/NA/Med Aide Contract Hours]])</f>
        <v>7.5972222222222214</v>
      </c>
      <c r="H304" s="4">
        <f>Table39[[#This Row],[Total Contract Hours]]/Table39[[#This Row],[Total Hours Nurse Staffing]]</f>
        <v>2.4431422292891213E-2</v>
      </c>
      <c r="I304" s="3">
        <f>SUM(Table39[[#This Row],[RN Hours]], Table39[[#This Row],[RN Admin Hours]], Table39[[#This Row],[RN DON Hours]])</f>
        <v>50.24722222222222</v>
      </c>
      <c r="J304" s="3">
        <f t="shared" si="12"/>
        <v>0</v>
      </c>
      <c r="K304" s="4">
        <f>Table39[[#This Row],[RN Hours Contract (W/ Admin, DON)]]/Table39[[#This Row],[RN Hours (w/ Admin, DON)]]</f>
        <v>0</v>
      </c>
      <c r="L304" s="3">
        <v>30.802777777777777</v>
      </c>
      <c r="M304" s="3">
        <v>0</v>
      </c>
      <c r="N304" s="4">
        <f>Table39[[#This Row],[RN Hours Contract]]/Table39[[#This Row],[RN Hours]]</f>
        <v>0</v>
      </c>
      <c r="O304" s="3">
        <v>14.527777777777779</v>
      </c>
      <c r="P304" s="3">
        <v>0</v>
      </c>
      <c r="Q304" s="4">
        <f>Table39[[#This Row],[RN Admin Hours Contract]]/Table39[[#This Row],[RN Admin Hours]]</f>
        <v>0</v>
      </c>
      <c r="R304" s="3">
        <v>4.916666666666667</v>
      </c>
      <c r="S304" s="3">
        <v>0</v>
      </c>
      <c r="T304" s="4">
        <f>Table39[[#This Row],[RN DON Hours Contract]]/Table39[[#This Row],[RN DON Hours]]</f>
        <v>0</v>
      </c>
      <c r="U304" s="3">
        <f>SUM(Table39[[#This Row],[LPN Hours]], Table39[[#This Row],[LPN Admin Hours]])</f>
        <v>94.783333333333331</v>
      </c>
      <c r="V304" s="3">
        <f>Table39[[#This Row],[LPN Hours Contract]]+Table39[[#This Row],[LPN Admin Hours Contract]]</f>
        <v>3.3611111111111112</v>
      </c>
      <c r="W304" s="4">
        <f t="shared" si="13"/>
        <v>3.5460992907801421E-2</v>
      </c>
      <c r="X304" s="3">
        <v>90.611111111111114</v>
      </c>
      <c r="Y304" s="3">
        <v>3.3611111111111112</v>
      </c>
      <c r="Z304" s="4">
        <f>Table39[[#This Row],[LPN Hours Contract]]/Table39[[#This Row],[LPN Hours]]</f>
        <v>3.7093807480073571E-2</v>
      </c>
      <c r="AA304" s="3">
        <v>4.1722222222222225</v>
      </c>
      <c r="AB304" s="3">
        <v>0</v>
      </c>
      <c r="AC304" s="4">
        <f>Table39[[#This Row],[LPN Admin Hours Contract]]/Table39[[#This Row],[LPN Admin Hours]]</f>
        <v>0</v>
      </c>
      <c r="AD304" s="3">
        <f>SUM(Table39[[#This Row],[CNA Hours]], Table39[[#This Row],[NA in Training Hours]], Table39[[#This Row],[Med Aide/Tech Hours]])</f>
        <v>165.93055555555557</v>
      </c>
      <c r="AE304" s="3">
        <f>SUM(Table39[[#This Row],[CNA Hours Contract]], Table39[[#This Row],[NA in Training Hours Contract]], Table39[[#This Row],[Med Aide/Tech Hours Contract]])</f>
        <v>4.2361111111111107</v>
      </c>
      <c r="AF304" s="4">
        <f>Table39[[#This Row],[CNA/NA/Med Aide Contract Hours]]/Table39[[#This Row],[Total CNA, NA in Training, Med Aide/Tech Hours]]</f>
        <v>2.5529421612120191E-2</v>
      </c>
      <c r="AG304" s="3">
        <v>143.61666666666667</v>
      </c>
      <c r="AH304" s="3">
        <v>4.2361111111111107</v>
      </c>
      <c r="AI304" s="4">
        <f>Table39[[#This Row],[CNA Hours Contract]]/Table39[[#This Row],[CNA Hours]]</f>
        <v>2.9495957603187493E-2</v>
      </c>
      <c r="AJ304" s="3">
        <v>22.31388888888889</v>
      </c>
      <c r="AK304" s="3">
        <v>0</v>
      </c>
      <c r="AL304" s="4">
        <f>Table39[[#This Row],[NA in Training Hours Contract]]/Table39[[#This Row],[NA in Training Hours]]</f>
        <v>0</v>
      </c>
      <c r="AM304" s="3">
        <v>0</v>
      </c>
      <c r="AN304" s="3">
        <v>0</v>
      </c>
      <c r="AO304" s="4">
        <v>0</v>
      </c>
      <c r="AP304" s="1" t="s">
        <v>302</v>
      </c>
      <c r="AQ304" s="1">
        <v>5</v>
      </c>
    </row>
    <row r="305" spans="1:43" x14ac:dyDescent="0.2">
      <c r="A305" s="1" t="s">
        <v>425</v>
      </c>
      <c r="B305" s="1" t="s">
        <v>731</v>
      </c>
      <c r="C305" s="1" t="s">
        <v>994</v>
      </c>
      <c r="D305" s="1" t="s">
        <v>1087</v>
      </c>
      <c r="E305" s="3">
        <v>17.666666666666668</v>
      </c>
      <c r="F305" s="3">
        <f t="shared" si="14"/>
        <v>100.06966666666668</v>
      </c>
      <c r="G305" s="3">
        <f>SUM(Table39[[#This Row],[RN Hours Contract (W/ Admin, DON)]], Table39[[#This Row],[LPN Contract Hours (w/ Admin)]], Table39[[#This Row],[CNA/NA/Med Aide Contract Hours]])</f>
        <v>0</v>
      </c>
      <c r="H305" s="4">
        <f>Table39[[#This Row],[Total Contract Hours]]/Table39[[#This Row],[Total Hours Nurse Staffing]]</f>
        <v>0</v>
      </c>
      <c r="I305" s="3">
        <f>SUM(Table39[[#This Row],[RN Hours]], Table39[[#This Row],[RN Admin Hours]], Table39[[#This Row],[RN DON Hours]])</f>
        <v>44.523444444444451</v>
      </c>
      <c r="J305" s="3">
        <f t="shared" si="12"/>
        <v>0</v>
      </c>
      <c r="K305" s="4">
        <f>Table39[[#This Row],[RN Hours Contract (W/ Admin, DON)]]/Table39[[#This Row],[RN Hours (w/ Admin, DON)]]</f>
        <v>0</v>
      </c>
      <c r="L305" s="3">
        <v>34.293333333333337</v>
      </c>
      <c r="M305" s="3">
        <v>0</v>
      </c>
      <c r="N305" s="4">
        <f>Table39[[#This Row],[RN Hours Contract]]/Table39[[#This Row],[RN Hours]]</f>
        <v>0</v>
      </c>
      <c r="O305" s="3">
        <v>4.6301111111111108</v>
      </c>
      <c r="P305" s="3">
        <v>0</v>
      </c>
      <c r="Q305" s="4">
        <f>Table39[[#This Row],[RN Admin Hours Contract]]/Table39[[#This Row],[RN Admin Hours]]</f>
        <v>0</v>
      </c>
      <c r="R305" s="3">
        <v>5.6</v>
      </c>
      <c r="S305" s="3">
        <v>0</v>
      </c>
      <c r="T305" s="4">
        <f>Table39[[#This Row],[RN DON Hours Contract]]/Table39[[#This Row],[RN DON Hours]]</f>
        <v>0</v>
      </c>
      <c r="U305" s="3">
        <f>SUM(Table39[[#This Row],[LPN Hours]], Table39[[#This Row],[LPN Admin Hours]])</f>
        <v>7.6035555555555563</v>
      </c>
      <c r="V305" s="3">
        <f>Table39[[#This Row],[LPN Hours Contract]]+Table39[[#This Row],[LPN Admin Hours Contract]]</f>
        <v>0</v>
      </c>
      <c r="W305" s="4">
        <f t="shared" si="13"/>
        <v>0</v>
      </c>
      <c r="X305" s="3">
        <v>7.6035555555555563</v>
      </c>
      <c r="Y305" s="3">
        <v>0</v>
      </c>
      <c r="Z305" s="4">
        <f>Table39[[#This Row],[LPN Hours Contract]]/Table39[[#This Row],[LPN Hours]]</f>
        <v>0</v>
      </c>
      <c r="AA305" s="3">
        <v>0</v>
      </c>
      <c r="AB305" s="3">
        <v>0</v>
      </c>
      <c r="AC305" s="4">
        <v>0</v>
      </c>
      <c r="AD305" s="3">
        <f>SUM(Table39[[#This Row],[CNA Hours]], Table39[[#This Row],[NA in Training Hours]], Table39[[#This Row],[Med Aide/Tech Hours]])</f>
        <v>47.942666666666668</v>
      </c>
      <c r="AE305" s="3">
        <f>SUM(Table39[[#This Row],[CNA Hours Contract]], Table39[[#This Row],[NA in Training Hours Contract]], Table39[[#This Row],[Med Aide/Tech Hours Contract]])</f>
        <v>0</v>
      </c>
      <c r="AF305" s="4">
        <f>Table39[[#This Row],[CNA/NA/Med Aide Contract Hours]]/Table39[[#This Row],[Total CNA, NA in Training, Med Aide/Tech Hours]]</f>
        <v>0</v>
      </c>
      <c r="AG305" s="3">
        <v>47.942666666666668</v>
      </c>
      <c r="AH305" s="3">
        <v>0</v>
      </c>
      <c r="AI305" s="4">
        <f>Table39[[#This Row],[CNA Hours Contract]]/Table39[[#This Row],[CNA Hours]]</f>
        <v>0</v>
      </c>
      <c r="AJ305" s="3">
        <v>0</v>
      </c>
      <c r="AK305" s="3">
        <v>0</v>
      </c>
      <c r="AL305" s="4">
        <v>0</v>
      </c>
      <c r="AM305" s="3">
        <v>0</v>
      </c>
      <c r="AN305" s="3">
        <v>0</v>
      </c>
      <c r="AO305" s="4">
        <v>0</v>
      </c>
      <c r="AP305" s="1" t="s">
        <v>303</v>
      </c>
      <c r="AQ305" s="1">
        <v>5</v>
      </c>
    </row>
    <row r="306" spans="1:43" x14ac:dyDescent="0.2">
      <c r="A306" s="1" t="s">
        <v>425</v>
      </c>
      <c r="B306" s="1" t="s">
        <v>732</v>
      </c>
      <c r="C306" s="1" t="s">
        <v>898</v>
      </c>
      <c r="D306" s="1" t="s">
        <v>1089</v>
      </c>
      <c r="E306" s="3">
        <v>36.677777777777777</v>
      </c>
      <c r="F306" s="3">
        <f t="shared" si="14"/>
        <v>132.10877777777779</v>
      </c>
      <c r="G306" s="3">
        <f>SUM(Table39[[#This Row],[RN Hours Contract (W/ Admin, DON)]], Table39[[#This Row],[LPN Contract Hours (w/ Admin)]], Table39[[#This Row],[CNA/NA/Med Aide Contract Hours]])</f>
        <v>0.71199999999999997</v>
      </c>
      <c r="H306" s="4">
        <f>Table39[[#This Row],[Total Contract Hours]]/Table39[[#This Row],[Total Hours Nurse Staffing]]</f>
        <v>5.389498048325495E-3</v>
      </c>
      <c r="I306" s="3">
        <f>SUM(Table39[[#This Row],[RN Hours]], Table39[[#This Row],[RN Admin Hours]], Table39[[#This Row],[RN DON Hours]])</f>
        <v>16.677777777777777</v>
      </c>
      <c r="J306" s="3">
        <f t="shared" si="12"/>
        <v>0</v>
      </c>
      <c r="K306" s="4">
        <f>Table39[[#This Row],[RN Hours Contract (W/ Admin, DON)]]/Table39[[#This Row],[RN Hours (w/ Admin, DON)]]</f>
        <v>0</v>
      </c>
      <c r="L306" s="3">
        <v>10.3</v>
      </c>
      <c r="M306" s="3">
        <v>0</v>
      </c>
      <c r="N306" s="4">
        <f>Table39[[#This Row],[RN Hours Contract]]/Table39[[#This Row],[RN Hours]]</f>
        <v>0</v>
      </c>
      <c r="O306" s="3">
        <v>0.77777777777777779</v>
      </c>
      <c r="P306" s="3">
        <v>0</v>
      </c>
      <c r="Q306" s="4">
        <f>Table39[[#This Row],[RN Admin Hours Contract]]/Table39[[#This Row],[RN Admin Hours]]</f>
        <v>0</v>
      </c>
      <c r="R306" s="3">
        <v>5.6</v>
      </c>
      <c r="S306" s="3">
        <v>0</v>
      </c>
      <c r="T306" s="4">
        <f>Table39[[#This Row],[RN DON Hours Contract]]/Table39[[#This Row],[RN DON Hours]]</f>
        <v>0</v>
      </c>
      <c r="U306" s="3">
        <f>SUM(Table39[[#This Row],[LPN Hours]], Table39[[#This Row],[LPN Admin Hours]])</f>
        <v>39.899555555555558</v>
      </c>
      <c r="V306" s="3">
        <f>Table39[[#This Row],[LPN Hours Contract]]+Table39[[#This Row],[LPN Admin Hours Contract]]</f>
        <v>0.71199999999999997</v>
      </c>
      <c r="W306" s="4">
        <f t="shared" si="13"/>
        <v>1.7844810301423573E-2</v>
      </c>
      <c r="X306" s="3">
        <v>39.899555555555558</v>
      </c>
      <c r="Y306" s="3">
        <v>0.71199999999999997</v>
      </c>
      <c r="Z306" s="4">
        <f>Table39[[#This Row],[LPN Hours Contract]]/Table39[[#This Row],[LPN Hours]]</f>
        <v>1.7844810301423573E-2</v>
      </c>
      <c r="AA306" s="3">
        <v>0</v>
      </c>
      <c r="AB306" s="3">
        <v>0</v>
      </c>
      <c r="AC306" s="4">
        <v>0</v>
      </c>
      <c r="AD306" s="3">
        <f>SUM(Table39[[#This Row],[CNA Hours]], Table39[[#This Row],[NA in Training Hours]], Table39[[#This Row],[Med Aide/Tech Hours]])</f>
        <v>75.531444444444446</v>
      </c>
      <c r="AE306" s="3">
        <f>SUM(Table39[[#This Row],[CNA Hours Contract]], Table39[[#This Row],[NA in Training Hours Contract]], Table39[[#This Row],[Med Aide/Tech Hours Contract]])</f>
        <v>0</v>
      </c>
      <c r="AF306" s="4">
        <f>Table39[[#This Row],[CNA/NA/Med Aide Contract Hours]]/Table39[[#This Row],[Total CNA, NA in Training, Med Aide/Tech Hours]]</f>
        <v>0</v>
      </c>
      <c r="AG306" s="3">
        <v>75.531444444444446</v>
      </c>
      <c r="AH306" s="3">
        <v>0</v>
      </c>
      <c r="AI306" s="4">
        <f>Table39[[#This Row],[CNA Hours Contract]]/Table39[[#This Row],[CNA Hours]]</f>
        <v>0</v>
      </c>
      <c r="AJ306" s="3">
        <v>0</v>
      </c>
      <c r="AK306" s="3">
        <v>0</v>
      </c>
      <c r="AL306" s="4">
        <v>0</v>
      </c>
      <c r="AM306" s="3">
        <v>0</v>
      </c>
      <c r="AN306" s="3">
        <v>0</v>
      </c>
      <c r="AO306" s="4">
        <v>0</v>
      </c>
      <c r="AP306" s="1" t="s">
        <v>304</v>
      </c>
      <c r="AQ306" s="1">
        <v>5</v>
      </c>
    </row>
    <row r="307" spans="1:43" x14ac:dyDescent="0.2">
      <c r="A307" s="1" t="s">
        <v>425</v>
      </c>
      <c r="B307" s="1" t="s">
        <v>733</v>
      </c>
      <c r="C307" s="1" t="s">
        <v>940</v>
      </c>
      <c r="D307" s="1" t="s">
        <v>1118</v>
      </c>
      <c r="E307" s="3">
        <v>92.844444444444449</v>
      </c>
      <c r="F307" s="3">
        <f t="shared" si="14"/>
        <v>375.90522222222222</v>
      </c>
      <c r="G307" s="3">
        <f>SUM(Table39[[#This Row],[RN Hours Contract (W/ Admin, DON)]], Table39[[#This Row],[LPN Contract Hours (w/ Admin)]], Table39[[#This Row],[CNA/NA/Med Aide Contract Hours]])</f>
        <v>54.470444444444439</v>
      </c>
      <c r="H307" s="4">
        <f>Table39[[#This Row],[Total Contract Hours]]/Table39[[#This Row],[Total Hours Nurse Staffing]]</f>
        <v>0.14490472923582687</v>
      </c>
      <c r="I307" s="3">
        <f>SUM(Table39[[#This Row],[RN Hours]], Table39[[#This Row],[RN Admin Hours]], Table39[[#This Row],[RN DON Hours]])</f>
        <v>84.776333333333326</v>
      </c>
      <c r="J307" s="3">
        <f t="shared" si="12"/>
        <v>24.666333333333327</v>
      </c>
      <c r="K307" s="4">
        <f>Table39[[#This Row],[RN Hours Contract (W/ Admin, DON)]]/Table39[[#This Row],[RN Hours (w/ Admin, DON)]]</f>
        <v>0.29095777516523869</v>
      </c>
      <c r="L307" s="3">
        <v>69.355555555555554</v>
      </c>
      <c r="M307" s="3">
        <v>24.666333333333327</v>
      </c>
      <c r="N307" s="4">
        <f>Table39[[#This Row],[RN Hours Contract]]/Table39[[#This Row],[RN Hours]]</f>
        <v>0.35565043255366863</v>
      </c>
      <c r="O307" s="3">
        <v>10.031888888888888</v>
      </c>
      <c r="P307" s="3">
        <v>0</v>
      </c>
      <c r="Q307" s="4">
        <f>Table39[[#This Row],[RN Admin Hours Contract]]/Table39[[#This Row],[RN Admin Hours]]</f>
        <v>0</v>
      </c>
      <c r="R307" s="3">
        <v>5.3888888888888893</v>
      </c>
      <c r="S307" s="3">
        <v>0</v>
      </c>
      <c r="T307" s="4">
        <f>Table39[[#This Row],[RN DON Hours Contract]]/Table39[[#This Row],[RN DON Hours]]</f>
        <v>0</v>
      </c>
      <c r="U307" s="3">
        <f>SUM(Table39[[#This Row],[LPN Hours]], Table39[[#This Row],[LPN Admin Hours]])</f>
        <v>86.396666666666661</v>
      </c>
      <c r="V307" s="3">
        <f>Table39[[#This Row],[LPN Hours Contract]]+Table39[[#This Row],[LPN Admin Hours Contract]]</f>
        <v>29.804111111111116</v>
      </c>
      <c r="W307" s="4">
        <f t="shared" si="13"/>
        <v>0.34496829867407441</v>
      </c>
      <c r="X307" s="3">
        <v>86.396666666666661</v>
      </c>
      <c r="Y307" s="3">
        <v>29.804111111111116</v>
      </c>
      <c r="Z307" s="4">
        <f>Table39[[#This Row],[LPN Hours Contract]]/Table39[[#This Row],[LPN Hours]]</f>
        <v>0.34496829867407441</v>
      </c>
      <c r="AA307" s="3">
        <v>0</v>
      </c>
      <c r="AB307" s="3">
        <v>0</v>
      </c>
      <c r="AC307" s="4">
        <v>0</v>
      </c>
      <c r="AD307" s="3">
        <f>SUM(Table39[[#This Row],[CNA Hours]], Table39[[#This Row],[NA in Training Hours]], Table39[[#This Row],[Med Aide/Tech Hours]])</f>
        <v>204.73222222222222</v>
      </c>
      <c r="AE307" s="3">
        <f>SUM(Table39[[#This Row],[CNA Hours Contract]], Table39[[#This Row],[NA in Training Hours Contract]], Table39[[#This Row],[Med Aide/Tech Hours Contract]])</f>
        <v>0</v>
      </c>
      <c r="AF307" s="4">
        <f>Table39[[#This Row],[CNA/NA/Med Aide Contract Hours]]/Table39[[#This Row],[Total CNA, NA in Training, Med Aide/Tech Hours]]</f>
        <v>0</v>
      </c>
      <c r="AG307" s="3">
        <v>203.11266666666666</v>
      </c>
      <c r="AH307" s="3">
        <v>0</v>
      </c>
      <c r="AI307" s="4">
        <f>Table39[[#This Row],[CNA Hours Contract]]/Table39[[#This Row],[CNA Hours]]</f>
        <v>0</v>
      </c>
      <c r="AJ307" s="3">
        <v>1.6195555555555554</v>
      </c>
      <c r="AK307" s="3">
        <v>0</v>
      </c>
      <c r="AL307" s="4">
        <f>Table39[[#This Row],[NA in Training Hours Contract]]/Table39[[#This Row],[NA in Training Hours]]</f>
        <v>0</v>
      </c>
      <c r="AM307" s="3">
        <v>0</v>
      </c>
      <c r="AN307" s="3">
        <v>0</v>
      </c>
      <c r="AO307" s="4">
        <v>0</v>
      </c>
      <c r="AP307" s="1" t="s">
        <v>305</v>
      </c>
      <c r="AQ307" s="1">
        <v>5</v>
      </c>
    </row>
    <row r="308" spans="1:43" x14ac:dyDescent="0.2">
      <c r="A308" s="1" t="s">
        <v>425</v>
      </c>
      <c r="B308" s="1" t="s">
        <v>734</v>
      </c>
      <c r="C308" s="1" t="s">
        <v>1038</v>
      </c>
      <c r="D308" s="1" t="s">
        <v>1103</v>
      </c>
      <c r="E308" s="3">
        <v>31.144444444444446</v>
      </c>
      <c r="F308" s="3">
        <f t="shared" si="14"/>
        <v>142.96111111111111</v>
      </c>
      <c r="G308" s="3">
        <f>SUM(Table39[[#This Row],[RN Hours Contract (W/ Admin, DON)]], Table39[[#This Row],[LPN Contract Hours (w/ Admin)]], Table39[[#This Row],[CNA/NA/Med Aide Contract Hours]])</f>
        <v>0</v>
      </c>
      <c r="H308" s="4">
        <f>Table39[[#This Row],[Total Contract Hours]]/Table39[[#This Row],[Total Hours Nurse Staffing]]</f>
        <v>0</v>
      </c>
      <c r="I308" s="3">
        <f>SUM(Table39[[#This Row],[RN Hours]], Table39[[#This Row],[RN Admin Hours]], Table39[[#This Row],[RN DON Hours]])</f>
        <v>27.297222222222224</v>
      </c>
      <c r="J308" s="3">
        <f t="shared" si="12"/>
        <v>0</v>
      </c>
      <c r="K308" s="4">
        <f>Table39[[#This Row],[RN Hours Contract (W/ Admin, DON)]]/Table39[[#This Row],[RN Hours (w/ Admin, DON)]]</f>
        <v>0</v>
      </c>
      <c r="L308" s="3">
        <v>12.927777777777777</v>
      </c>
      <c r="M308" s="3">
        <v>0</v>
      </c>
      <c r="N308" s="4">
        <f>Table39[[#This Row],[RN Hours Contract]]/Table39[[#This Row],[RN Hours]]</f>
        <v>0</v>
      </c>
      <c r="O308" s="3">
        <v>6.0805555555555557</v>
      </c>
      <c r="P308" s="3">
        <v>0</v>
      </c>
      <c r="Q308" s="4">
        <f>Table39[[#This Row],[RN Admin Hours Contract]]/Table39[[#This Row],[RN Admin Hours]]</f>
        <v>0</v>
      </c>
      <c r="R308" s="3">
        <v>8.2888888888888896</v>
      </c>
      <c r="S308" s="3">
        <v>0</v>
      </c>
      <c r="T308" s="4">
        <f>Table39[[#This Row],[RN DON Hours Contract]]/Table39[[#This Row],[RN DON Hours]]</f>
        <v>0</v>
      </c>
      <c r="U308" s="3">
        <f>SUM(Table39[[#This Row],[LPN Hours]], Table39[[#This Row],[LPN Admin Hours]])</f>
        <v>21.458333333333332</v>
      </c>
      <c r="V308" s="3">
        <f>Table39[[#This Row],[LPN Hours Contract]]+Table39[[#This Row],[LPN Admin Hours Contract]]</f>
        <v>0</v>
      </c>
      <c r="W308" s="4">
        <f t="shared" si="13"/>
        <v>0</v>
      </c>
      <c r="X308" s="3">
        <v>21.458333333333332</v>
      </c>
      <c r="Y308" s="3">
        <v>0</v>
      </c>
      <c r="Z308" s="4">
        <f>Table39[[#This Row],[LPN Hours Contract]]/Table39[[#This Row],[LPN Hours]]</f>
        <v>0</v>
      </c>
      <c r="AA308" s="3">
        <v>0</v>
      </c>
      <c r="AB308" s="3">
        <v>0</v>
      </c>
      <c r="AC308" s="4">
        <v>0</v>
      </c>
      <c r="AD308" s="3">
        <f>SUM(Table39[[#This Row],[CNA Hours]], Table39[[#This Row],[NA in Training Hours]], Table39[[#This Row],[Med Aide/Tech Hours]])</f>
        <v>94.205555555555549</v>
      </c>
      <c r="AE308" s="3">
        <f>SUM(Table39[[#This Row],[CNA Hours Contract]], Table39[[#This Row],[NA in Training Hours Contract]], Table39[[#This Row],[Med Aide/Tech Hours Contract]])</f>
        <v>0</v>
      </c>
      <c r="AF308" s="4">
        <f>Table39[[#This Row],[CNA/NA/Med Aide Contract Hours]]/Table39[[#This Row],[Total CNA, NA in Training, Med Aide/Tech Hours]]</f>
        <v>0</v>
      </c>
      <c r="AG308" s="3">
        <v>94.205555555555549</v>
      </c>
      <c r="AH308" s="3">
        <v>0</v>
      </c>
      <c r="AI308" s="4">
        <f>Table39[[#This Row],[CNA Hours Contract]]/Table39[[#This Row],[CNA Hours]]</f>
        <v>0</v>
      </c>
      <c r="AJ308" s="3">
        <v>0</v>
      </c>
      <c r="AK308" s="3">
        <v>0</v>
      </c>
      <c r="AL308" s="4">
        <v>0</v>
      </c>
      <c r="AM308" s="3">
        <v>0</v>
      </c>
      <c r="AN308" s="3">
        <v>0</v>
      </c>
      <c r="AO308" s="4">
        <v>0</v>
      </c>
      <c r="AP308" s="1" t="s">
        <v>306</v>
      </c>
      <c r="AQ308" s="1">
        <v>5</v>
      </c>
    </row>
    <row r="309" spans="1:43" x14ac:dyDescent="0.2">
      <c r="A309" s="1" t="s">
        <v>425</v>
      </c>
      <c r="B309" s="1" t="s">
        <v>735</v>
      </c>
      <c r="C309" s="1" t="s">
        <v>908</v>
      </c>
      <c r="D309" s="1" t="s">
        <v>1103</v>
      </c>
      <c r="E309" s="3">
        <v>50.044444444444444</v>
      </c>
      <c r="F309" s="3">
        <f t="shared" si="14"/>
        <v>194.87733333333333</v>
      </c>
      <c r="G309" s="3">
        <f>SUM(Table39[[#This Row],[RN Hours Contract (W/ Admin, DON)]], Table39[[#This Row],[LPN Contract Hours (w/ Admin)]], Table39[[#This Row],[CNA/NA/Med Aide Contract Hours]])</f>
        <v>0</v>
      </c>
      <c r="H309" s="4">
        <f>Table39[[#This Row],[Total Contract Hours]]/Table39[[#This Row],[Total Hours Nurse Staffing]]</f>
        <v>0</v>
      </c>
      <c r="I309" s="3">
        <f>SUM(Table39[[#This Row],[RN Hours]], Table39[[#This Row],[RN Admin Hours]], Table39[[#This Row],[RN DON Hours]])</f>
        <v>36.822222222222223</v>
      </c>
      <c r="J309" s="3">
        <f t="shared" si="12"/>
        <v>0</v>
      </c>
      <c r="K309" s="4">
        <f>Table39[[#This Row],[RN Hours Contract (W/ Admin, DON)]]/Table39[[#This Row],[RN Hours (w/ Admin, DON)]]</f>
        <v>0</v>
      </c>
      <c r="L309" s="3">
        <v>24.033333333333335</v>
      </c>
      <c r="M309" s="3">
        <v>0</v>
      </c>
      <c r="N309" s="4">
        <f>Table39[[#This Row],[RN Hours Contract]]/Table39[[#This Row],[RN Hours]]</f>
        <v>0</v>
      </c>
      <c r="O309" s="3">
        <v>5.0555555555555554</v>
      </c>
      <c r="P309" s="3">
        <v>0</v>
      </c>
      <c r="Q309" s="4">
        <f>Table39[[#This Row],[RN Admin Hours Contract]]/Table39[[#This Row],[RN Admin Hours]]</f>
        <v>0</v>
      </c>
      <c r="R309" s="3">
        <v>7.7333333333333334</v>
      </c>
      <c r="S309" s="3">
        <v>0</v>
      </c>
      <c r="T309" s="4">
        <f>Table39[[#This Row],[RN DON Hours Contract]]/Table39[[#This Row],[RN DON Hours]]</f>
        <v>0</v>
      </c>
      <c r="U309" s="3">
        <f>SUM(Table39[[#This Row],[LPN Hours]], Table39[[#This Row],[LPN Admin Hours]])</f>
        <v>27.81111111111111</v>
      </c>
      <c r="V309" s="3">
        <f>Table39[[#This Row],[LPN Hours Contract]]+Table39[[#This Row],[LPN Admin Hours Contract]]</f>
        <v>0</v>
      </c>
      <c r="W309" s="4">
        <f t="shared" si="13"/>
        <v>0</v>
      </c>
      <c r="X309" s="3">
        <v>27.81111111111111</v>
      </c>
      <c r="Y309" s="3">
        <v>0</v>
      </c>
      <c r="Z309" s="4">
        <f>Table39[[#This Row],[LPN Hours Contract]]/Table39[[#This Row],[LPN Hours]]</f>
        <v>0</v>
      </c>
      <c r="AA309" s="3">
        <v>0</v>
      </c>
      <c r="AB309" s="3">
        <v>0</v>
      </c>
      <c r="AC309" s="4">
        <v>0</v>
      </c>
      <c r="AD309" s="3">
        <f>SUM(Table39[[#This Row],[CNA Hours]], Table39[[#This Row],[NA in Training Hours]], Table39[[#This Row],[Med Aide/Tech Hours]])</f>
        <v>130.244</v>
      </c>
      <c r="AE309" s="3">
        <f>SUM(Table39[[#This Row],[CNA Hours Contract]], Table39[[#This Row],[NA in Training Hours Contract]], Table39[[#This Row],[Med Aide/Tech Hours Contract]])</f>
        <v>0</v>
      </c>
      <c r="AF309" s="4">
        <f>Table39[[#This Row],[CNA/NA/Med Aide Contract Hours]]/Table39[[#This Row],[Total CNA, NA in Training, Med Aide/Tech Hours]]</f>
        <v>0</v>
      </c>
      <c r="AG309" s="3">
        <v>117.50177777777778</v>
      </c>
      <c r="AH309" s="3">
        <v>0</v>
      </c>
      <c r="AI309" s="4">
        <f>Table39[[#This Row],[CNA Hours Contract]]/Table39[[#This Row],[CNA Hours]]</f>
        <v>0</v>
      </c>
      <c r="AJ309" s="3">
        <v>12.742222222222219</v>
      </c>
      <c r="AK309" s="3">
        <v>0</v>
      </c>
      <c r="AL309" s="4">
        <f>Table39[[#This Row],[NA in Training Hours Contract]]/Table39[[#This Row],[NA in Training Hours]]</f>
        <v>0</v>
      </c>
      <c r="AM309" s="3">
        <v>0</v>
      </c>
      <c r="AN309" s="3">
        <v>0</v>
      </c>
      <c r="AO309" s="4">
        <v>0</v>
      </c>
      <c r="AP309" s="1" t="s">
        <v>307</v>
      </c>
      <c r="AQ309" s="1">
        <v>5</v>
      </c>
    </row>
    <row r="310" spans="1:43" x14ac:dyDescent="0.2">
      <c r="A310" s="1" t="s">
        <v>425</v>
      </c>
      <c r="B310" s="1" t="s">
        <v>736</v>
      </c>
      <c r="C310" s="1" t="s">
        <v>1039</v>
      </c>
      <c r="D310" s="1" t="s">
        <v>1144</v>
      </c>
      <c r="E310" s="3">
        <v>50.611111111111114</v>
      </c>
      <c r="F310" s="3">
        <f t="shared" si="14"/>
        <v>220.30333333333334</v>
      </c>
      <c r="G310" s="3">
        <f>SUM(Table39[[#This Row],[RN Hours Contract (W/ Admin, DON)]], Table39[[#This Row],[LPN Contract Hours (w/ Admin)]], Table39[[#This Row],[CNA/NA/Med Aide Contract Hours]])</f>
        <v>0</v>
      </c>
      <c r="H310" s="4">
        <f>Table39[[#This Row],[Total Contract Hours]]/Table39[[#This Row],[Total Hours Nurse Staffing]]</f>
        <v>0</v>
      </c>
      <c r="I310" s="3">
        <f>SUM(Table39[[#This Row],[RN Hours]], Table39[[#This Row],[RN Admin Hours]], Table39[[#This Row],[RN DON Hours]])</f>
        <v>83.510444444444445</v>
      </c>
      <c r="J310" s="3">
        <f t="shared" si="12"/>
        <v>0</v>
      </c>
      <c r="K310" s="4">
        <f>Table39[[#This Row],[RN Hours Contract (W/ Admin, DON)]]/Table39[[#This Row],[RN Hours (w/ Admin, DON)]]</f>
        <v>0</v>
      </c>
      <c r="L310" s="3">
        <v>52.495444444444445</v>
      </c>
      <c r="M310" s="3">
        <v>0</v>
      </c>
      <c r="N310" s="4">
        <f>Table39[[#This Row],[RN Hours Contract]]/Table39[[#This Row],[RN Hours]]</f>
        <v>0</v>
      </c>
      <c r="O310" s="3">
        <v>21.326111111111114</v>
      </c>
      <c r="P310" s="3">
        <v>0</v>
      </c>
      <c r="Q310" s="4">
        <f>Table39[[#This Row],[RN Admin Hours Contract]]/Table39[[#This Row],[RN Admin Hours]]</f>
        <v>0</v>
      </c>
      <c r="R310" s="3">
        <v>9.6888888888888882</v>
      </c>
      <c r="S310" s="3">
        <v>0</v>
      </c>
      <c r="T310" s="4">
        <f>Table39[[#This Row],[RN DON Hours Contract]]/Table39[[#This Row],[RN DON Hours]]</f>
        <v>0</v>
      </c>
      <c r="U310" s="3">
        <f>SUM(Table39[[#This Row],[LPN Hours]], Table39[[#This Row],[LPN Admin Hours]])</f>
        <v>10.325333333333333</v>
      </c>
      <c r="V310" s="3">
        <f>Table39[[#This Row],[LPN Hours Contract]]+Table39[[#This Row],[LPN Admin Hours Contract]]</f>
        <v>0</v>
      </c>
      <c r="W310" s="4">
        <f t="shared" si="13"/>
        <v>0</v>
      </c>
      <c r="X310" s="3">
        <v>10.325333333333333</v>
      </c>
      <c r="Y310" s="3">
        <v>0</v>
      </c>
      <c r="Z310" s="4">
        <f>Table39[[#This Row],[LPN Hours Contract]]/Table39[[#This Row],[LPN Hours]]</f>
        <v>0</v>
      </c>
      <c r="AA310" s="3">
        <v>0</v>
      </c>
      <c r="AB310" s="3">
        <v>0</v>
      </c>
      <c r="AC310" s="4">
        <v>0</v>
      </c>
      <c r="AD310" s="3">
        <f>SUM(Table39[[#This Row],[CNA Hours]], Table39[[#This Row],[NA in Training Hours]], Table39[[#This Row],[Med Aide/Tech Hours]])</f>
        <v>126.46755555555555</v>
      </c>
      <c r="AE310" s="3">
        <f>SUM(Table39[[#This Row],[CNA Hours Contract]], Table39[[#This Row],[NA in Training Hours Contract]], Table39[[#This Row],[Med Aide/Tech Hours Contract]])</f>
        <v>0</v>
      </c>
      <c r="AF310" s="4">
        <f>Table39[[#This Row],[CNA/NA/Med Aide Contract Hours]]/Table39[[#This Row],[Total CNA, NA in Training, Med Aide/Tech Hours]]</f>
        <v>0</v>
      </c>
      <c r="AG310" s="3">
        <v>126.46755555555555</v>
      </c>
      <c r="AH310" s="3">
        <v>0</v>
      </c>
      <c r="AI310" s="4">
        <f>Table39[[#This Row],[CNA Hours Contract]]/Table39[[#This Row],[CNA Hours]]</f>
        <v>0</v>
      </c>
      <c r="AJ310" s="3">
        <v>0</v>
      </c>
      <c r="AK310" s="3">
        <v>0</v>
      </c>
      <c r="AL310" s="4">
        <v>0</v>
      </c>
      <c r="AM310" s="3">
        <v>0</v>
      </c>
      <c r="AN310" s="3">
        <v>0</v>
      </c>
      <c r="AO310" s="4">
        <v>0</v>
      </c>
      <c r="AP310" s="1" t="s">
        <v>308</v>
      </c>
      <c r="AQ310" s="1">
        <v>5</v>
      </c>
    </row>
    <row r="311" spans="1:43" x14ac:dyDescent="0.2">
      <c r="A311" s="1" t="s">
        <v>425</v>
      </c>
      <c r="B311" s="1" t="s">
        <v>737</v>
      </c>
      <c r="C311" s="1" t="s">
        <v>1040</v>
      </c>
      <c r="D311" s="1" t="s">
        <v>1134</v>
      </c>
      <c r="E311" s="3">
        <v>80.222222222222229</v>
      </c>
      <c r="F311" s="3">
        <f t="shared" si="14"/>
        <v>393.77111111111117</v>
      </c>
      <c r="G311" s="3">
        <f>SUM(Table39[[#This Row],[RN Hours Contract (W/ Admin, DON)]], Table39[[#This Row],[LPN Contract Hours (w/ Admin)]], Table39[[#This Row],[CNA/NA/Med Aide Contract Hours]])</f>
        <v>0</v>
      </c>
      <c r="H311" s="4">
        <f>Table39[[#This Row],[Total Contract Hours]]/Table39[[#This Row],[Total Hours Nurse Staffing]]</f>
        <v>0</v>
      </c>
      <c r="I311" s="3">
        <f>SUM(Table39[[#This Row],[RN Hours]], Table39[[#This Row],[RN Admin Hours]], Table39[[#This Row],[RN DON Hours]])</f>
        <v>80.025666666666666</v>
      </c>
      <c r="J311" s="3">
        <f t="shared" si="12"/>
        <v>0</v>
      </c>
      <c r="K311" s="4">
        <f>Table39[[#This Row],[RN Hours Contract (W/ Admin, DON)]]/Table39[[#This Row],[RN Hours (w/ Admin, DON)]]</f>
        <v>0</v>
      </c>
      <c r="L311" s="3">
        <v>45.358222222222217</v>
      </c>
      <c r="M311" s="3">
        <v>0</v>
      </c>
      <c r="N311" s="4">
        <f>Table39[[#This Row],[RN Hours Contract]]/Table39[[#This Row],[RN Hours]]</f>
        <v>0</v>
      </c>
      <c r="O311" s="3">
        <v>29.003555555555561</v>
      </c>
      <c r="P311" s="3">
        <v>0</v>
      </c>
      <c r="Q311" s="4">
        <f>Table39[[#This Row],[RN Admin Hours Contract]]/Table39[[#This Row],[RN Admin Hours]]</f>
        <v>0</v>
      </c>
      <c r="R311" s="3">
        <v>5.6638888888888888</v>
      </c>
      <c r="S311" s="3">
        <v>0</v>
      </c>
      <c r="T311" s="4">
        <f>Table39[[#This Row],[RN DON Hours Contract]]/Table39[[#This Row],[RN DON Hours]]</f>
        <v>0</v>
      </c>
      <c r="U311" s="3">
        <f>SUM(Table39[[#This Row],[LPN Hours]], Table39[[#This Row],[LPN Admin Hours]])</f>
        <v>82.019444444444446</v>
      </c>
      <c r="V311" s="3">
        <f>Table39[[#This Row],[LPN Hours Contract]]+Table39[[#This Row],[LPN Admin Hours Contract]]</f>
        <v>0</v>
      </c>
      <c r="W311" s="4">
        <f t="shared" si="13"/>
        <v>0</v>
      </c>
      <c r="X311" s="3">
        <v>82.019444444444446</v>
      </c>
      <c r="Y311" s="3">
        <v>0</v>
      </c>
      <c r="Z311" s="4">
        <f>Table39[[#This Row],[LPN Hours Contract]]/Table39[[#This Row],[LPN Hours]]</f>
        <v>0</v>
      </c>
      <c r="AA311" s="3">
        <v>0</v>
      </c>
      <c r="AB311" s="3">
        <v>0</v>
      </c>
      <c r="AC311" s="4">
        <v>0</v>
      </c>
      <c r="AD311" s="3">
        <f>SUM(Table39[[#This Row],[CNA Hours]], Table39[[#This Row],[NA in Training Hours]], Table39[[#This Row],[Med Aide/Tech Hours]])</f>
        <v>231.72600000000003</v>
      </c>
      <c r="AE311" s="3">
        <f>SUM(Table39[[#This Row],[CNA Hours Contract]], Table39[[#This Row],[NA in Training Hours Contract]], Table39[[#This Row],[Med Aide/Tech Hours Contract]])</f>
        <v>0</v>
      </c>
      <c r="AF311" s="4">
        <f>Table39[[#This Row],[CNA/NA/Med Aide Contract Hours]]/Table39[[#This Row],[Total CNA, NA in Training, Med Aide/Tech Hours]]</f>
        <v>0</v>
      </c>
      <c r="AG311" s="3">
        <v>208.70933333333335</v>
      </c>
      <c r="AH311" s="3">
        <v>0</v>
      </c>
      <c r="AI311" s="4">
        <f>Table39[[#This Row],[CNA Hours Contract]]/Table39[[#This Row],[CNA Hours]]</f>
        <v>0</v>
      </c>
      <c r="AJ311" s="3">
        <v>23.016666666666673</v>
      </c>
      <c r="AK311" s="3">
        <v>0</v>
      </c>
      <c r="AL311" s="4">
        <f>Table39[[#This Row],[NA in Training Hours Contract]]/Table39[[#This Row],[NA in Training Hours]]</f>
        <v>0</v>
      </c>
      <c r="AM311" s="3">
        <v>0</v>
      </c>
      <c r="AN311" s="3">
        <v>0</v>
      </c>
      <c r="AO311" s="4">
        <v>0</v>
      </c>
      <c r="AP311" s="1" t="s">
        <v>309</v>
      </c>
      <c r="AQ311" s="1">
        <v>5</v>
      </c>
    </row>
    <row r="312" spans="1:43" x14ac:dyDescent="0.2">
      <c r="A312" s="1" t="s">
        <v>425</v>
      </c>
      <c r="B312" s="1" t="s">
        <v>738</v>
      </c>
      <c r="C312" s="1" t="s">
        <v>870</v>
      </c>
      <c r="D312" s="1" t="s">
        <v>1105</v>
      </c>
      <c r="E312" s="3">
        <v>79.311111111111117</v>
      </c>
      <c r="F312" s="3">
        <f t="shared" si="14"/>
        <v>379.12122222222217</v>
      </c>
      <c r="G312" s="3">
        <f>SUM(Table39[[#This Row],[RN Hours Contract (W/ Admin, DON)]], Table39[[#This Row],[LPN Contract Hours (w/ Admin)]], Table39[[#This Row],[CNA/NA/Med Aide Contract Hours]])</f>
        <v>0</v>
      </c>
      <c r="H312" s="4">
        <f>Table39[[#This Row],[Total Contract Hours]]/Table39[[#This Row],[Total Hours Nurse Staffing]]</f>
        <v>0</v>
      </c>
      <c r="I312" s="3">
        <f>SUM(Table39[[#This Row],[RN Hours]], Table39[[#This Row],[RN Admin Hours]], Table39[[#This Row],[RN DON Hours]])</f>
        <v>55.285111111111107</v>
      </c>
      <c r="J312" s="3">
        <f t="shared" si="12"/>
        <v>0</v>
      </c>
      <c r="K312" s="4">
        <f>Table39[[#This Row],[RN Hours Contract (W/ Admin, DON)]]/Table39[[#This Row],[RN Hours (w/ Admin, DON)]]</f>
        <v>0</v>
      </c>
      <c r="L312" s="3">
        <v>32.123999999999995</v>
      </c>
      <c r="M312" s="3">
        <v>0</v>
      </c>
      <c r="N312" s="4">
        <f>Table39[[#This Row],[RN Hours Contract]]/Table39[[#This Row],[RN Hours]]</f>
        <v>0</v>
      </c>
      <c r="O312" s="3">
        <v>14.53888888888889</v>
      </c>
      <c r="P312" s="3">
        <v>0</v>
      </c>
      <c r="Q312" s="4">
        <f>Table39[[#This Row],[RN Admin Hours Contract]]/Table39[[#This Row],[RN Admin Hours]]</f>
        <v>0</v>
      </c>
      <c r="R312" s="3">
        <v>8.6222222222222218</v>
      </c>
      <c r="S312" s="3">
        <v>0</v>
      </c>
      <c r="T312" s="4">
        <f>Table39[[#This Row],[RN DON Hours Contract]]/Table39[[#This Row],[RN DON Hours]]</f>
        <v>0</v>
      </c>
      <c r="U312" s="3">
        <f>SUM(Table39[[#This Row],[LPN Hours]], Table39[[#This Row],[LPN Admin Hours]])</f>
        <v>129.09166666666667</v>
      </c>
      <c r="V312" s="3">
        <f>Table39[[#This Row],[LPN Hours Contract]]+Table39[[#This Row],[LPN Admin Hours Contract]]</f>
        <v>0</v>
      </c>
      <c r="W312" s="4">
        <f t="shared" si="13"/>
        <v>0</v>
      </c>
      <c r="X312" s="3">
        <v>118.09166666666667</v>
      </c>
      <c r="Y312" s="3">
        <v>0</v>
      </c>
      <c r="Z312" s="4">
        <f>Table39[[#This Row],[LPN Hours Contract]]/Table39[[#This Row],[LPN Hours]]</f>
        <v>0</v>
      </c>
      <c r="AA312" s="3">
        <v>11</v>
      </c>
      <c r="AB312" s="3">
        <v>0</v>
      </c>
      <c r="AC312" s="4">
        <f>Table39[[#This Row],[LPN Admin Hours Contract]]/Table39[[#This Row],[LPN Admin Hours]]</f>
        <v>0</v>
      </c>
      <c r="AD312" s="3">
        <f>SUM(Table39[[#This Row],[CNA Hours]], Table39[[#This Row],[NA in Training Hours]], Table39[[#This Row],[Med Aide/Tech Hours]])</f>
        <v>194.74444444444444</v>
      </c>
      <c r="AE312" s="3">
        <f>SUM(Table39[[#This Row],[CNA Hours Contract]], Table39[[#This Row],[NA in Training Hours Contract]], Table39[[#This Row],[Med Aide/Tech Hours Contract]])</f>
        <v>0</v>
      </c>
      <c r="AF312" s="4">
        <f>Table39[[#This Row],[CNA/NA/Med Aide Contract Hours]]/Table39[[#This Row],[Total CNA, NA in Training, Med Aide/Tech Hours]]</f>
        <v>0</v>
      </c>
      <c r="AG312" s="3">
        <v>193.02777777777777</v>
      </c>
      <c r="AH312" s="3">
        <v>0</v>
      </c>
      <c r="AI312" s="4">
        <f>Table39[[#This Row],[CNA Hours Contract]]/Table39[[#This Row],[CNA Hours]]</f>
        <v>0</v>
      </c>
      <c r="AJ312" s="3">
        <v>1.7166666666666666</v>
      </c>
      <c r="AK312" s="3">
        <v>0</v>
      </c>
      <c r="AL312" s="4">
        <f>Table39[[#This Row],[NA in Training Hours Contract]]/Table39[[#This Row],[NA in Training Hours]]</f>
        <v>0</v>
      </c>
      <c r="AM312" s="3">
        <v>0</v>
      </c>
      <c r="AN312" s="3">
        <v>0</v>
      </c>
      <c r="AO312" s="4">
        <v>0</v>
      </c>
      <c r="AP312" s="1" t="s">
        <v>310</v>
      </c>
      <c r="AQ312" s="1">
        <v>5</v>
      </c>
    </row>
    <row r="313" spans="1:43" x14ac:dyDescent="0.2">
      <c r="A313" s="1" t="s">
        <v>425</v>
      </c>
      <c r="B313" s="1" t="s">
        <v>739</v>
      </c>
      <c r="C313" s="1" t="s">
        <v>950</v>
      </c>
      <c r="D313" s="1" t="s">
        <v>1105</v>
      </c>
      <c r="E313" s="3">
        <v>103.76666666666667</v>
      </c>
      <c r="F313" s="3">
        <f t="shared" si="14"/>
        <v>501.26</v>
      </c>
      <c r="G313" s="3">
        <f>SUM(Table39[[#This Row],[RN Hours Contract (W/ Admin, DON)]], Table39[[#This Row],[LPN Contract Hours (w/ Admin)]], Table39[[#This Row],[CNA/NA/Med Aide Contract Hours]])</f>
        <v>0.52777777777777779</v>
      </c>
      <c r="H313" s="4">
        <f>Table39[[#This Row],[Total Contract Hours]]/Table39[[#This Row],[Total Hours Nurse Staffing]]</f>
        <v>1.0529022419059526E-3</v>
      </c>
      <c r="I313" s="3">
        <f>SUM(Table39[[#This Row],[RN Hours]], Table39[[#This Row],[RN Admin Hours]], Table39[[#This Row],[RN DON Hours]])</f>
        <v>61.733333333333334</v>
      </c>
      <c r="J313" s="3">
        <f t="shared" si="12"/>
        <v>0</v>
      </c>
      <c r="K313" s="4">
        <f>Table39[[#This Row],[RN Hours Contract (W/ Admin, DON)]]/Table39[[#This Row],[RN Hours (w/ Admin, DON)]]</f>
        <v>0</v>
      </c>
      <c r="L313" s="3">
        <v>21.219444444444445</v>
      </c>
      <c r="M313" s="3">
        <v>0</v>
      </c>
      <c r="N313" s="4">
        <f>Table39[[#This Row],[RN Hours Contract]]/Table39[[#This Row],[RN Hours]]</f>
        <v>0</v>
      </c>
      <c r="O313" s="3">
        <v>35.013888888888886</v>
      </c>
      <c r="P313" s="3">
        <v>0</v>
      </c>
      <c r="Q313" s="4">
        <f>Table39[[#This Row],[RN Admin Hours Contract]]/Table39[[#This Row],[RN Admin Hours]]</f>
        <v>0</v>
      </c>
      <c r="R313" s="3">
        <v>5.5</v>
      </c>
      <c r="S313" s="3">
        <v>0</v>
      </c>
      <c r="T313" s="4">
        <f>Table39[[#This Row],[RN DON Hours Contract]]/Table39[[#This Row],[RN DON Hours]]</f>
        <v>0</v>
      </c>
      <c r="U313" s="3">
        <f>SUM(Table39[[#This Row],[LPN Hours]], Table39[[#This Row],[LPN Admin Hours]])</f>
        <v>190.96666666666667</v>
      </c>
      <c r="V313" s="3">
        <f>Table39[[#This Row],[LPN Hours Contract]]+Table39[[#This Row],[LPN Admin Hours Contract]]</f>
        <v>0.52777777777777779</v>
      </c>
      <c r="W313" s="4">
        <f t="shared" si="13"/>
        <v>2.7637167626694595E-3</v>
      </c>
      <c r="X313" s="3">
        <v>161.11944444444444</v>
      </c>
      <c r="Y313" s="3">
        <v>0.52777777777777779</v>
      </c>
      <c r="Z313" s="4">
        <f>Table39[[#This Row],[LPN Hours Contract]]/Table39[[#This Row],[LPN Hours]]</f>
        <v>3.2756926365877627E-3</v>
      </c>
      <c r="AA313" s="3">
        <v>29.847222222222221</v>
      </c>
      <c r="AB313" s="3">
        <v>0</v>
      </c>
      <c r="AC313" s="4">
        <f>Table39[[#This Row],[LPN Admin Hours Contract]]/Table39[[#This Row],[LPN Admin Hours]]</f>
        <v>0</v>
      </c>
      <c r="AD313" s="3">
        <f>SUM(Table39[[#This Row],[CNA Hours]], Table39[[#This Row],[NA in Training Hours]], Table39[[#This Row],[Med Aide/Tech Hours]])</f>
        <v>248.56</v>
      </c>
      <c r="AE313" s="3">
        <f>SUM(Table39[[#This Row],[CNA Hours Contract]], Table39[[#This Row],[NA in Training Hours Contract]], Table39[[#This Row],[Med Aide/Tech Hours Contract]])</f>
        <v>0</v>
      </c>
      <c r="AF313" s="4">
        <f>Table39[[#This Row],[CNA/NA/Med Aide Contract Hours]]/Table39[[#This Row],[Total CNA, NA in Training, Med Aide/Tech Hours]]</f>
        <v>0</v>
      </c>
      <c r="AG313" s="3">
        <v>248.56</v>
      </c>
      <c r="AH313" s="3">
        <v>0</v>
      </c>
      <c r="AI313" s="4">
        <f>Table39[[#This Row],[CNA Hours Contract]]/Table39[[#This Row],[CNA Hours]]</f>
        <v>0</v>
      </c>
      <c r="AJ313" s="3">
        <v>0</v>
      </c>
      <c r="AK313" s="3">
        <v>0</v>
      </c>
      <c r="AL313" s="4">
        <v>0</v>
      </c>
      <c r="AM313" s="3">
        <v>0</v>
      </c>
      <c r="AN313" s="3">
        <v>0</v>
      </c>
      <c r="AO313" s="4">
        <v>0</v>
      </c>
      <c r="AP313" s="1" t="s">
        <v>311</v>
      </c>
      <c r="AQ313" s="1">
        <v>5</v>
      </c>
    </row>
    <row r="314" spans="1:43" x14ac:dyDescent="0.2">
      <c r="A314" s="1" t="s">
        <v>425</v>
      </c>
      <c r="B314" s="1" t="s">
        <v>740</v>
      </c>
      <c r="C314" s="1" t="s">
        <v>1041</v>
      </c>
      <c r="D314" s="1" t="s">
        <v>1145</v>
      </c>
      <c r="E314" s="3">
        <v>27.766666666666666</v>
      </c>
      <c r="F314" s="3">
        <f t="shared" si="14"/>
        <v>113.34466666666667</v>
      </c>
      <c r="G314" s="3">
        <f>SUM(Table39[[#This Row],[RN Hours Contract (W/ Admin, DON)]], Table39[[#This Row],[LPN Contract Hours (w/ Admin)]], Table39[[#This Row],[CNA/NA/Med Aide Contract Hours]])</f>
        <v>2.3111111111111109</v>
      </c>
      <c r="H314" s="4">
        <f>Table39[[#This Row],[Total Contract Hours]]/Table39[[#This Row],[Total Hours Nurse Staffing]]</f>
        <v>2.039011785096E-2</v>
      </c>
      <c r="I314" s="3">
        <f>SUM(Table39[[#This Row],[RN Hours]], Table39[[#This Row],[RN Admin Hours]], Table39[[#This Row],[RN DON Hours]])</f>
        <v>37.519222222222226</v>
      </c>
      <c r="J314" s="3">
        <f t="shared" ref="J314:J377" si="15">SUM(M314,P314,S314)</f>
        <v>0</v>
      </c>
      <c r="K314" s="4">
        <f>Table39[[#This Row],[RN Hours Contract (W/ Admin, DON)]]/Table39[[#This Row],[RN Hours (w/ Admin, DON)]]</f>
        <v>0</v>
      </c>
      <c r="L314" s="3">
        <v>25.088666666666668</v>
      </c>
      <c r="M314" s="3">
        <v>0</v>
      </c>
      <c r="N314" s="4">
        <f>Table39[[#This Row],[RN Hours Contract]]/Table39[[#This Row],[RN Hours]]</f>
        <v>0</v>
      </c>
      <c r="O314" s="3">
        <v>5.6805555555555554</v>
      </c>
      <c r="P314" s="3">
        <v>0</v>
      </c>
      <c r="Q314" s="4">
        <f>Table39[[#This Row],[RN Admin Hours Contract]]/Table39[[#This Row],[RN Admin Hours]]</f>
        <v>0</v>
      </c>
      <c r="R314" s="3">
        <v>6.75</v>
      </c>
      <c r="S314" s="3">
        <v>0</v>
      </c>
      <c r="T314" s="4">
        <f>Table39[[#This Row],[RN DON Hours Contract]]/Table39[[#This Row],[RN DON Hours]]</f>
        <v>0</v>
      </c>
      <c r="U314" s="3">
        <f>SUM(Table39[[#This Row],[LPN Hours]], Table39[[#This Row],[LPN Admin Hours]])</f>
        <v>14.682444444444446</v>
      </c>
      <c r="V314" s="3">
        <f>Table39[[#This Row],[LPN Hours Contract]]+Table39[[#This Row],[LPN Admin Hours Contract]]</f>
        <v>0.8833333333333333</v>
      </c>
      <c r="W314" s="4">
        <f t="shared" ref="W314:W377" si="16">V314/U314</f>
        <v>6.0162552405745327E-2</v>
      </c>
      <c r="X314" s="3">
        <v>14.682444444444446</v>
      </c>
      <c r="Y314" s="3">
        <v>0.8833333333333333</v>
      </c>
      <c r="Z314" s="4">
        <f>Table39[[#This Row],[LPN Hours Contract]]/Table39[[#This Row],[LPN Hours]]</f>
        <v>6.0162552405745327E-2</v>
      </c>
      <c r="AA314" s="3">
        <v>0</v>
      </c>
      <c r="AB314" s="3">
        <v>0</v>
      </c>
      <c r="AC314" s="4">
        <v>0</v>
      </c>
      <c r="AD314" s="3">
        <f>SUM(Table39[[#This Row],[CNA Hours]], Table39[[#This Row],[NA in Training Hours]], Table39[[#This Row],[Med Aide/Tech Hours]])</f>
        <v>61.143000000000001</v>
      </c>
      <c r="AE314" s="3">
        <f>SUM(Table39[[#This Row],[CNA Hours Contract]], Table39[[#This Row],[NA in Training Hours Contract]], Table39[[#This Row],[Med Aide/Tech Hours Contract]])</f>
        <v>1.4277777777777778</v>
      </c>
      <c r="AF314" s="4">
        <f>Table39[[#This Row],[CNA/NA/Med Aide Contract Hours]]/Table39[[#This Row],[Total CNA, NA in Training, Med Aide/Tech Hours]]</f>
        <v>2.3351451151853487E-2</v>
      </c>
      <c r="AG314" s="3">
        <v>61.143000000000001</v>
      </c>
      <c r="AH314" s="3">
        <v>1.4277777777777778</v>
      </c>
      <c r="AI314" s="4">
        <f>Table39[[#This Row],[CNA Hours Contract]]/Table39[[#This Row],[CNA Hours]]</f>
        <v>2.3351451151853487E-2</v>
      </c>
      <c r="AJ314" s="3">
        <v>0</v>
      </c>
      <c r="AK314" s="3">
        <v>0</v>
      </c>
      <c r="AL314" s="4">
        <v>0</v>
      </c>
      <c r="AM314" s="3">
        <v>0</v>
      </c>
      <c r="AN314" s="3">
        <v>0</v>
      </c>
      <c r="AO314" s="4">
        <v>0</v>
      </c>
      <c r="AP314" s="1" t="s">
        <v>312</v>
      </c>
      <c r="AQ314" s="1">
        <v>5</v>
      </c>
    </row>
    <row r="315" spans="1:43" x14ac:dyDescent="0.2">
      <c r="A315" s="1" t="s">
        <v>425</v>
      </c>
      <c r="B315" s="1" t="s">
        <v>741</v>
      </c>
      <c r="C315" s="1" t="s">
        <v>1030</v>
      </c>
      <c r="D315" s="1" t="s">
        <v>1079</v>
      </c>
      <c r="E315" s="3">
        <v>42.744444444444447</v>
      </c>
      <c r="F315" s="3">
        <f t="shared" si="14"/>
        <v>107.5911111111111</v>
      </c>
      <c r="G315" s="3">
        <f>SUM(Table39[[#This Row],[RN Hours Contract (W/ Admin, DON)]], Table39[[#This Row],[LPN Contract Hours (w/ Admin)]], Table39[[#This Row],[CNA/NA/Med Aide Contract Hours]])</f>
        <v>0</v>
      </c>
      <c r="H315" s="4">
        <f>Table39[[#This Row],[Total Contract Hours]]/Table39[[#This Row],[Total Hours Nurse Staffing]]</f>
        <v>0</v>
      </c>
      <c r="I315" s="3">
        <f>SUM(Table39[[#This Row],[RN Hours]], Table39[[#This Row],[RN Admin Hours]], Table39[[#This Row],[RN DON Hours]])</f>
        <v>16.204444444444444</v>
      </c>
      <c r="J315" s="3">
        <f t="shared" si="15"/>
        <v>0</v>
      </c>
      <c r="K315" s="4">
        <f>Table39[[#This Row],[RN Hours Contract (W/ Admin, DON)]]/Table39[[#This Row],[RN Hours (w/ Admin, DON)]]</f>
        <v>0</v>
      </c>
      <c r="L315" s="3">
        <v>10.737777777777778</v>
      </c>
      <c r="M315" s="3">
        <v>0</v>
      </c>
      <c r="N315" s="4">
        <f>Table39[[#This Row],[RN Hours Contract]]/Table39[[#This Row],[RN Hours]]</f>
        <v>0</v>
      </c>
      <c r="O315" s="3">
        <v>0</v>
      </c>
      <c r="P315" s="3">
        <v>0</v>
      </c>
      <c r="Q315" s="4">
        <v>0</v>
      </c>
      <c r="R315" s="3">
        <v>5.4666666666666668</v>
      </c>
      <c r="S315" s="3">
        <v>0</v>
      </c>
      <c r="T315" s="4">
        <f>Table39[[#This Row],[RN DON Hours Contract]]/Table39[[#This Row],[RN DON Hours]]</f>
        <v>0</v>
      </c>
      <c r="U315" s="3">
        <f>SUM(Table39[[#This Row],[LPN Hours]], Table39[[#This Row],[LPN Admin Hours]])</f>
        <v>44.30777777777778</v>
      </c>
      <c r="V315" s="3">
        <f>Table39[[#This Row],[LPN Hours Contract]]+Table39[[#This Row],[LPN Admin Hours Contract]]</f>
        <v>0</v>
      </c>
      <c r="W315" s="4">
        <f t="shared" si="16"/>
        <v>0</v>
      </c>
      <c r="X315" s="3">
        <v>41.665555555555557</v>
      </c>
      <c r="Y315" s="3">
        <v>0</v>
      </c>
      <c r="Z315" s="4">
        <f>Table39[[#This Row],[LPN Hours Contract]]/Table39[[#This Row],[LPN Hours]]</f>
        <v>0</v>
      </c>
      <c r="AA315" s="3">
        <v>2.6422222222222222</v>
      </c>
      <c r="AB315" s="3">
        <v>0</v>
      </c>
      <c r="AC315" s="4">
        <f>Table39[[#This Row],[LPN Admin Hours Contract]]/Table39[[#This Row],[LPN Admin Hours]]</f>
        <v>0</v>
      </c>
      <c r="AD315" s="3">
        <f>SUM(Table39[[#This Row],[CNA Hours]], Table39[[#This Row],[NA in Training Hours]], Table39[[#This Row],[Med Aide/Tech Hours]])</f>
        <v>47.078888888888891</v>
      </c>
      <c r="AE315" s="3">
        <f>SUM(Table39[[#This Row],[CNA Hours Contract]], Table39[[#This Row],[NA in Training Hours Contract]], Table39[[#This Row],[Med Aide/Tech Hours Contract]])</f>
        <v>0</v>
      </c>
      <c r="AF315" s="4">
        <f>Table39[[#This Row],[CNA/NA/Med Aide Contract Hours]]/Table39[[#This Row],[Total CNA, NA in Training, Med Aide/Tech Hours]]</f>
        <v>0</v>
      </c>
      <c r="AG315" s="3">
        <v>47.078888888888891</v>
      </c>
      <c r="AH315" s="3">
        <v>0</v>
      </c>
      <c r="AI315" s="4">
        <f>Table39[[#This Row],[CNA Hours Contract]]/Table39[[#This Row],[CNA Hours]]</f>
        <v>0</v>
      </c>
      <c r="AJ315" s="3">
        <v>0</v>
      </c>
      <c r="AK315" s="3">
        <v>0</v>
      </c>
      <c r="AL315" s="4">
        <v>0</v>
      </c>
      <c r="AM315" s="3">
        <v>0</v>
      </c>
      <c r="AN315" s="3">
        <v>0</v>
      </c>
      <c r="AO315" s="4">
        <v>0</v>
      </c>
      <c r="AP315" s="1" t="s">
        <v>313</v>
      </c>
      <c r="AQ315" s="1">
        <v>5</v>
      </c>
    </row>
    <row r="316" spans="1:43" x14ac:dyDescent="0.2">
      <c r="A316" s="1" t="s">
        <v>425</v>
      </c>
      <c r="B316" s="1" t="s">
        <v>742</v>
      </c>
      <c r="C316" s="1" t="s">
        <v>884</v>
      </c>
      <c r="D316" s="1" t="s">
        <v>1095</v>
      </c>
      <c r="E316" s="3">
        <v>85.233333333333334</v>
      </c>
      <c r="F316" s="3">
        <f t="shared" si="14"/>
        <v>326.09433333333334</v>
      </c>
      <c r="G316" s="3">
        <f>SUM(Table39[[#This Row],[RN Hours Contract (W/ Admin, DON)]], Table39[[#This Row],[LPN Contract Hours (w/ Admin)]], Table39[[#This Row],[CNA/NA/Med Aide Contract Hours]])</f>
        <v>0</v>
      </c>
      <c r="H316" s="4">
        <f>Table39[[#This Row],[Total Contract Hours]]/Table39[[#This Row],[Total Hours Nurse Staffing]]</f>
        <v>0</v>
      </c>
      <c r="I316" s="3">
        <f>SUM(Table39[[#This Row],[RN Hours]], Table39[[#This Row],[RN Admin Hours]], Table39[[#This Row],[RN DON Hours]])</f>
        <v>74.939666666666668</v>
      </c>
      <c r="J316" s="3">
        <f t="shared" si="15"/>
        <v>0</v>
      </c>
      <c r="K316" s="4">
        <f>Table39[[#This Row],[RN Hours Contract (W/ Admin, DON)]]/Table39[[#This Row],[RN Hours (w/ Admin, DON)]]</f>
        <v>0</v>
      </c>
      <c r="L316" s="3">
        <v>61.641888888888893</v>
      </c>
      <c r="M316" s="3">
        <v>0</v>
      </c>
      <c r="N316" s="4">
        <f>Table39[[#This Row],[RN Hours Contract]]/Table39[[#This Row],[RN Hours]]</f>
        <v>0</v>
      </c>
      <c r="O316" s="3">
        <v>7.7866666666666715</v>
      </c>
      <c r="P316" s="3">
        <v>0</v>
      </c>
      <c r="Q316" s="4">
        <f>Table39[[#This Row],[RN Admin Hours Contract]]/Table39[[#This Row],[RN Admin Hours]]</f>
        <v>0</v>
      </c>
      <c r="R316" s="3">
        <v>5.5111111111111111</v>
      </c>
      <c r="S316" s="3">
        <v>0</v>
      </c>
      <c r="T316" s="4">
        <f>Table39[[#This Row],[RN DON Hours Contract]]/Table39[[#This Row],[RN DON Hours]]</f>
        <v>0</v>
      </c>
      <c r="U316" s="3">
        <f>SUM(Table39[[#This Row],[LPN Hours]], Table39[[#This Row],[LPN Admin Hours]])</f>
        <v>51.755555555555553</v>
      </c>
      <c r="V316" s="3">
        <f>Table39[[#This Row],[LPN Hours Contract]]+Table39[[#This Row],[LPN Admin Hours Contract]]</f>
        <v>0</v>
      </c>
      <c r="W316" s="4">
        <f t="shared" si="16"/>
        <v>0</v>
      </c>
      <c r="X316" s="3">
        <v>51.755555555555553</v>
      </c>
      <c r="Y316" s="3">
        <v>0</v>
      </c>
      <c r="Z316" s="4">
        <f>Table39[[#This Row],[LPN Hours Contract]]/Table39[[#This Row],[LPN Hours]]</f>
        <v>0</v>
      </c>
      <c r="AA316" s="3">
        <v>0</v>
      </c>
      <c r="AB316" s="3">
        <v>0</v>
      </c>
      <c r="AC316" s="4">
        <v>0</v>
      </c>
      <c r="AD316" s="3">
        <f>SUM(Table39[[#This Row],[CNA Hours]], Table39[[#This Row],[NA in Training Hours]], Table39[[#This Row],[Med Aide/Tech Hours]])</f>
        <v>199.3991111111111</v>
      </c>
      <c r="AE316" s="3">
        <f>SUM(Table39[[#This Row],[CNA Hours Contract]], Table39[[#This Row],[NA in Training Hours Contract]], Table39[[#This Row],[Med Aide/Tech Hours Contract]])</f>
        <v>0</v>
      </c>
      <c r="AF316" s="4">
        <f>Table39[[#This Row],[CNA/NA/Med Aide Contract Hours]]/Table39[[#This Row],[Total CNA, NA in Training, Med Aide/Tech Hours]]</f>
        <v>0</v>
      </c>
      <c r="AG316" s="3">
        <v>199.3991111111111</v>
      </c>
      <c r="AH316" s="3">
        <v>0</v>
      </c>
      <c r="AI316" s="4">
        <f>Table39[[#This Row],[CNA Hours Contract]]/Table39[[#This Row],[CNA Hours]]</f>
        <v>0</v>
      </c>
      <c r="AJ316" s="3">
        <v>0</v>
      </c>
      <c r="AK316" s="3">
        <v>0</v>
      </c>
      <c r="AL316" s="4">
        <v>0</v>
      </c>
      <c r="AM316" s="3">
        <v>0</v>
      </c>
      <c r="AN316" s="3">
        <v>0</v>
      </c>
      <c r="AO316" s="4">
        <v>0</v>
      </c>
      <c r="AP316" s="1" t="s">
        <v>314</v>
      </c>
      <c r="AQ316" s="1">
        <v>5</v>
      </c>
    </row>
    <row r="317" spans="1:43" x14ac:dyDescent="0.2">
      <c r="A317" s="1" t="s">
        <v>425</v>
      </c>
      <c r="B317" s="1" t="s">
        <v>743</v>
      </c>
      <c r="C317" s="1" t="s">
        <v>966</v>
      </c>
      <c r="D317" s="1" t="s">
        <v>1105</v>
      </c>
      <c r="E317" s="3">
        <v>37.244444444444447</v>
      </c>
      <c r="F317" s="3">
        <f t="shared" si="14"/>
        <v>142.74433333333334</v>
      </c>
      <c r="G317" s="3">
        <f>SUM(Table39[[#This Row],[RN Hours Contract (W/ Admin, DON)]], Table39[[#This Row],[LPN Contract Hours (w/ Admin)]], Table39[[#This Row],[CNA/NA/Med Aide Contract Hours]])</f>
        <v>16.13</v>
      </c>
      <c r="H317" s="4">
        <f>Table39[[#This Row],[Total Contract Hours]]/Table39[[#This Row],[Total Hours Nurse Staffing]]</f>
        <v>0.11299923172665347</v>
      </c>
      <c r="I317" s="3">
        <f>SUM(Table39[[#This Row],[RN Hours]], Table39[[#This Row],[RN Admin Hours]], Table39[[#This Row],[RN DON Hours]])</f>
        <v>23.604666666666667</v>
      </c>
      <c r="J317" s="3">
        <f t="shared" si="15"/>
        <v>1.6388888888888888</v>
      </c>
      <c r="K317" s="4">
        <f>Table39[[#This Row],[RN Hours Contract (W/ Admin, DON)]]/Table39[[#This Row],[RN Hours (w/ Admin, DON)]]</f>
        <v>6.9430715206974136E-2</v>
      </c>
      <c r="L317" s="3">
        <v>11.56</v>
      </c>
      <c r="M317" s="3">
        <v>1.2388888888888889</v>
      </c>
      <c r="N317" s="4">
        <f>Table39[[#This Row],[RN Hours Contract]]/Table39[[#This Row],[RN Hours]]</f>
        <v>0.10717031910803537</v>
      </c>
      <c r="O317" s="3">
        <v>6.711333333333334</v>
      </c>
      <c r="P317" s="3">
        <v>0.4</v>
      </c>
      <c r="Q317" s="4">
        <f>Table39[[#This Row],[RN Admin Hours Contract]]/Table39[[#This Row],[RN Admin Hours]]</f>
        <v>5.9600675474322039E-2</v>
      </c>
      <c r="R317" s="3">
        <v>5.333333333333333</v>
      </c>
      <c r="S317" s="3">
        <v>0</v>
      </c>
      <c r="T317" s="4">
        <f>Table39[[#This Row],[RN DON Hours Contract]]/Table39[[#This Row],[RN DON Hours]]</f>
        <v>0</v>
      </c>
      <c r="U317" s="3">
        <f>SUM(Table39[[#This Row],[LPN Hours]], Table39[[#This Row],[LPN Admin Hours]])</f>
        <v>44.462333333333333</v>
      </c>
      <c r="V317" s="3">
        <f>Table39[[#This Row],[LPN Hours Contract]]+Table39[[#This Row],[LPN Admin Hours Contract]]</f>
        <v>13.106444444444444</v>
      </c>
      <c r="W317" s="4">
        <f t="shared" si="16"/>
        <v>0.29477635251811146</v>
      </c>
      <c r="X317" s="3">
        <v>44.462333333333333</v>
      </c>
      <c r="Y317" s="3">
        <v>13.106444444444444</v>
      </c>
      <c r="Z317" s="4">
        <f>Table39[[#This Row],[LPN Hours Contract]]/Table39[[#This Row],[LPN Hours]]</f>
        <v>0.29477635251811146</v>
      </c>
      <c r="AA317" s="3">
        <v>0</v>
      </c>
      <c r="AB317" s="3">
        <v>0</v>
      </c>
      <c r="AC317" s="4">
        <v>0</v>
      </c>
      <c r="AD317" s="3">
        <f>SUM(Table39[[#This Row],[CNA Hours]], Table39[[#This Row],[NA in Training Hours]], Table39[[#This Row],[Med Aide/Tech Hours]])</f>
        <v>74.677333333333337</v>
      </c>
      <c r="AE317" s="3">
        <f>SUM(Table39[[#This Row],[CNA Hours Contract]], Table39[[#This Row],[NA in Training Hours Contract]], Table39[[#This Row],[Med Aide/Tech Hours Contract]])</f>
        <v>1.3846666666666667</v>
      </c>
      <c r="AF317" s="4">
        <f>Table39[[#This Row],[CNA/NA/Med Aide Contract Hours]]/Table39[[#This Row],[Total CNA, NA in Training, Med Aide/Tech Hours]]</f>
        <v>1.8541994000857018E-2</v>
      </c>
      <c r="AG317" s="3">
        <v>74.677333333333337</v>
      </c>
      <c r="AH317" s="3">
        <v>1.3846666666666667</v>
      </c>
      <c r="AI317" s="4">
        <f>Table39[[#This Row],[CNA Hours Contract]]/Table39[[#This Row],[CNA Hours]]</f>
        <v>1.8541994000857018E-2</v>
      </c>
      <c r="AJ317" s="3">
        <v>0</v>
      </c>
      <c r="AK317" s="3">
        <v>0</v>
      </c>
      <c r="AL317" s="4">
        <v>0</v>
      </c>
      <c r="AM317" s="3">
        <v>0</v>
      </c>
      <c r="AN317" s="3">
        <v>0</v>
      </c>
      <c r="AO317" s="4">
        <v>0</v>
      </c>
      <c r="AP317" s="1" t="s">
        <v>315</v>
      </c>
      <c r="AQ317" s="1">
        <v>5</v>
      </c>
    </row>
    <row r="318" spans="1:43" x14ac:dyDescent="0.2">
      <c r="A318" s="1" t="s">
        <v>425</v>
      </c>
      <c r="B318" s="1" t="s">
        <v>744</v>
      </c>
      <c r="C318" s="1" t="s">
        <v>874</v>
      </c>
      <c r="D318" s="1" t="s">
        <v>1070</v>
      </c>
      <c r="E318" s="3">
        <v>75.922222222222217</v>
      </c>
      <c r="F318" s="3">
        <f t="shared" si="14"/>
        <v>312.58088888888892</v>
      </c>
      <c r="G318" s="3">
        <f>SUM(Table39[[#This Row],[RN Hours Contract (W/ Admin, DON)]], Table39[[#This Row],[LPN Contract Hours (w/ Admin)]], Table39[[#This Row],[CNA/NA/Med Aide Contract Hours]])</f>
        <v>2.7777777777777779E-3</v>
      </c>
      <c r="H318" s="4">
        <f>Table39[[#This Row],[Total Contract Hours]]/Table39[[#This Row],[Total Hours Nurse Staffing]]</f>
        <v>8.8865886447881214E-6</v>
      </c>
      <c r="I318" s="3">
        <f>SUM(Table39[[#This Row],[RN Hours]], Table39[[#This Row],[RN Admin Hours]], Table39[[#This Row],[RN DON Hours]])</f>
        <v>44.820444444444448</v>
      </c>
      <c r="J318" s="3">
        <f t="shared" si="15"/>
        <v>0</v>
      </c>
      <c r="K318" s="4">
        <f>Table39[[#This Row],[RN Hours Contract (W/ Admin, DON)]]/Table39[[#This Row],[RN Hours (w/ Admin, DON)]]</f>
        <v>0</v>
      </c>
      <c r="L318" s="3">
        <v>22.400222222222222</v>
      </c>
      <c r="M318" s="3">
        <v>0</v>
      </c>
      <c r="N318" s="4">
        <f>Table39[[#This Row],[RN Hours Contract]]/Table39[[#This Row],[RN Hours]]</f>
        <v>0</v>
      </c>
      <c r="O318" s="3">
        <v>17.098000000000003</v>
      </c>
      <c r="P318" s="3">
        <v>0</v>
      </c>
      <c r="Q318" s="4">
        <f>Table39[[#This Row],[RN Admin Hours Contract]]/Table39[[#This Row],[RN Admin Hours]]</f>
        <v>0</v>
      </c>
      <c r="R318" s="3">
        <v>5.322222222222222</v>
      </c>
      <c r="S318" s="3">
        <v>0</v>
      </c>
      <c r="T318" s="4">
        <f>Table39[[#This Row],[RN DON Hours Contract]]/Table39[[#This Row],[RN DON Hours]]</f>
        <v>0</v>
      </c>
      <c r="U318" s="3">
        <f>SUM(Table39[[#This Row],[LPN Hours]], Table39[[#This Row],[LPN Admin Hours]])</f>
        <v>88.62211111111111</v>
      </c>
      <c r="V318" s="3">
        <f>Table39[[#This Row],[LPN Hours Contract]]+Table39[[#This Row],[LPN Admin Hours Contract]]</f>
        <v>2.7777777777777779E-3</v>
      </c>
      <c r="W318" s="4">
        <f t="shared" si="16"/>
        <v>3.1344071394272062E-5</v>
      </c>
      <c r="X318" s="3">
        <v>69.742666666666665</v>
      </c>
      <c r="Y318" s="3">
        <v>0</v>
      </c>
      <c r="Z318" s="4">
        <f>Table39[[#This Row],[LPN Hours Contract]]/Table39[[#This Row],[LPN Hours]]</f>
        <v>0</v>
      </c>
      <c r="AA318" s="3">
        <v>18.879444444444442</v>
      </c>
      <c r="AB318" s="3">
        <v>2.7777777777777779E-3</v>
      </c>
      <c r="AC318" s="4">
        <f>Table39[[#This Row],[LPN Admin Hours Contract]]/Table39[[#This Row],[LPN Admin Hours]]</f>
        <v>1.4713238972427392E-4</v>
      </c>
      <c r="AD318" s="3">
        <f>SUM(Table39[[#This Row],[CNA Hours]], Table39[[#This Row],[NA in Training Hours]], Table39[[#This Row],[Med Aide/Tech Hours]])</f>
        <v>179.13833333333335</v>
      </c>
      <c r="AE318" s="3">
        <f>SUM(Table39[[#This Row],[CNA Hours Contract]], Table39[[#This Row],[NA in Training Hours Contract]], Table39[[#This Row],[Med Aide/Tech Hours Contract]])</f>
        <v>0</v>
      </c>
      <c r="AF318" s="4">
        <f>Table39[[#This Row],[CNA/NA/Med Aide Contract Hours]]/Table39[[#This Row],[Total CNA, NA in Training, Med Aide/Tech Hours]]</f>
        <v>0</v>
      </c>
      <c r="AG318" s="3">
        <v>179.13833333333335</v>
      </c>
      <c r="AH318" s="3">
        <v>0</v>
      </c>
      <c r="AI318" s="4">
        <f>Table39[[#This Row],[CNA Hours Contract]]/Table39[[#This Row],[CNA Hours]]</f>
        <v>0</v>
      </c>
      <c r="AJ318" s="3">
        <v>0</v>
      </c>
      <c r="AK318" s="3">
        <v>0</v>
      </c>
      <c r="AL318" s="4">
        <v>0</v>
      </c>
      <c r="AM318" s="3">
        <v>0</v>
      </c>
      <c r="AN318" s="3">
        <v>0</v>
      </c>
      <c r="AO318" s="4">
        <v>0</v>
      </c>
      <c r="AP318" s="1" t="s">
        <v>316</v>
      </c>
      <c r="AQ318" s="1">
        <v>5</v>
      </c>
    </row>
    <row r="319" spans="1:43" x14ac:dyDescent="0.2">
      <c r="A319" s="1" t="s">
        <v>425</v>
      </c>
      <c r="B319" s="1" t="s">
        <v>745</v>
      </c>
      <c r="C319" s="1" t="s">
        <v>1042</v>
      </c>
      <c r="D319" s="1" t="s">
        <v>1100</v>
      </c>
      <c r="E319" s="3">
        <v>49.511111111111113</v>
      </c>
      <c r="F319" s="3">
        <f t="shared" si="14"/>
        <v>167.12633333333332</v>
      </c>
      <c r="G319" s="3">
        <f>SUM(Table39[[#This Row],[RN Hours Contract (W/ Admin, DON)]], Table39[[#This Row],[LPN Contract Hours (w/ Admin)]], Table39[[#This Row],[CNA/NA/Med Aide Contract Hours]])</f>
        <v>0</v>
      </c>
      <c r="H319" s="4">
        <f>Table39[[#This Row],[Total Contract Hours]]/Table39[[#This Row],[Total Hours Nurse Staffing]]</f>
        <v>0</v>
      </c>
      <c r="I319" s="3">
        <f>SUM(Table39[[#This Row],[RN Hours]], Table39[[#This Row],[RN Admin Hours]], Table39[[#This Row],[RN DON Hours]])</f>
        <v>34.058333333333337</v>
      </c>
      <c r="J319" s="3">
        <f t="shared" si="15"/>
        <v>0</v>
      </c>
      <c r="K319" s="4">
        <f>Table39[[#This Row],[RN Hours Contract (W/ Admin, DON)]]/Table39[[#This Row],[RN Hours (w/ Admin, DON)]]</f>
        <v>0</v>
      </c>
      <c r="L319" s="3">
        <v>19.925000000000001</v>
      </c>
      <c r="M319" s="3">
        <v>0</v>
      </c>
      <c r="N319" s="4">
        <f>Table39[[#This Row],[RN Hours Contract]]/Table39[[#This Row],[RN Hours]]</f>
        <v>0</v>
      </c>
      <c r="O319" s="3">
        <v>9.9555555555555557</v>
      </c>
      <c r="P319" s="3">
        <v>0</v>
      </c>
      <c r="Q319" s="4">
        <f>Table39[[#This Row],[RN Admin Hours Contract]]/Table39[[#This Row],[RN Admin Hours]]</f>
        <v>0</v>
      </c>
      <c r="R319" s="3">
        <v>4.177777777777778</v>
      </c>
      <c r="S319" s="3">
        <v>0</v>
      </c>
      <c r="T319" s="4">
        <f>Table39[[#This Row],[RN DON Hours Contract]]/Table39[[#This Row],[RN DON Hours]]</f>
        <v>0</v>
      </c>
      <c r="U319" s="3">
        <f>SUM(Table39[[#This Row],[LPN Hours]], Table39[[#This Row],[LPN Admin Hours]])</f>
        <v>21.647666666666666</v>
      </c>
      <c r="V319" s="3">
        <f>Table39[[#This Row],[LPN Hours Contract]]+Table39[[#This Row],[LPN Admin Hours Contract]]</f>
        <v>0</v>
      </c>
      <c r="W319" s="4">
        <f t="shared" si="16"/>
        <v>0</v>
      </c>
      <c r="X319" s="3">
        <v>21.647666666666666</v>
      </c>
      <c r="Y319" s="3">
        <v>0</v>
      </c>
      <c r="Z319" s="4">
        <f>Table39[[#This Row],[LPN Hours Contract]]/Table39[[#This Row],[LPN Hours]]</f>
        <v>0</v>
      </c>
      <c r="AA319" s="3">
        <v>0</v>
      </c>
      <c r="AB319" s="3">
        <v>0</v>
      </c>
      <c r="AC319" s="4">
        <v>0</v>
      </c>
      <c r="AD319" s="3">
        <f>SUM(Table39[[#This Row],[CNA Hours]], Table39[[#This Row],[NA in Training Hours]], Table39[[#This Row],[Med Aide/Tech Hours]])</f>
        <v>111.42033333333333</v>
      </c>
      <c r="AE319" s="3">
        <f>SUM(Table39[[#This Row],[CNA Hours Contract]], Table39[[#This Row],[NA in Training Hours Contract]], Table39[[#This Row],[Med Aide/Tech Hours Contract]])</f>
        <v>0</v>
      </c>
      <c r="AF319" s="4">
        <f>Table39[[#This Row],[CNA/NA/Med Aide Contract Hours]]/Table39[[#This Row],[Total CNA, NA in Training, Med Aide/Tech Hours]]</f>
        <v>0</v>
      </c>
      <c r="AG319" s="3">
        <v>111.42033333333333</v>
      </c>
      <c r="AH319" s="3">
        <v>0</v>
      </c>
      <c r="AI319" s="4">
        <f>Table39[[#This Row],[CNA Hours Contract]]/Table39[[#This Row],[CNA Hours]]</f>
        <v>0</v>
      </c>
      <c r="AJ319" s="3">
        <v>0</v>
      </c>
      <c r="AK319" s="3">
        <v>0</v>
      </c>
      <c r="AL319" s="4">
        <v>0</v>
      </c>
      <c r="AM319" s="3">
        <v>0</v>
      </c>
      <c r="AN319" s="3">
        <v>0</v>
      </c>
      <c r="AO319" s="4">
        <v>0</v>
      </c>
      <c r="AP319" s="1" t="s">
        <v>317</v>
      </c>
      <c r="AQ319" s="1">
        <v>5</v>
      </c>
    </row>
    <row r="320" spans="1:43" x14ac:dyDescent="0.2">
      <c r="A320" s="1" t="s">
        <v>425</v>
      </c>
      <c r="B320" s="1" t="s">
        <v>746</v>
      </c>
      <c r="C320" s="1" t="s">
        <v>1043</v>
      </c>
      <c r="D320" s="1" t="s">
        <v>1146</v>
      </c>
      <c r="E320" s="3">
        <v>54.68888888888889</v>
      </c>
      <c r="F320" s="3">
        <f t="shared" si="14"/>
        <v>245.83011111111111</v>
      </c>
      <c r="G320" s="3">
        <f>SUM(Table39[[#This Row],[RN Hours Contract (W/ Admin, DON)]], Table39[[#This Row],[LPN Contract Hours (w/ Admin)]], Table39[[#This Row],[CNA/NA/Med Aide Contract Hours]])</f>
        <v>0</v>
      </c>
      <c r="H320" s="4">
        <f>Table39[[#This Row],[Total Contract Hours]]/Table39[[#This Row],[Total Hours Nurse Staffing]]</f>
        <v>0</v>
      </c>
      <c r="I320" s="3">
        <f>SUM(Table39[[#This Row],[RN Hours]], Table39[[#This Row],[RN Admin Hours]], Table39[[#This Row],[RN DON Hours]])</f>
        <v>74.173111111111098</v>
      </c>
      <c r="J320" s="3">
        <f t="shared" si="15"/>
        <v>0</v>
      </c>
      <c r="K320" s="4">
        <f>Table39[[#This Row],[RN Hours Contract (W/ Admin, DON)]]/Table39[[#This Row],[RN Hours (w/ Admin, DON)]]</f>
        <v>0</v>
      </c>
      <c r="L320" s="3">
        <v>45.227444444444444</v>
      </c>
      <c r="M320" s="3">
        <v>0</v>
      </c>
      <c r="N320" s="4">
        <f>Table39[[#This Row],[RN Hours Contract]]/Table39[[#This Row],[RN Hours]]</f>
        <v>0</v>
      </c>
      <c r="O320" s="3">
        <v>23.345666666666663</v>
      </c>
      <c r="P320" s="3">
        <v>0</v>
      </c>
      <c r="Q320" s="4">
        <f>Table39[[#This Row],[RN Admin Hours Contract]]/Table39[[#This Row],[RN Admin Hours]]</f>
        <v>0</v>
      </c>
      <c r="R320" s="3">
        <v>5.6</v>
      </c>
      <c r="S320" s="3">
        <v>0</v>
      </c>
      <c r="T320" s="4">
        <f>Table39[[#This Row],[RN DON Hours Contract]]/Table39[[#This Row],[RN DON Hours]]</f>
        <v>0</v>
      </c>
      <c r="U320" s="3">
        <f>SUM(Table39[[#This Row],[LPN Hours]], Table39[[#This Row],[LPN Admin Hours]])</f>
        <v>11.842777777777776</v>
      </c>
      <c r="V320" s="3">
        <f>Table39[[#This Row],[LPN Hours Contract]]+Table39[[#This Row],[LPN Admin Hours Contract]]</f>
        <v>0</v>
      </c>
      <c r="W320" s="4">
        <f t="shared" si="16"/>
        <v>0</v>
      </c>
      <c r="X320" s="3">
        <v>11.787222222222221</v>
      </c>
      <c r="Y320" s="3">
        <v>0</v>
      </c>
      <c r="Z320" s="4">
        <f>Table39[[#This Row],[LPN Hours Contract]]/Table39[[#This Row],[LPN Hours]]</f>
        <v>0</v>
      </c>
      <c r="AA320" s="3">
        <v>5.5555555555555552E-2</v>
      </c>
      <c r="AB320" s="3">
        <v>0</v>
      </c>
      <c r="AC320" s="4">
        <f>Table39[[#This Row],[LPN Admin Hours Contract]]/Table39[[#This Row],[LPN Admin Hours]]</f>
        <v>0</v>
      </c>
      <c r="AD320" s="3">
        <f>SUM(Table39[[#This Row],[CNA Hours]], Table39[[#This Row],[NA in Training Hours]], Table39[[#This Row],[Med Aide/Tech Hours]])</f>
        <v>159.81422222222224</v>
      </c>
      <c r="AE320" s="3">
        <f>SUM(Table39[[#This Row],[CNA Hours Contract]], Table39[[#This Row],[NA in Training Hours Contract]], Table39[[#This Row],[Med Aide/Tech Hours Contract]])</f>
        <v>0</v>
      </c>
      <c r="AF320" s="4">
        <f>Table39[[#This Row],[CNA/NA/Med Aide Contract Hours]]/Table39[[#This Row],[Total CNA, NA in Training, Med Aide/Tech Hours]]</f>
        <v>0</v>
      </c>
      <c r="AG320" s="3">
        <v>153.6697777777778</v>
      </c>
      <c r="AH320" s="3">
        <v>0</v>
      </c>
      <c r="AI320" s="4">
        <f>Table39[[#This Row],[CNA Hours Contract]]/Table39[[#This Row],[CNA Hours]]</f>
        <v>0</v>
      </c>
      <c r="AJ320" s="3">
        <v>6.1444444444444448</v>
      </c>
      <c r="AK320" s="3">
        <v>0</v>
      </c>
      <c r="AL320" s="4">
        <f>Table39[[#This Row],[NA in Training Hours Contract]]/Table39[[#This Row],[NA in Training Hours]]</f>
        <v>0</v>
      </c>
      <c r="AM320" s="3">
        <v>0</v>
      </c>
      <c r="AN320" s="3">
        <v>0</v>
      </c>
      <c r="AO320" s="4">
        <v>0</v>
      </c>
      <c r="AP320" s="1" t="s">
        <v>318</v>
      </c>
      <c r="AQ320" s="1">
        <v>5</v>
      </c>
    </row>
    <row r="321" spans="1:43" x14ac:dyDescent="0.2">
      <c r="A321" s="1" t="s">
        <v>425</v>
      </c>
      <c r="B321" s="1" t="s">
        <v>747</v>
      </c>
      <c r="C321" s="1" t="s">
        <v>943</v>
      </c>
      <c r="D321" s="1" t="s">
        <v>1125</v>
      </c>
      <c r="E321" s="3">
        <v>29.511111111111113</v>
      </c>
      <c r="F321" s="3">
        <f t="shared" si="14"/>
        <v>116.99222222222222</v>
      </c>
      <c r="G321" s="3">
        <f>SUM(Table39[[#This Row],[RN Hours Contract (W/ Admin, DON)]], Table39[[#This Row],[LPN Contract Hours (w/ Admin)]], Table39[[#This Row],[CNA/NA/Med Aide Contract Hours]])</f>
        <v>0</v>
      </c>
      <c r="H321" s="4">
        <f>Table39[[#This Row],[Total Contract Hours]]/Table39[[#This Row],[Total Hours Nurse Staffing]]</f>
        <v>0</v>
      </c>
      <c r="I321" s="3">
        <f>SUM(Table39[[#This Row],[RN Hours]], Table39[[#This Row],[RN Admin Hours]], Table39[[#This Row],[RN DON Hours]])</f>
        <v>37.406111111111116</v>
      </c>
      <c r="J321" s="3">
        <f t="shared" si="15"/>
        <v>0</v>
      </c>
      <c r="K321" s="4">
        <f>Table39[[#This Row],[RN Hours Contract (W/ Admin, DON)]]/Table39[[#This Row],[RN Hours (w/ Admin, DON)]]</f>
        <v>0</v>
      </c>
      <c r="L321" s="3">
        <v>25.390555555555558</v>
      </c>
      <c r="M321" s="3">
        <v>0</v>
      </c>
      <c r="N321" s="4">
        <f>Table39[[#This Row],[RN Hours Contract]]/Table39[[#This Row],[RN Hours]]</f>
        <v>0</v>
      </c>
      <c r="O321" s="3">
        <v>9.7933333333333348</v>
      </c>
      <c r="P321" s="3">
        <v>0</v>
      </c>
      <c r="Q321" s="4">
        <f>Table39[[#This Row],[RN Admin Hours Contract]]/Table39[[#This Row],[RN Admin Hours]]</f>
        <v>0</v>
      </c>
      <c r="R321" s="3">
        <v>2.2222222222222223</v>
      </c>
      <c r="S321" s="3">
        <v>0</v>
      </c>
      <c r="T321" s="4">
        <f>Table39[[#This Row],[RN DON Hours Contract]]/Table39[[#This Row],[RN DON Hours]]</f>
        <v>0</v>
      </c>
      <c r="U321" s="3">
        <f>SUM(Table39[[#This Row],[LPN Hours]], Table39[[#This Row],[LPN Admin Hours]])</f>
        <v>23.450555555555557</v>
      </c>
      <c r="V321" s="3">
        <f>Table39[[#This Row],[LPN Hours Contract]]+Table39[[#This Row],[LPN Admin Hours Contract]]</f>
        <v>0</v>
      </c>
      <c r="W321" s="4">
        <f t="shared" si="16"/>
        <v>0</v>
      </c>
      <c r="X321" s="3">
        <v>23.450555555555557</v>
      </c>
      <c r="Y321" s="3">
        <v>0</v>
      </c>
      <c r="Z321" s="4">
        <f>Table39[[#This Row],[LPN Hours Contract]]/Table39[[#This Row],[LPN Hours]]</f>
        <v>0</v>
      </c>
      <c r="AA321" s="3">
        <v>0</v>
      </c>
      <c r="AB321" s="3">
        <v>0</v>
      </c>
      <c r="AC321" s="4">
        <v>0</v>
      </c>
      <c r="AD321" s="3">
        <f>SUM(Table39[[#This Row],[CNA Hours]], Table39[[#This Row],[NA in Training Hours]], Table39[[#This Row],[Med Aide/Tech Hours]])</f>
        <v>56.135555555555555</v>
      </c>
      <c r="AE321" s="3">
        <f>SUM(Table39[[#This Row],[CNA Hours Contract]], Table39[[#This Row],[NA in Training Hours Contract]], Table39[[#This Row],[Med Aide/Tech Hours Contract]])</f>
        <v>0</v>
      </c>
      <c r="AF321" s="4">
        <f>Table39[[#This Row],[CNA/NA/Med Aide Contract Hours]]/Table39[[#This Row],[Total CNA, NA in Training, Med Aide/Tech Hours]]</f>
        <v>0</v>
      </c>
      <c r="AG321" s="3">
        <v>52.582222222222221</v>
      </c>
      <c r="AH321" s="3">
        <v>0</v>
      </c>
      <c r="AI321" s="4">
        <f>Table39[[#This Row],[CNA Hours Contract]]/Table39[[#This Row],[CNA Hours]]</f>
        <v>0</v>
      </c>
      <c r="AJ321" s="3">
        <v>3.5533333333333337</v>
      </c>
      <c r="AK321" s="3">
        <v>0</v>
      </c>
      <c r="AL321" s="4">
        <f>Table39[[#This Row],[NA in Training Hours Contract]]/Table39[[#This Row],[NA in Training Hours]]</f>
        <v>0</v>
      </c>
      <c r="AM321" s="3">
        <v>0</v>
      </c>
      <c r="AN321" s="3">
        <v>0</v>
      </c>
      <c r="AO321" s="4">
        <v>0</v>
      </c>
      <c r="AP321" s="1" t="s">
        <v>319</v>
      </c>
      <c r="AQ321" s="1">
        <v>5</v>
      </c>
    </row>
    <row r="322" spans="1:43" x14ac:dyDescent="0.2">
      <c r="A322" s="1" t="s">
        <v>425</v>
      </c>
      <c r="B322" s="1" t="s">
        <v>748</v>
      </c>
      <c r="C322" s="1" t="s">
        <v>1044</v>
      </c>
      <c r="D322" s="1" t="s">
        <v>1080</v>
      </c>
      <c r="E322" s="3">
        <v>41.12222222222222</v>
      </c>
      <c r="F322" s="3">
        <f t="shared" ref="F322:F385" si="17">SUM(I322,U322,AD322)</f>
        <v>161.96466666666669</v>
      </c>
      <c r="G322" s="3">
        <f>SUM(Table39[[#This Row],[RN Hours Contract (W/ Admin, DON)]], Table39[[#This Row],[LPN Contract Hours (w/ Admin)]], Table39[[#This Row],[CNA/NA/Med Aide Contract Hours]])</f>
        <v>7.3963333333333345</v>
      </c>
      <c r="H322" s="4">
        <f>Table39[[#This Row],[Total Contract Hours]]/Table39[[#This Row],[Total Hours Nurse Staffing]]</f>
        <v>4.5666338748780601E-2</v>
      </c>
      <c r="I322" s="3">
        <f>SUM(Table39[[#This Row],[RN Hours]], Table39[[#This Row],[RN Admin Hours]], Table39[[#This Row],[RN DON Hours]])</f>
        <v>51.092666666666673</v>
      </c>
      <c r="J322" s="3">
        <f t="shared" si="15"/>
        <v>6.6491111111111127</v>
      </c>
      <c r="K322" s="4">
        <f>Table39[[#This Row],[RN Hours Contract (W/ Admin, DON)]]/Table39[[#This Row],[RN Hours (w/ Admin, DON)]]</f>
        <v>0.13013826728776037</v>
      </c>
      <c r="L322" s="3">
        <v>35.487000000000002</v>
      </c>
      <c r="M322" s="3">
        <v>5.7824444444444456</v>
      </c>
      <c r="N322" s="4">
        <f>Table39[[#This Row],[RN Hours Contract]]/Table39[[#This Row],[RN Hours]]</f>
        <v>0.16294542915559065</v>
      </c>
      <c r="O322" s="3">
        <v>10.127888888888888</v>
      </c>
      <c r="P322" s="3">
        <v>0.8666666666666667</v>
      </c>
      <c r="Q322" s="4">
        <f>Table39[[#This Row],[RN Admin Hours Contract]]/Table39[[#This Row],[RN Admin Hours]]</f>
        <v>8.5572292130640368E-2</v>
      </c>
      <c r="R322" s="3">
        <v>5.4777777777777779</v>
      </c>
      <c r="S322" s="3">
        <v>0</v>
      </c>
      <c r="T322" s="4">
        <f>Table39[[#This Row],[RN DON Hours Contract]]/Table39[[#This Row],[RN DON Hours]]</f>
        <v>0</v>
      </c>
      <c r="U322" s="3">
        <f>SUM(Table39[[#This Row],[LPN Hours]], Table39[[#This Row],[LPN Admin Hours]])</f>
        <v>20.749000000000002</v>
      </c>
      <c r="V322" s="3">
        <f>Table39[[#This Row],[LPN Hours Contract]]+Table39[[#This Row],[LPN Admin Hours Contract]]</f>
        <v>0.74722222222222223</v>
      </c>
      <c r="W322" s="4">
        <f t="shared" si="16"/>
        <v>3.6012445044205608E-2</v>
      </c>
      <c r="X322" s="3">
        <v>20.749000000000002</v>
      </c>
      <c r="Y322" s="3">
        <v>0.74722222222222223</v>
      </c>
      <c r="Z322" s="4">
        <f>Table39[[#This Row],[LPN Hours Contract]]/Table39[[#This Row],[LPN Hours]]</f>
        <v>3.6012445044205608E-2</v>
      </c>
      <c r="AA322" s="3">
        <v>0</v>
      </c>
      <c r="AB322" s="3">
        <v>0</v>
      </c>
      <c r="AC322" s="4">
        <v>0</v>
      </c>
      <c r="AD322" s="3">
        <f>SUM(Table39[[#This Row],[CNA Hours]], Table39[[#This Row],[NA in Training Hours]], Table39[[#This Row],[Med Aide/Tech Hours]])</f>
        <v>90.123000000000005</v>
      </c>
      <c r="AE322" s="3">
        <f>SUM(Table39[[#This Row],[CNA Hours Contract]], Table39[[#This Row],[NA in Training Hours Contract]], Table39[[#This Row],[Med Aide/Tech Hours Contract]])</f>
        <v>0</v>
      </c>
      <c r="AF322" s="4">
        <f>Table39[[#This Row],[CNA/NA/Med Aide Contract Hours]]/Table39[[#This Row],[Total CNA, NA in Training, Med Aide/Tech Hours]]</f>
        <v>0</v>
      </c>
      <c r="AG322" s="3">
        <v>76.275444444444446</v>
      </c>
      <c r="AH322" s="3">
        <v>0</v>
      </c>
      <c r="AI322" s="4">
        <f>Table39[[#This Row],[CNA Hours Contract]]/Table39[[#This Row],[CNA Hours]]</f>
        <v>0</v>
      </c>
      <c r="AJ322" s="3">
        <v>13.847555555555555</v>
      </c>
      <c r="AK322" s="3">
        <v>0</v>
      </c>
      <c r="AL322" s="4">
        <f>Table39[[#This Row],[NA in Training Hours Contract]]/Table39[[#This Row],[NA in Training Hours]]</f>
        <v>0</v>
      </c>
      <c r="AM322" s="3">
        <v>0</v>
      </c>
      <c r="AN322" s="3">
        <v>0</v>
      </c>
      <c r="AO322" s="4">
        <v>0</v>
      </c>
      <c r="AP322" s="1" t="s">
        <v>320</v>
      </c>
      <c r="AQ322" s="1">
        <v>5</v>
      </c>
    </row>
    <row r="323" spans="1:43" x14ac:dyDescent="0.2">
      <c r="A323" s="1" t="s">
        <v>425</v>
      </c>
      <c r="B323" s="1" t="s">
        <v>749</v>
      </c>
      <c r="C323" s="1" t="s">
        <v>852</v>
      </c>
      <c r="D323" s="1" t="s">
        <v>1067</v>
      </c>
      <c r="E323" s="3">
        <v>53.366666666666667</v>
      </c>
      <c r="F323" s="3">
        <f t="shared" si="17"/>
        <v>220.5</v>
      </c>
      <c r="G323" s="3">
        <f>SUM(Table39[[#This Row],[RN Hours Contract (W/ Admin, DON)]], Table39[[#This Row],[LPN Contract Hours (w/ Admin)]], Table39[[#This Row],[CNA/NA/Med Aide Contract Hours]])</f>
        <v>0</v>
      </c>
      <c r="H323" s="4">
        <f>Table39[[#This Row],[Total Contract Hours]]/Table39[[#This Row],[Total Hours Nurse Staffing]]</f>
        <v>0</v>
      </c>
      <c r="I323" s="3">
        <f>SUM(Table39[[#This Row],[RN Hours]], Table39[[#This Row],[RN Admin Hours]], Table39[[#This Row],[RN DON Hours]])</f>
        <v>41.611111111111114</v>
      </c>
      <c r="J323" s="3">
        <f t="shared" si="15"/>
        <v>0</v>
      </c>
      <c r="K323" s="4">
        <f>Table39[[#This Row],[RN Hours Contract (W/ Admin, DON)]]/Table39[[#This Row],[RN Hours (w/ Admin, DON)]]</f>
        <v>0</v>
      </c>
      <c r="L323" s="3">
        <v>33.522222222222226</v>
      </c>
      <c r="M323" s="3">
        <v>0</v>
      </c>
      <c r="N323" s="4">
        <f>Table39[[#This Row],[RN Hours Contract]]/Table39[[#This Row],[RN Hours]]</f>
        <v>0</v>
      </c>
      <c r="O323" s="3">
        <v>2.4888888888888889</v>
      </c>
      <c r="P323" s="3">
        <v>0</v>
      </c>
      <c r="Q323" s="4">
        <f>Table39[[#This Row],[RN Admin Hours Contract]]/Table39[[#This Row],[RN Admin Hours]]</f>
        <v>0</v>
      </c>
      <c r="R323" s="3">
        <v>5.6</v>
      </c>
      <c r="S323" s="3">
        <v>0</v>
      </c>
      <c r="T323" s="4">
        <f>Table39[[#This Row],[RN DON Hours Contract]]/Table39[[#This Row],[RN DON Hours]]</f>
        <v>0</v>
      </c>
      <c r="U323" s="3">
        <f>SUM(Table39[[#This Row],[LPN Hours]], Table39[[#This Row],[LPN Admin Hours]])</f>
        <v>49.688888888888883</v>
      </c>
      <c r="V323" s="3">
        <f>Table39[[#This Row],[LPN Hours Contract]]+Table39[[#This Row],[LPN Admin Hours Contract]]</f>
        <v>0</v>
      </c>
      <c r="W323" s="4">
        <f t="shared" si="16"/>
        <v>0</v>
      </c>
      <c r="X323" s="3">
        <v>38.488888888888887</v>
      </c>
      <c r="Y323" s="3">
        <v>0</v>
      </c>
      <c r="Z323" s="4">
        <f>Table39[[#This Row],[LPN Hours Contract]]/Table39[[#This Row],[LPN Hours]]</f>
        <v>0</v>
      </c>
      <c r="AA323" s="3">
        <v>11.2</v>
      </c>
      <c r="AB323" s="3">
        <v>0</v>
      </c>
      <c r="AC323" s="4">
        <f>Table39[[#This Row],[LPN Admin Hours Contract]]/Table39[[#This Row],[LPN Admin Hours]]</f>
        <v>0</v>
      </c>
      <c r="AD323" s="3">
        <f>SUM(Table39[[#This Row],[CNA Hours]], Table39[[#This Row],[NA in Training Hours]], Table39[[#This Row],[Med Aide/Tech Hours]])</f>
        <v>129.19999999999999</v>
      </c>
      <c r="AE323" s="3">
        <f>SUM(Table39[[#This Row],[CNA Hours Contract]], Table39[[#This Row],[NA in Training Hours Contract]], Table39[[#This Row],[Med Aide/Tech Hours Contract]])</f>
        <v>0</v>
      </c>
      <c r="AF323" s="4">
        <f>Table39[[#This Row],[CNA/NA/Med Aide Contract Hours]]/Table39[[#This Row],[Total CNA, NA in Training, Med Aide/Tech Hours]]</f>
        <v>0</v>
      </c>
      <c r="AG323" s="3">
        <v>129.19999999999999</v>
      </c>
      <c r="AH323" s="3">
        <v>0</v>
      </c>
      <c r="AI323" s="4">
        <f>Table39[[#This Row],[CNA Hours Contract]]/Table39[[#This Row],[CNA Hours]]</f>
        <v>0</v>
      </c>
      <c r="AJ323" s="3">
        <v>0</v>
      </c>
      <c r="AK323" s="3">
        <v>0</v>
      </c>
      <c r="AL323" s="4">
        <v>0</v>
      </c>
      <c r="AM323" s="3">
        <v>0</v>
      </c>
      <c r="AN323" s="3">
        <v>0</v>
      </c>
      <c r="AO323" s="4">
        <v>0</v>
      </c>
      <c r="AP323" s="1" t="s">
        <v>321</v>
      </c>
      <c r="AQ323" s="1">
        <v>5</v>
      </c>
    </row>
    <row r="324" spans="1:43" x14ac:dyDescent="0.2">
      <c r="A324" s="1" t="s">
        <v>425</v>
      </c>
      <c r="B324" s="1" t="s">
        <v>750</v>
      </c>
      <c r="C324" s="1" t="s">
        <v>919</v>
      </c>
      <c r="D324" s="1" t="s">
        <v>1110</v>
      </c>
      <c r="E324" s="3">
        <v>11.911111111111111</v>
      </c>
      <c r="F324" s="3">
        <f t="shared" si="17"/>
        <v>91.075333333333333</v>
      </c>
      <c r="G324" s="3">
        <f>SUM(Table39[[#This Row],[RN Hours Contract (W/ Admin, DON)]], Table39[[#This Row],[LPN Contract Hours (w/ Admin)]], Table39[[#This Row],[CNA/NA/Med Aide Contract Hours]])</f>
        <v>0</v>
      </c>
      <c r="H324" s="4">
        <f>Table39[[#This Row],[Total Contract Hours]]/Table39[[#This Row],[Total Hours Nurse Staffing]]</f>
        <v>0</v>
      </c>
      <c r="I324" s="3">
        <f>SUM(Table39[[#This Row],[RN Hours]], Table39[[#This Row],[RN Admin Hours]], Table39[[#This Row],[RN DON Hours]])</f>
        <v>41.798666666666669</v>
      </c>
      <c r="J324" s="3">
        <f t="shared" si="15"/>
        <v>0</v>
      </c>
      <c r="K324" s="4">
        <f>Table39[[#This Row],[RN Hours Contract (W/ Admin, DON)]]/Table39[[#This Row],[RN Hours (w/ Admin, DON)]]</f>
        <v>0</v>
      </c>
      <c r="L324" s="3">
        <v>29.010888888888889</v>
      </c>
      <c r="M324" s="3">
        <v>0</v>
      </c>
      <c r="N324" s="4">
        <f>Table39[[#This Row],[RN Hours Contract]]/Table39[[#This Row],[RN Hours]]</f>
        <v>0</v>
      </c>
      <c r="O324" s="3">
        <v>7.7877777777777775</v>
      </c>
      <c r="P324" s="3">
        <v>0</v>
      </c>
      <c r="Q324" s="4">
        <f>Table39[[#This Row],[RN Admin Hours Contract]]/Table39[[#This Row],[RN Admin Hours]]</f>
        <v>0</v>
      </c>
      <c r="R324" s="3">
        <v>5</v>
      </c>
      <c r="S324" s="3">
        <v>0</v>
      </c>
      <c r="T324" s="4">
        <f>Table39[[#This Row],[RN DON Hours Contract]]/Table39[[#This Row],[RN DON Hours]]</f>
        <v>0</v>
      </c>
      <c r="U324" s="3">
        <f>SUM(Table39[[#This Row],[LPN Hours]], Table39[[#This Row],[LPN Admin Hours]])</f>
        <v>18.704444444444444</v>
      </c>
      <c r="V324" s="3">
        <f>Table39[[#This Row],[LPN Hours Contract]]+Table39[[#This Row],[LPN Admin Hours Contract]]</f>
        <v>0</v>
      </c>
      <c r="W324" s="4">
        <f t="shared" si="16"/>
        <v>0</v>
      </c>
      <c r="X324" s="3">
        <v>18.704444444444444</v>
      </c>
      <c r="Y324" s="3">
        <v>0</v>
      </c>
      <c r="Z324" s="4">
        <f>Table39[[#This Row],[LPN Hours Contract]]/Table39[[#This Row],[LPN Hours]]</f>
        <v>0</v>
      </c>
      <c r="AA324" s="3">
        <v>0</v>
      </c>
      <c r="AB324" s="3">
        <v>0</v>
      </c>
      <c r="AC324" s="4">
        <v>0</v>
      </c>
      <c r="AD324" s="3">
        <f>SUM(Table39[[#This Row],[CNA Hours]], Table39[[#This Row],[NA in Training Hours]], Table39[[#This Row],[Med Aide/Tech Hours]])</f>
        <v>30.572222222222223</v>
      </c>
      <c r="AE324" s="3">
        <f>SUM(Table39[[#This Row],[CNA Hours Contract]], Table39[[#This Row],[NA in Training Hours Contract]], Table39[[#This Row],[Med Aide/Tech Hours Contract]])</f>
        <v>0</v>
      </c>
      <c r="AF324" s="4">
        <f>Table39[[#This Row],[CNA/NA/Med Aide Contract Hours]]/Table39[[#This Row],[Total CNA, NA in Training, Med Aide/Tech Hours]]</f>
        <v>0</v>
      </c>
      <c r="AG324" s="3">
        <v>30.572222222222223</v>
      </c>
      <c r="AH324" s="3">
        <v>0</v>
      </c>
      <c r="AI324" s="4">
        <f>Table39[[#This Row],[CNA Hours Contract]]/Table39[[#This Row],[CNA Hours]]</f>
        <v>0</v>
      </c>
      <c r="AJ324" s="3">
        <v>0</v>
      </c>
      <c r="AK324" s="3">
        <v>0</v>
      </c>
      <c r="AL324" s="4">
        <v>0</v>
      </c>
      <c r="AM324" s="3">
        <v>0</v>
      </c>
      <c r="AN324" s="3">
        <v>0</v>
      </c>
      <c r="AO324" s="4">
        <v>0</v>
      </c>
      <c r="AP324" s="1" t="s">
        <v>322</v>
      </c>
      <c r="AQ324" s="1">
        <v>5</v>
      </c>
    </row>
    <row r="325" spans="1:43" x14ac:dyDescent="0.2">
      <c r="A325" s="1" t="s">
        <v>425</v>
      </c>
      <c r="B325" s="1" t="s">
        <v>751</v>
      </c>
      <c r="C325" s="1" t="s">
        <v>952</v>
      </c>
      <c r="D325" s="1" t="s">
        <v>1079</v>
      </c>
      <c r="E325" s="3">
        <v>106.12222222222222</v>
      </c>
      <c r="F325" s="3">
        <f t="shared" si="17"/>
        <v>476.07222222222219</v>
      </c>
      <c r="G325" s="3">
        <f>SUM(Table39[[#This Row],[RN Hours Contract (W/ Admin, DON)]], Table39[[#This Row],[LPN Contract Hours (w/ Admin)]], Table39[[#This Row],[CNA/NA/Med Aide Contract Hours]])</f>
        <v>0</v>
      </c>
      <c r="H325" s="4">
        <f>Table39[[#This Row],[Total Contract Hours]]/Table39[[#This Row],[Total Hours Nurse Staffing]]</f>
        <v>0</v>
      </c>
      <c r="I325" s="3">
        <f>SUM(Table39[[#This Row],[RN Hours]], Table39[[#This Row],[RN Admin Hours]], Table39[[#This Row],[RN DON Hours]])</f>
        <v>106.45555555555556</v>
      </c>
      <c r="J325" s="3">
        <f t="shared" si="15"/>
        <v>0</v>
      </c>
      <c r="K325" s="4">
        <f>Table39[[#This Row],[RN Hours Contract (W/ Admin, DON)]]/Table39[[#This Row],[RN Hours (w/ Admin, DON)]]</f>
        <v>0</v>
      </c>
      <c r="L325" s="3">
        <v>77.966666666666669</v>
      </c>
      <c r="M325" s="3">
        <v>0</v>
      </c>
      <c r="N325" s="4">
        <f>Table39[[#This Row],[RN Hours Contract]]/Table39[[#This Row],[RN Hours]]</f>
        <v>0</v>
      </c>
      <c r="O325" s="3">
        <v>23.572222222222223</v>
      </c>
      <c r="P325" s="3">
        <v>0</v>
      </c>
      <c r="Q325" s="4">
        <f>Table39[[#This Row],[RN Admin Hours Contract]]/Table39[[#This Row],[RN Admin Hours]]</f>
        <v>0</v>
      </c>
      <c r="R325" s="3">
        <v>4.916666666666667</v>
      </c>
      <c r="S325" s="3">
        <v>0</v>
      </c>
      <c r="T325" s="4">
        <f>Table39[[#This Row],[RN DON Hours Contract]]/Table39[[#This Row],[RN DON Hours]]</f>
        <v>0</v>
      </c>
      <c r="U325" s="3">
        <f>SUM(Table39[[#This Row],[LPN Hours]], Table39[[#This Row],[LPN Admin Hours]])</f>
        <v>105.76388888888889</v>
      </c>
      <c r="V325" s="3">
        <f>Table39[[#This Row],[LPN Hours Contract]]+Table39[[#This Row],[LPN Admin Hours Contract]]</f>
        <v>0</v>
      </c>
      <c r="W325" s="4">
        <f t="shared" si="16"/>
        <v>0</v>
      </c>
      <c r="X325" s="3">
        <v>86.174999999999997</v>
      </c>
      <c r="Y325" s="3">
        <v>0</v>
      </c>
      <c r="Z325" s="4">
        <f>Table39[[#This Row],[LPN Hours Contract]]/Table39[[#This Row],[LPN Hours]]</f>
        <v>0</v>
      </c>
      <c r="AA325" s="3">
        <v>19.588888888888889</v>
      </c>
      <c r="AB325" s="3">
        <v>0</v>
      </c>
      <c r="AC325" s="4">
        <f>Table39[[#This Row],[LPN Admin Hours Contract]]/Table39[[#This Row],[LPN Admin Hours]]</f>
        <v>0</v>
      </c>
      <c r="AD325" s="3">
        <f>SUM(Table39[[#This Row],[CNA Hours]], Table39[[#This Row],[NA in Training Hours]], Table39[[#This Row],[Med Aide/Tech Hours]])</f>
        <v>263.85277777777776</v>
      </c>
      <c r="AE325" s="3">
        <f>SUM(Table39[[#This Row],[CNA Hours Contract]], Table39[[#This Row],[NA in Training Hours Contract]], Table39[[#This Row],[Med Aide/Tech Hours Contract]])</f>
        <v>0</v>
      </c>
      <c r="AF325" s="4">
        <f>Table39[[#This Row],[CNA/NA/Med Aide Contract Hours]]/Table39[[#This Row],[Total CNA, NA in Training, Med Aide/Tech Hours]]</f>
        <v>0</v>
      </c>
      <c r="AG325" s="3">
        <v>249.48055555555555</v>
      </c>
      <c r="AH325" s="3">
        <v>0</v>
      </c>
      <c r="AI325" s="4">
        <f>Table39[[#This Row],[CNA Hours Contract]]/Table39[[#This Row],[CNA Hours]]</f>
        <v>0</v>
      </c>
      <c r="AJ325" s="3">
        <v>14.372222222222222</v>
      </c>
      <c r="AK325" s="3">
        <v>0</v>
      </c>
      <c r="AL325" s="4">
        <f>Table39[[#This Row],[NA in Training Hours Contract]]/Table39[[#This Row],[NA in Training Hours]]</f>
        <v>0</v>
      </c>
      <c r="AM325" s="3">
        <v>0</v>
      </c>
      <c r="AN325" s="3">
        <v>0</v>
      </c>
      <c r="AO325" s="4">
        <v>0</v>
      </c>
      <c r="AP325" s="1" t="s">
        <v>323</v>
      </c>
      <c r="AQ325" s="1">
        <v>5</v>
      </c>
    </row>
    <row r="326" spans="1:43" x14ac:dyDescent="0.2">
      <c r="A326" s="1" t="s">
        <v>425</v>
      </c>
      <c r="B326" s="1" t="s">
        <v>752</v>
      </c>
      <c r="C326" s="1" t="s">
        <v>951</v>
      </c>
      <c r="D326" s="1" t="s">
        <v>1097</v>
      </c>
      <c r="E326" s="3">
        <v>115.57777777777778</v>
      </c>
      <c r="F326" s="3">
        <f t="shared" si="17"/>
        <v>428.24633333333333</v>
      </c>
      <c r="G326" s="3">
        <f>SUM(Table39[[#This Row],[RN Hours Contract (W/ Admin, DON)]], Table39[[#This Row],[LPN Contract Hours (w/ Admin)]], Table39[[#This Row],[CNA/NA/Med Aide Contract Hours]])</f>
        <v>0</v>
      </c>
      <c r="H326" s="4">
        <f>Table39[[#This Row],[Total Contract Hours]]/Table39[[#This Row],[Total Hours Nurse Staffing]]</f>
        <v>0</v>
      </c>
      <c r="I326" s="3">
        <f>SUM(Table39[[#This Row],[RN Hours]], Table39[[#This Row],[RN Admin Hours]], Table39[[#This Row],[RN DON Hours]])</f>
        <v>91.087888888888884</v>
      </c>
      <c r="J326" s="3">
        <f t="shared" si="15"/>
        <v>0</v>
      </c>
      <c r="K326" s="4">
        <f>Table39[[#This Row],[RN Hours Contract (W/ Admin, DON)]]/Table39[[#This Row],[RN Hours (w/ Admin, DON)]]</f>
        <v>0</v>
      </c>
      <c r="L326" s="3">
        <v>57.934111111111108</v>
      </c>
      <c r="M326" s="3">
        <v>0</v>
      </c>
      <c r="N326" s="4">
        <f>Table39[[#This Row],[RN Hours Contract]]/Table39[[#This Row],[RN Hours]]</f>
        <v>0</v>
      </c>
      <c r="O326" s="3">
        <v>28.620444444444445</v>
      </c>
      <c r="P326" s="3">
        <v>0</v>
      </c>
      <c r="Q326" s="4">
        <f>Table39[[#This Row],[RN Admin Hours Contract]]/Table39[[#This Row],[RN Admin Hours]]</f>
        <v>0</v>
      </c>
      <c r="R326" s="3">
        <v>4.5333333333333332</v>
      </c>
      <c r="S326" s="3">
        <v>0</v>
      </c>
      <c r="T326" s="4">
        <f>Table39[[#This Row],[RN DON Hours Contract]]/Table39[[#This Row],[RN DON Hours]]</f>
        <v>0</v>
      </c>
      <c r="U326" s="3">
        <f>SUM(Table39[[#This Row],[LPN Hours]], Table39[[#This Row],[LPN Admin Hours]])</f>
        <v>124.72877777777776</v>
      </c>
      <c r="V326" s="3">
        <f>Table39[[#This Row],[LPN Hours Contract]]+Table39[[#This Row],[LPN Admin Hours Contract]]</f>
        <v>0</v>
      </c>
      <c r="W326" s="4">
        <f t="shared" si="16"/>
        <v>0</v>
      </c>
      <c r="X326" s="3">
        <v>115.09033333333332</v>
      </c>
      <c r="Y326" s="3">
        <v>0</v>
      </c>
      <c r="Z326" s="4">
        <f>Table39[[#This Row],[LPN Hours Contract]]/Table39[[#This Row],[LPN Hours]]</f>
        <v>0</v>
      </c>
      <c r="AA326" s="3">
        <v>9.6384444444444455</v>
      </c>
      <c r="AB326" s="3">
        <v>0</v>
      </c>
      <c r="AC326" s="4">
        <f>Table39[[#This Row],[LPN Admin Hours Contract]]/Table39[[#This Row],[LPN Admin Hours]]</f>
        <v>0</v>
      </c>
      <c r="AD326" s="3">
        <f>SUM(Table39[[#This Row],[CNA Hours]], Table39[[#This Row],[NA in Training Hours]], Table39[[#This Row],[Med Aide/Tech Hours]])</f>
        <v>212.42966666666666</v>
      </c>
      <c r="AE326" s="3">
        <f>SUM(Table39[[#This Row],[CNA Hours Contract]], Table39[[#This Row],[NA in Training Hours Contract]], Table39[[#This Row],[Med Aide/Tech Hours Contract]])</f>
        <v>0</v>
      </c>
      <c r="AF326" s="4">
        <f>Table39[[#This Row],[CNA/NA/Med Aide Contract Hours]]/Table39[[#This Row],[Total CNA, NA in Training, Med Aide/Tech Hours]]</f>
        <v>0</v>
      </c>
      <c r="AG326" s="3">
        <v>175.2631111111111</v>
      </c>
      <c r="AH326" s="3">
        <v>0</v>
      </c>
      <c r="AI326" s="4">
        <f>Table39[[#This Row],[CNA Hours Contract]]/Table39[[#This Row],[CNA Hours]]</f>
        <v>0</v>
      </c>
      <c r="AJ326" s="3">
        <v>37.166555555555576</v>
      </c>
      <c r="AK326" s="3">
        <v>0</v>
      </c>
      <c r="AL326" s="4">
        <f>Table39[[#This Row],[NA in Training Hours Contract]]/Table39[[#This Row],[NA in Training Hours]]</f>
        <v>0</v>
      </c>
      <c r="AM326" s="3">
        <v>0</v>
      </c>
      <c r="AN326" s="3">
        <v>0</v>
      </c>
      <c r="AO326" s="4">
        <v>0</v>
      </c>
      <c r="AP326" s="1" t="s">
        <v>324</v>
      </c>
      <c r="AQ326" s="1">
        <v>5</v>
      </c>
    </row>
    <row r="327" spans="1:43" x14ac:dyDescent="0.2">
      <c r="A327" s="1" t="s">
        <v>425</v>
      </c>
      <c r="B327" s="1" t="s">
        <v>430</v>
      </c>
      <c r="C327" s="1" t="s">
        <v>970</v>
      </c>
      <c r="D327" s="1" t="s">
        <v>1105</v>
      </c>
      <c r="E327" s="3">
        <v>115.27777777777777</v>
      </c>
      <c r="F327" s="3">
        <f t="shared" si="17"/>
        <v>496.75700000000001</v>
      </c>
      <c r="G327" s="3">
        <f>SUM(Table39[[#This Row],[RN Hours Contract (W/ Admin, DON)]], Table39[[#This Row],[LPN Contract Hours (w/ Admin)]], Table39[[#This Row],[CNA/NA/Med Aide Contract Hours]])</f>
        <v>6.7014444444444452</v>
      </c>
      <c r="H327" s="4">
        <f>Table39[[#This Row],[Total Contract Hours]]/Table39[[#This Row],[Total Hours Nurse Staffing]]</f>
        <v>1.3490387542489476E-2</v>
      </c>
      <c r="I327" s="3">
        <f>SUM(Table39[[#This Row],[RN Hours]], Table39[[#This Row],[RN Admin Hours]], Table39[[#This Row],[RN DON Hours]])</f>
        <v>82.99444444444444</v>
      </c>
      <c r="J327" s="3">
        <f t="shared" si="15"/>
        <v>8.8888888888888892E-2</v>
      </c>
      <c r="K327" s="4">
        <f>Table39[[#This Row],[RN Hours Contract (W/ Admin, DON)]]/Table39[[#This Row],[RN Hours (w/ Admin, DON)]]</f>
        <v>1.0710221567708682E-3</v>
      </c>
      <c r="L327" s="3">
        <v>31.086111111111112</v>
      </c>
      <c r="M327" s="3">
        <v>8.8888888888888892E-2</v>
      </c>
      <c r="N327" s="4">
        <f>Table39[[#This Row],[RN Hours Contract]]/Table39[[#This Row],[RN Hours]]</f>
        <v>2.8594406219283352E-3</v>
      </c>
      <c r="O327" s="3">
        <v>46.75277777777778</v>
      </c>
      <c r="P327" s="3">
        <v>0</v>
      </c>
      <c r="Q327" s="4">
        <f>Table39[[#This Row],[RN Admin Hours Contract]]/Table39[[#This Row],[RN Admin Hours]]</f>
        <v>0</v>
      </c>
      <c r="R327" s="3">
        <v>5.1555555555555559</v>
      </c>
      <c r="S327" s="3">
        <v>0</v>
      </c>
      <c r="T327" s="4">
        <f>Table39[[#This Row],[RN DON Hours Contract]]/Table39[[#This Row],[RN DON Hours]]</f>
        <v>0</v>
      </c>
      <c r="U327" s="3">
        <f>SUM(Table39[[#This Row],[LPN Hours]], Table39[[#This Row],[LPN Admin Hours]])</f>
        <v>207.70700000000002</v>
      </c>
      <c r="V327" s="3">
        <f>Table39[[#This Row],[LPN Hours Contract]]+Table39[[#This Row],[LPN Admin Hours Contract]]</f>
        <v>3.9042222222222227</v>
      </c>
      <c r="W327" s="4">
        <f t="shared" si="16"/>
        <v>1.8796777297935181E-2</v>
      </c>
      <c r="X327" s="3">
        <v>192.68200000000002</v>
      </c>
      <c r="Y327" s="3">
        <v>3.9042222222222227</v>
      </c>
      <c r="Z327" s="4">
        <f>Table39[[#This Row],[LPN Hours Contract]]/Table39[[#This Row],[LPN Hours]]</f>
        <v>2.0262516593258437E-2</v>
      </c>
      <c r="AA327" s="3">
        <v>15.025</v>
      </c>
      <c r="AB327" s="3">
        <v>0</v>
      </c>
      <c r="AC327" s="4">
        <f>Table39[[#This Row],[LPN Admin Hours Contract]]/Table39[[#This Row],[LPN Admin Hours]]</f>
        <v>0</v>
      </c>
      <c r="AD327" s="3">
        <f>SUM(Table39[[#This Row],[CNA Hours]], Table39[[#This Row],[NA in Training Hours]], Table39[[#This Row],[Med Aide/Tech Hours]])</f>
        <v>206.05555555555554</v>
      </c>
      <c r="AE327" s="3">
        <f>SUM(Table39[[#This Row],[CNA Hours Contract]], Table39[[#This Row],[NA in Training Hours Contract]], Table39[[#This Row],[Med Aide/Tech Hours Contract]])</f>
        <v>2.7083333333333335</v>
      </c>
      <c r="AF327" s="4">
        <f>Table39[[#This Row],[CNA/NA/Med Aide Contract Hours]]/Table39[[#This Row],[Total CNA, NA in Training, Med Aide/Tech Hours]]</f>
        <v>1.3143704502561339E-2</v>
      </c>
      <c r="AG327" s="3">
        <v>206.05555555555554</v>
      </c>
      <c r="AH327" s="3">
        <v>2.7083333333333335</v>
      </c>
      <c r="AI327" s="4">
        <f>Table39[[#This Row],[CNA Hours Contract]]/Table39[[#This Row],[CNA Hours]]</f>
        <v>1.3143704502561339E-2</v>
      </c>
      <c r="AJ327" s="3">
        <v>0</v>
      </c>
      <c r="AK327" s="3">
        <v>0</v>
      </c>
      <c r="AL327" s="4">
        <v>0</v>
      </c>
      <c r="AM327" s="3">
        <v>0</v>
      </c>
      <c r="AN327" s="3">
        <v>0</v>
      </c>
      <c r="AO327" s="4">
        <v>0</v>
      </c>
      <c r="AP327" s="1" t="s">
        <v>325</v>
      </c>
      <c r="AQ327" s="1">
        <v>5</v>
      </c>
    </row>
    <row r="328" spans="1:43" x14ac:dyDescent="0.2">
      <c r="A328" s="1" t="s">
        <v>425</v>
      </c>
      <c r="B328" s="1" t="s">
        <v>753</v>
      </c>
      <c r="C328" s="1" t="s">
        <v>964</v>
      </c>
      <c r="D328" s="1" t="s">
        <v>1131</v>
      </c>
      <c r="E328" s="3">
        <v>28.033333333333335</v>
      </c>
      <c r="F328" s="3">
        <f t="shared" si="17"/>
        <v>132.54288888888888</v>
      </c>
      <c r="G328" s="3">
        <f>SUM(Table39[[#This Row],[RN Hours Contract (W/ Admin, DON)]], Table39[[#This Row],[LPN Contract Hours (w/ Admin)]], Table39[[#This Row],[CNA/NA/Med Aide Contract Hours]])</f>
        <v>0</v>
      </c>
      <c r="H328" s="4">
        <f>Table39[[#This Row],[Total Contract Hours]]/Table39[[#This Row],[Total Hours Nurse Staffing]]</f>
        <v>0</v>
      </c>
      <c r="I328" s="3">
        <f>SUM(Table39[[#This Row],[RN Hours]], Table39[[#This Row],[RN Admin Hours]], Table39[[#This Row],[RN DON Hours]])</f>
        <v>52.359777777777772</v>
      </c>
      <c r="J328" s="3">
        <f t="shared" si="15"/>
        <v>0</v>
      </c>
      <c r="K328" s="4">
        <f>Table39[[#This Row],[RN Hours Contract (W/ Admin, DON)]]/Table39[[#This Row],[RN Hours (w/ Admin, DON)]]</f>
        <v>0</v>
      </c>
      <c r="L328" s="3">
        <v>37.860111111111109</v>
      </c>
      <c r="M328" s="3">
        <v>0</v>
      </c>
      <c r="N328" s="4">
        <f>Table39[[#This Row],[RN Hours Contract]]/Table39[[#This Row],[RN Hours]]</f>
        <v>0</v>
      </c>
      <c r="O328" s="3">
        <v>8.8330000000000002</v>
      </c>
      <c r="P328" s="3">
        <v>0</v>
      </c>
      <c r="Q328" s="4">
        <f>Table39[[#This Row],[RN Admin Hours Contract]]/Table39[[#This Row],[RN Admin Hours]]</f>
        <v>0</v>
      </c>
      <c r="R328" s="3">
        <v>5.666666666666667</v>
      </c>
      <c r="S328" s="3">
        <v>0</v>
      </c>
      <c r="T328" s="4">
        <f>Table39[[#This Row],[RN DON Hours Contract]]/Table39[[#This Row],[RN DON Hours]]</f>
        <v>0</v>
      </c>
      <c r="U328" s="3">
        <f>SUM(Table39[[#This Row],[LPN Hours]], Table39[[#This Row],[LPN Admin Hours]])</f>
        <v>12.997111111111112</v>
      </c>
      <c r="V328" s="3">
        <f>Table39[[#This Row],[LPN Hours Contract]]+Table39[[#This Row],[LPN Admin Hours Contract]]</f>
        <v>0</v>
      </c>
      <c r="W328" s="4">
        <f t="shared" si="16"/>
        <v>0</v>
      </c>
      <c r="X328" s="3">
        <v>12.980444444444444</v>
      </c>
      <c r="Y328" s="3">
        <v>0</v>
      </c>
      <c r="Z328" s="4">
        <f>Table39[[#This Row],[LPN Hours Contract]]/Table39[[#This Row],[LPN Hours]]</f>
        <v>0</v>
      </c>
      <c r="AA328" s="3">
        <v>1.6666666666666666E-2</v>
      </c>
      <c r="AB328" s="3">
        <v>0</v>
      </c>
      <c r="AC328" s="4">
        <f>Table39[[#This Row],[LPN Admin Hours Contract]]/Table39[[#This Row],[LPN Admin Hours]]</f>
        <v>0</v>
      </c>
      <c r="AD328" s="3">
        <f>SUM(Table39[[#This Row],[CNA Hours]], Table39[[#This Row],[NA in Training Hours]], Table39[[#This Row],[Med Aide/Tech Hours]])</f>
        <v>67.185999999999993</v>
      </c>
      <c r="AE328" s="3">
        <f>SUM(Table39[[#This Row],[CNA Hours Contract]], Table39[[#This Row],[NA in Training Hours Contract]], Table39[[#This Row],[Med Aide/Tech Hours Contract]])</f>
        <v>0</v>
      </c>
      <c r="AF328" s="4">
        <f>Table39[[#This Row],[CNA/NA/Med Aide Contract Hours]]/Table39[[#This Row],[Total CNA, NA in Training, Med Aide/Tech Hours]]</f>
        <v>0</v>
      </c>
      <c r="AG328" s="3">
        <v>65.080444444444439</v>
      </c>
      <c r="AH328" s="3">
        <v>0</v>
      </c>
      <c r="AI328" s="4">
        <f>Table39[[#This Row],[CNA Hours Contract]]/Table39[[#This Row],[CNA Hours]]</f>
        <v>0</v>
      </c>
      <c r="AJ328" s="3">
        <v>2.1055555555555556</v>
      </c>
      <c r="AK328" s="3">
        <v>0</v>
      </c>
      <c r="AL328" s="4">
        <f>Table39[[#This Row],[NA in Training Hours Contract]]/Table39[[#This Row],[NA in Training Hours]]</f>
        <v>0</v>
      </c>
      <c r="AM328" s="3">
        <v>0</v>
      </c>
      <c r="AN328" s="3">
        <v>0</v>
      </c>
      <c r="AO328" s="4">
        <v>0</v>
      </c>
      <c r="AP328" s="1" t="s">
        <v>326</v>
      </c>
      <c r="AQ328" s="1">
        <v>5</v>
      </c>
    </row>
    <row r="329" spans="1:43" x14ac:dyDescent="0.2">
      <c r="A329" s="1" t="s">
        <v>425</v>
      </c>
      <c r="B329" s="1" t="s">
        <v>754</v>
      </c>
      <c r="C329" s="1" t="s">
        <v>856</v>
      </c>
      <c r="D329" s="1" t="s">
        <v>1118</v>
      </c>
      <c r="E329" s="3">
        <v>35.5</v>
      </c>
      <c r="F329" s="3">
        <f t="shared" si="17"/>
        <v>181.22388888888889</v>
      </c>
      <c r="G329" s="3">
        <f>SUM(Table39[[#This Row],[RN Hours Contract (W/ Admin, DON)]], Table39[[#This Row],[LPN Contract Hours (w/ Admin)]], Table39[[#This Row],[CNA/NA/Med Aide Contract Hours]])</f>
        <v>0</v>
      </c>
      <c r="H329" s="4">
        <f>Table39[[#This Row],[Total Contract Hours]]/Table39[[#This Row],[Total Hours Nurse Staffing]]</f>
        <v>0</v>
      </c>
      <c r="I329" s="3">
        <f>SUM(Table39[[#This Row],[RN Hours]], Table39[[#This Row],[RN Admin Hours]], Table39[[#This Row],[RN DON Hours]])</f>
        <v>45.300555555555562</v>
      </c>
      <c r="J329" s="3">
        <f t="shared" si="15"/>
        <v>0</v>
      </c>
      <c r="K329" s="4">
        <f>Table39[[#This Row],[RN Hours Contract (W/ Admin, DON)]]/Table39[[#This Row],[RN Hours (w/ Admin, DON)]]</f>
        <v>0</v>
      </c>
      <c r="L329" s="3">
        <v>35.31111111111111</v>
      </c>
      <c r="M329" s="3">
        <v>0</v>
      </c>
      <c r="N329" s="4">
        <f>Table39[[#This Row],[RN Hours Contract]]/Table39[[#This Row],[RN Hours]]</f>
        <v>0</v>
      </c>
      <c r="O329" s="3">
        <v>4.2894444444444453</v>
      </c>
      <c r="P329" s="3">
        <v>0</v>
      </c>
      <c r="Q329" s="4">
        <f>Table39[[#This Row],[RN Admin Hours Contract]]/Table39[[#This Row],[RN Admin Hours]]</f>
        <v>0</v>
      </c>
      <c r="R329" s="3">
        <v>5.7</v>
      </c>
      <c r="S329" s="3">
        <v>0</v>
      </c>
      <c r="T329" s="4">
        <f>Table39[[#This Row],[RN DON Hours Contract]]/Table39[[#This Row],[RN DON Hours]]</f>
        <v>0</v>
      </c>
      <c r="U329" s="3">
        <f>SUM(Table39[[#This Row],[LPN Hours]], Table39[[#This Row],[LPN Admin Hours]])</f>
        <v>20.458666666666666</v>
      </c>
      <c r="V329" s="3">
        <f>Table39[[#This Row],[LPN Hours Contract]]+Table39[[#This Row],[LPN Admin Hours Contract]]</f>
        <v>0</v>
      </c>
      <c r="W329" s="4">
        <f t="shared" si="16"/>
        <v>0</v>
      </c>
      <c r="X329" s="3">
        <v>20.458666666666666</v>
      </c>
      <c r="Y329" s="3">
        <v>0</v>
      </c>
      <c r="Z329" s="4">
        <f>Table39[[#This Row],[LPN Hours Contract]]/Table39[[#This Row],[LPN Hours]]</f>
        <v>0</v>
      </c>
      <c r="AA329" s="3">
        <v>0</v>
      </c>
      <c r="AB329" s="3">
        <v>0</v>
      </c>
      <c r="AC329" s="4">
        <v>0</v>
      </c>
      <c r="AD329" s="3">
        <f>SUM(Table39[[#This Row],[CNA Hours]], Table39[[#This Row],[NA in Training Hours]], Table39[[#This Row],[Med Aide/Tech Hours]])</f>
        <v>115.46466666666666</v>
      </c>
      <c r="AE329" s="3">
        <f>SUM(Table39[[#This Row],[CNA Hours Contract]], Table39[[#This Row],[NA in Training Hours Contract]], Table39[[#This Row],[Med Aide/Tech Hours Contract]])</f>
        <v>0</v>
      </c>
      <c r="AF329" s="4">
        <f>Table39[[#This Row],[CNA/NA/Med Aide Contract Hours]]/Table39[[#This Row],[Total CNA, NA in Training, Med Aide/Tech Hours]]</f>
        <v>0</v>
      </c>
      <c r="AG329" s="3">
        <v>115.46466666666666</v>
      </c>
      <c r="AH329" s="3">
        <v>0</v>
      </c>
      <c r="AI329" s="4">
        <f>Table39[[#This Row],[CNA Hours Contract]]/Table39[[#This Row],[CNA Hours]]</f>
        <v>0</v>
      </c>
      <c r="AJ329" s="3">
        <v>0</v>
      </c>
      <c r="AK329" s="3">
        <v>0</v>
      </c>
      <c r="AL329" s="4">
        <v>0</v>
      </c>
      <c r="AM329" s="3">
        <v>0</v>
      </c>
      <c r="AN329" s="3">
        <v>0</v>
      </c>
      <c r="AO329" s="4">
        <v>0</v>
      </c>
      <c r="AP329" s="1" t="s">
        <v>327</v>
      </c>
      <c r="AQ329" s="1">
        <v>5</v>
      </c>
    </row>
    <row r="330" spans="1:43" x14ac:dyDescent="0.2">
      <c r="A330" s="1" t="s">
        <v>425</v>
      </c>
      <c r="B330" s="1" t="s">
        <v>755</v>
      </c>
      <c r="C330" s="1" t="s">
        <v>917</v>
      </c>
      <c r="D330" s="1" t="s">
        <v>1109</v>
      </c>
      <c r="E330" s="3">
        <v>12.377777777777778</v>
      </c>
      <c r="F330" s="3">
        <f t="shared" si="17"/>
        <v>83.632777777777775</v>
      </c>
      <c r="G330" s="3">
        <f>SUM(Table39[[#This Row],[RN Hours Contract (W/ Admin, DON)]], Table39[[#This Row],[LPN Contract Hours (w/ Admin)]], Table39[[#This Row],[CNA/NA/Med Aide Contract Hours]])</f>
        <v>0</v>
      </c>
      <c r="H330" s="4">
        <f>Table39[[#This Row],[Total Contract Hours]]/Table39[[#This Row],[Total Hours Nurse Staffing]]</f>
        <v>0</v>
      </c>
      <c r="I330" s="3">
        <f>SUM(Table39[[#This Row],[RN Hours]], Table39[[#This Row],[RN Admin Hours]], Table39[[#This Row],[RN DON Hours]])</f>
        <v>37.243333333333332</v>
      </c>
      <c r="J330" s="3">
        <f t="shared" si="15"/>
        <v>0</v>
      </c>
      <c r="K330" s="4">
        <f>Table39[[#This Row],[RN Hours Contract (W/ Admin, DON)]]/Table39[[#This Row],[RN Hours (w/ Admin, DON)]]</f>
        <v>0</v>
      </c>
      <c r="L330" s="3">
        <v>27.456111111111113</v>
      </c>
      <c r="M330" s="3">
        <v>0</v>
      </c>
      <c r="N330" s="4">
        <f>Table39[[#This Row],[RN Hours Contract]]/Table39[[#This Row],[RN Hours]]</f>
        <v>0</v>
      </c>
      <c r="O330" s="3">
        <v>4.1872222222222222</v>
      </c>
      <c r="P330" s="3">
        <v>0</v>
      </c>
      <c r="Q330" s="4">
        <f>Table39[[#This Row],[RN Admin Hours Contract]]/Table39[[#This Row],[RN Admin Hours]]</f>
        <v>0</v>
      </c>
      <c r="R330" s="3">
        <v>5.6</v>
      </c>
      <c r="S330" s="3">
        <v>0</v>
      </c>
      <c r="T330" s="4">
        <f>Table39[[#This Row],[RN DON Hours Contract]]/Table39[[#This Row],[RN DON Hours]]</f>
        <v>0</v>
      </c>
      <c r="U330" s="3">
        <f>SUM(Table39[[#This Row],[LPN Hours]], Table39[[#This Row],[LPN Admin Hours]])</f>
        <v>17.973333333333333</v>
      </c>
      <c r="V330" s="3">
        <f>Table39[[#This Row],[LPN Hours Contract]]+Table39[[#This Row],[LPN Admin Hours Contract]]</f>
        <v>0</v>
      </c>
      <c r="W330" s="4">
        <f t="shared" si="16"/>
        <v>0</v>
      </c>
      <c r="X330" s="3">
        <v>17.973333333333333</v>
      </c>
      <c r="Y330" s="3">
        <v>0</v>
      </c>
      <c r="Z330" s="4">
        <f>Table39[[#This Row],[LPN Hours Contract]]/Table39[[#This Row],[LPN Hours]]</f>
        <v>0</v>
      </c>
      <c r="AA330" s="3">
        <v>0</v>
      </c>
      <c r="AB330" s="3">
        <v>0</v>
      </c>
      <c r="AC330" s="4">
        <v>0</v>
      </c>
      <c r="AD330" s="3">
        <f>SUM(Table39[[#This Row],[CNA Hours]], Table39[[#This Row],[NA in Training Hours]], Table39[[#This Row],[Med Aide/Tech Hours]])</f>
        <v>28.41611111111111</v>
      </c>
      <c r="AE330" s="3">
        <f>SUM(Table39[[#This Row],[CNA Hours Contract]], Table39[[#This Row],[NA in Training Hours Contract]], Table39[[#This Row],[Med Aide/Tech Hours Contract]])</f>
        <v>0</v>
      </c>
      <c r="AF330" s="4">
        <f>Table39[[#This Row],[CNA/NA/Med Aide Contract Hours]]/Table39[[#This Row],[Total CNA, NA in Training, Med Aide/Tech Hours]]</f>
        <v>0</v>
      </c>
      <c r="AG330" s="3">
        <v>28.41611111111111</v>
      </c>
      <c r="AH330" s="3">
        <v>0</v>
      </c>
      <c r="AI330" s="4">
        <f>Table39[[#This Row],[CNA Hours Contract]]/Table39[[#This Row],[CNA Hours]]</f>
        <v>0</v>
      </c>
      <c r="AJ330" s="3">
        <v>0</v>
      </c>
      <c r="AK330" s="3">
        <v>0</v>
      </c>
      <c r="AL330" s="4">
        <v>0</v>
      </c>
      <c r="AM330" s="3">
        <v>0</v>
      </c>
      <c r="AN330" s="3">
        <v>0</v>
      </c>
      <c r="AO330" s="4">
        <v>0</v>
      </c>
      <c r="AP330" s="1" t="s">
        <v>328</v>
      </c>
      <c r="AQ330" s="1">
        <v>5</v>
      </c>
    </row>
    <row r="331" spans="1:43" x14ac:dyDescent="0.2">
      <c r="A331" s="1" t="s">
        <v>425</v>
      </c>
      <c r="B331" s="1" t="s">
        <v>756</v>
      </c>
      <c r="C331" s="1" t="s">
        <v>918</v>
      </c>
      <c r="D331" s="1" t="s">
        <v>1079</v>
      </c>
      <c r="E331" s="3">
        <v>87.588888888888889</v>
      </c>
      <c r="F331" s="3">
        <f t="shared" si="17"/>
        <v>285.32233333333335</v>
      </c>
      <c r="G331" s="3">
        <f>SUM(Table39[[#This Row],[RN Hours Contract (W/ Admin, DON)]], Table39[[#This Row],[LPN Contract Hours (w/ Admin)]], Table39[[#This Row],[CNA/NA/Med Aide Contract Hours]])</f>
        <v>4.6383333333333336</v>
      </c>
      <c r="H331" s="4">
        <f>Table39[[#This Row],[Total Contract Hours]]/Table39[[#This Row],[Total Hours Nurse Staffing]]</f>
        <v>1.6256467831119659E-2</v>
      </c>
      <c r="I331" s="3">
        <f>SUM(Table39[[#This Row],[RN Hours]], Table39[[#This Row],[RN Admin Hours]], Table39[[#This Row],[RN DON Hours]])</f>
        <v>63.268777777777778</v>
      </c>
      <c r="J331" s="3">
        <f t="shared" si="15"/>
        <v>9.4444444444444442E-2</v>
      </c>
      <c r="K331" s="4">
        <f>Table39[[#This Row],[RN Hours Contract (W/ Admin, DON)]]/Table39[[#This Row],[RN Hours (w/ Admin, DON)]]</f>
        <v>1.4927496272516372E-3</v>
      </c>
      <c r="L331" s="3">
        <v>44.757666666666665</v>
      </c>
      <c r="M331" s="3">
        <v>9.4444444444444442E-2</v>
      </c>
      <c r="N331" s="4">
        <f>Table39[[#This Row],[RN Hours Contract]]/Table39[[#This Row],[RN Hours]]</f>
        <v>2.1101288668111486E-3</v>
      </c>
      <c r="O331" s="3">
        <v>12.947222222222223</v>
      </c>
      <c r="P331" s="3">
        <v>0</v>
      </c>
      <c r="Q331" s="4">
        <f>Table39[[#This Row],[RN Admin Hours Contract]]/Table39[[#This Row],[RN Admin Hours]]</f>
        <v>0</v>
      </c>
      <c r="R331" s="3">
        <v>5.5638888888888891</v>
      </c>
      <c r="S331" s="3">
        <v>0</v>
      </c>
      <c r="T331" s="4">
        <f>Table39[[#This Row],[RN DON Hours Contract]]/Table39[[#This Row],[RN DON Hours]]</f>
        <v>0</v>
      </c>
      <c r="U331" s="3">
        <f>SUM(Table39[[#This Row],[LPN Hours]], Table39[[#This Row],[LPN Admin Hours]])</f>
        <v>83.593999999999994</v>
      </c>
      <c r="V331" s="3">
        <f>Table39[[#This Row],[LPN Hours Contract]]+Table39[[#This Row],[LPN Admin Hours Contract]]</f>
        <v>0.27777777777777779</v>
      </c>
      <c r="W331" s="4">
        <f t="shared" si="16"/>
        <v>3.3229391795796086E-3</v>
      </c>
      <c r="X331" s="3">
        <v>79.382888888888886</v>
      </c>
      <c r="Y331" s="3">
        <v>0.27777777777777779</v>
      </c>
      <c r="Z331" s="4">
        <f>Table39[[#This Row],[LPN Hours Contract]]/Table39[[#This Row],[LPN Hours]]</f>
        <v>3.4992147762042199E-3</v>
      </c>
      <c r="AA331" s="3">
        <v>4.2111111111111112</v>
      </c>
      <c r="AB331" s="3">
        <v>0</v>
      </c>
      <c r="AC331" s="4">
        <f>Table39[[#This Row],[LPN Admin Hours Contract]]/Table39[[#This Row],[LPN Admin Hours]]</f>
        <v>0</v>
      </c>
      <c r="AD331" s="3">
        <f>SUM(Table39[[#This Row],[CNA Hours]], Table39[[#This Row],[NA in Training Hours]], Table39[[#This Row],[Med Aide/Tech Hours]])</f>
        <v>138.45955555555557</v>
      </c>
      <c r="AE331" s="3">
        <f>SUM(Table39[[#This Row],[CNA Hours Contract]], Table39[[#This Row],[NA in Training Hours Contract]], Table39[[#This Row],[Med Aide/Tech Hours Contract]])</f>
        <v>4.266111111111111</v>
      </c>
      <c r="AF331" s="4">
        <f>Table39[[#This Row],[CNA/NA/Med Aide Contract Hours]]/Table39[[#This Row],[Total CNA, NA in Training, Med Aide/Tech Hours]]</f>
        <v>3.0811243716576679E-2</v>
      </c>
      <c r="AG331" s="3">
        <v>138.15677777777779</v>
      </c>
      <c r="AH331" s="3">
        <v>4.266111111111111</v>
      </c>
      <c r="AI331" s="4">
        <f>Table39[[#This Row],[CNA Hours Contract]]/Table39[[#This Row],[CNA Hours]]</f>
        <v>3.0878768162739427E-2</v>
      </c>
      <c r="AJ331" s="3">
        <v>0.30277777777777776</v>
      </c>
      <c r="AK331" s="3">
        <v>0</v>
      </c>
      <c r="AL331" s="4">
        <f>Table39[[#This Row],[NA in Training Hours Contract]]/Table39[[#This Row],[NA in Training Hours]]</f>
        <v>0</v>
      </c>
      <c r="AM331" s="3">
        <v>0</v>
      </c>
      <c r="AN331" s="3">
        <v>0</v>
      </c>
      <c r="AO331" s="4">
        <v>0</v>
      </c>
      <c r="AP331" s="1" t="s">
        <v>329</v>
      </c>
      <c r="AQ331" s="1">
        <v>5</v>
      </c>
    </row>
    <row r="332" spans="1:43" x14ac:dyDescent="0.2">
      <c r="A332" s="1" t="s">
        <v>425</v>
      </c>
      <c r="B332" s="1" t="s">
        <v>757</v>
      </c>
      <c r="C332" s="1" t="s">
        <v>1045</v>
      </c>
      <c r="D332" s="1" t="s">
        <v>1126</v>
      </c>
      <c r="E332" s="3">
        <v>17.877777777777776</v>
      </c>
      <c r="F332" s="3">
        <f t="shared" si="17"/>
        <v>83.169444444444451</v>
      </c>
      <c r="G332" s="3">
        <f>SUM(Table39[[#This Row],[RN Hours Contract (W/ Admin, DON)]], Table39[[#This Row],[LPN Contract Hours (w/ Admin)]], Table39[[#This Row],[CNA/NA/Med Aide Contract Hours]])</f>
        <v>0</v>
      </c>
      <c r="H332" s="4">
        <f>Table39[[#This Row],[Total Contract Hours]]/Table39[[#This Row],[Total Hours Nurse Staffing]]</f>
        <v>0</v>
      </c>
      <c r="I332" s="3">
        <f>SUM(Table39[[#This Row],[RN Hours]], Table39[[#This Row],[RN Admin Hours]], Table39[[#This Row],[RN DON Hours]])</f>
        <v>27.741666666666667</v>
      </c>
      <c r="J332" s="3">
        <f t="shared" si="15"/>
        <v>0</v>
      </c>
      <c r="K332" s="4">
        <f>Table39[[#This Row],[RN Hours Contract (W/ Admin, DON)]]/Table39[[#This Row],[RN Hours (w/ Admin, DON)]]</f>
        <v>0</v>
      </c>
      <c r="L332" s="3">
        <v>19.594444444444445</v>
      </c>
      <c r="M332" s="3">
        <v>0</v>
      </c>
      <c r="N332" s="4">
        <f>Table39[[#This Row],[RN Hours Contract]]/Table39[[#This Row],[RN Hours]]</f>
        <v>0</v>
      </c>
      <c r="O332" s="3">
        <v>2.1666666666666665</v>
      </c>
      <c r="P332" s="3">
        <v>0</v>
      </c>
      <c r="Q332" s="4">
        <f>Table39[[#This Row],[RN Admin Hours Contract]]/Table39[[#This Row],[RN Admin Hours]]</f>
        <v>0</v>
      </c>
      <c r="R332" s="3">
        <v>5.9805555555555552</v>
      </c>
      <c r="S332" s="3">
        <v>0</v>
      </c>
      <c r="T332" s="4">
        <f>Table39[[#This Row],[RN DON Hours Contract]]/Table39[[#This Row],[RN DON Hours]]</f>
        <v>0</v>
      </c>
      <c r="U332" s="3">
        <f>SUM(Table39[[#This Row],[LPN Hours]], Table39[[#This Row],[LPN Admin Hours]])</f>
        <v>9.4166666666666679</v>
      </c>
      <c r="V332" s="3">
        <f>Table39[[#This Row],[LPN Hours Contract]]+Table39[[#This Row],[LPN Admin Hours Contract]]</f>
        <v>0</v>
      </c>
      <c r="W332" s="4">
        <f t="shared" si="16"/>
        <v>0</v>
      </c>
      <c r="X332" s="3">
        <v>5.3138888888888891</v>
      </c>
      <c r="Y332" s="3">
        <v>0</v>
      </c>
      <c r="Z332" s="4">
        <f>Table39[[#This Row],[LPN Hours Contract]]/Table39[[#This Row],[LPN Hours]]</f>
        <v>0</v>
      </c>
      <c r="AA332" s="3">
        <v>4.1027777777777779</v>
      </c>
      <c r="AB332" s="3">
        <v>0</v>
      </c>
      <c r="AC332" s="4">
        <f>Table39[[#This Row],[LPN Admin Hours Contract]]/Table39[[#This Row],[LPN Admin Hours]]</f>
        <v>0</v>
      </c>
      <c r="AD332" s="3">
        <f>SUM(Table39[[#This Row],[CNA Hours]], Table39[[#This Row],[NA in Training Hours]], Table39[[#This Row],[Med Aide/Tech Hours]])</f>
        <v>46.011111111111113</v>
      </c>
      <c r="AE332" s="3">
        <f>SUM(Table39[[#This Row],[CNA Hours Contract]], Table39[[#This Row],[NA in Training Hours Contract]], Table39[[#This Row],[Med Aide/Tech Hours Contract]])</f>
        <v>0</v>
      </c>
      <c r="AF332" s="4">
        <f>Table39[[#This Row],[CNA/NA/Med Aide Contract Hours]]/Table39[[#This Row],[Total CNA, NA in Training, Med Aide/Tech Hours]]</f>
        <v>0</v>
      </c>
      <c r="AG332" s="3">
        <v>46.011111111111113</v>
      </c>
      <c r="AH332" s="3">
        <v>0</v>
      </c>
      <c r="AI332" s="4">
        <f>Table39[[#This Row],[CNA Hours Contract]]/Table39[[#This Row],[CNA Hours]]</f>
        <v>0</v>
      </c>
      <c r="AJ332" s="3">
        <v>0</v>
      </c>
      <c r="AK332" s="3">
        <v>0</v>
      </c>
      <c r="AL332" s="4">
        <v>0</v>
      </c>
      <c r="AM332" s="3">
        <v>0</v>
      </c>
      <c r="AN332" s="3">
        <v>0</v>
      </c>
      <c r="AO332" s="4">
        <v>0</v>
      </c>
      <c r="AP332" s="1" t="s">
        <v>330</v>
      </c>
      <c r="AQ332" s="1">
        <v>5</v>
      </c>
    </row>
    <row r="333" spans="1:43" x14ac:dyDescent="0.2">
      <c r="A333" s="1" t="s">
        <v>425</v>
      </c>
      <c r="B333" s="1" t="s">
        <v>758</v>
      </c>
      <c r="C333" s="1" t="s">
        <v>970</v>
      </c>
      <c r="D333" s="1" t="s">
        <v>1105</v>
      </c>
      <c r="E333" s="3">
        <v>68.511111111111106</v>
      </c>
      <c r="F333" s="3">
        <f t="shared" si="17"/>
        <v>296.86844444444444</v>
      </c>
      <c r="G333" s="3">
        <f>SUM(Table39[[#This Row],[RN Hours Contract (W/ Admin, DON)]], Table39[[#This Row],[LPN Contract Hours (w/ Admin)]], Table39[[#This Row],[CNA/NA/Med Aide Contract Hours]])</f>
        <v>52.771555555555565</v>
      </c>
      <c r="H333" s="4">
        <f>Table39[[#This Row],[Total Contract Hours]]/Table39[[#This Row],[Total Hours Nurse Staffing]]</f>
        <v>0.17776074400332961</v>
      </c>
      <c r="I333" s="3">
        <f>SUM(Table39[[#This Row],[RN Hours]], Table39[[#This Row],[RN Admin Hours]], Table39[[#This Row],[RN DON Hours]])</f>
        <v>71.789999999999992</v>
      </c>
      <c r="J333" s="3">
        <f t="shared" si="15"/>
        <v>0.3</v>
      </c>
      <c r="K333" s="4">
        <f>Table39[[#This Row],[RN Hours Contract (W/ Admin, DON)]]/Table39[[#This Row],[RN Hours (w/ Admin, DON)]]</f>
        <v>4.1788549937317176E-3</v>
      </c>
      <c r="L333" s="3">
        <v>56.767777777777781</v>
      </c>
      <c r="M333" s="3">
        <v>0</v>
      </c>
      <c r="N333" s="4">
        <f>Table39[[#This Row],[RN Hours Contract]]/Table39[[#This Row],[RN Hours]]</f>
        <v>0</v>
      </c>
      <c r="O333" s="3">
        <v>4.0666666666666664</v>
      </c>
      <c r="P333" s="3">
        <v>0.3</v>
      </c>
      <c r="Q333" s="4">
        <f>Table39[[#This Row],[RN Admin Hours Contract]]/Table39[[#This Row],[RN Admin Hours]]</f>
        <v>7.3770491803278687E-2</v>
      </c>
      <c r="R333" s="3">
        <v>10.955555555555556</v>
      </c>
      <c r="S333" s="3">
        <v>0</v>
      </c>
      <c r="T333" s="4">
        <f>Table39[[#This Row],[RN DON Hours Contract]]/Table39[[#This Row],[RN DON Hours]]</f>
        <v>0</v>
      </c>
      <c r="U333" s="3">
        <f>SUM(Table39[[#This Row],[LPN Hours]], Table39[[#This Row],[LPN Admin Hours]])</f>
        <v>113.44955555555555</v>
      </c>
      <c r="V333" s="3">
        <f>Table39[[#This Row],[LPN Hours Contract]]+Table39[[#This Row],[LPN Admin Hours Contract]]</f>
        <v>19.521555555555558</v>
      </c>
      <c r="W333" s="4">
        <f t="shared" si="16"/>
        <v>0.17207256088364289</v>
      </c>
      <c r="X333" s="3">
        <v>113.44955555555555</v>
      </c>
      <c r="Y333" s="3">
        <v>19.521555555555558</v>
      </c>
      <c r="Z333" s="4">
        <f>Table39[[#This Row],[LPN Hours Contract]]/Table39[[#This Row],[LPN Hours]]</f>
        <v>0.17207256088364289</v>
      </c>
      <c r="AA333" s="3">
        <v>0</v>
      </c>
      <c r="AB333" s="3">
        <v>0</v>
      </c>
      <c r="AC333" s="4">
        <v>0</v>
      </c>
      <c r="AD333" s="3">
        <f>SUM(Table39[[#This Row],[CNA Hours]], Table39[[#This Row],[NA in Training Hours]], Table39[[#This Row],[Med Aide/Tech Hours]])</f>
        <v>111.62888888888888</v>
      </c>
      <c r="AE333" s="3">
        <f>SUM(Table39[[#This Row],[CNA Hours Contract]], Table39[[#This Row],[NA in Training Hours Contract]], Table39[[#This Row],[Med Aide/Tech Hours Contract]])</f>
        <v>32.950000000000003</v>
      </c>
      <c r="AF333" s="4">
        <f>Table39[[#This Row],[CNA/NA/Med Aide Contract Hours]]/Table39[[#This Row],[Total CNA, NA in Training, Med Aide/Tech Hours]]</f>
        <v>0.29517448689108761</v>
      </c>
      <c r="AG333" s="3">
        <v>109.94311111111111</v>
      </c>
      <c r="AH333" s="3">
        <v>32.950000000000003</v>
      </c>
      <c r="AI333" s="4">
        <f>Table39[[#This Row],[CNA Hours Contract]]/Table39[[#This Row],[CNA Hours]]</f>
        <v>0.29970045114240906</v>
      </c>
      <c r="AJ333" s="3">
        <v>1.6857777777777778</v>
      </c>
      <c r="AK333" s="3">
        <v>0</v>
      </c>
      <c r="AL333" s="4">
        <f>Table39[[#This Row],[NA in Training Hours Contract]]/Table39[[#This Row],[NA in Training Hours]]</f>
        <v>0</v>
      </c>
      <c r="AM333" s="3">
        <v>0</v>
      </c>
      <c r="AN333" s="3">
        <v>0</v>
      </c>
      <c r="AO333" s="4">
        <v>0</v>
      </c>
      <c r="AP333" s="1" t="s">
        <v>331</v>
      </c>
      <c r="AQ333" s="1">
        <v>5</v>
      </c>
    </row>
    <row r="334" spans="1:43" x14ac:dyDescent="0.2">
      <c r="A334" s="1" t="s">
        <v>425</v>
      </c>
      <c r="B334" s="1" t="s">
        <v>759</v>
      </c>
      <c r="C334" s="1" t="s">
        <v>918</v>
      </c>
      <c r="D334" s="1" t="s">
        <v>1079</v>
      </c>
      <c r="E334" s="3">
        <v>52.31111111111111</v>
      </c>
      <c r="F334" s="3">
        <f t="shared" si="17"/>
        <v>249.43888888888887</v>
      </c>
      <c r="G334" s="3">
        <f>SUM(Table39[[#This Row],[RN Hours Contract (W/ Admin, DON)]], Table39[[#This Row],[LPN Contract Hours (w/ Admin)]], Table39[[#This Row],[CNA/NA/Med Aide Contract Hours]])</f>
        <v>0.98055555555555562</v>
      </c>
      <c r="H334" s="4">
        <f>Table39[[#This Row],[Total Contract Hours]]/Table39[[#This Row],[Total Hours Nurse Staffing]]</f>
        <v>3.9310452348604655E-3</v>
      </c>
      <c r="I334" s="3">
        <f>SUM(Table39[[#This Row],[RN Hours]], Table39[[#This Row],[RN Admin Hours]], Table39[[#This Row],[RN DON Hours]])</f>
        <v>44.002777777777773</v>
      </c>
      <c r="J334" s="3">
        <f t="shared" si="15"/>
        <v>0</v>
      </c>
      <c r="K334" s="4">
        <f>Table39[[#This Row],[RN Hours Contract (W/ Admin, DON)]]/Table39[[#This Row],[RN Hours (w/ Admin, DON)]]</f>
        <v>0</v>
      </c>
      <c r="L334" s="3">
        <v>21.958333333333332</v>
      </c>
      <c r="M334" s="3">
        <v>0</v>
      </c>
      <c r="N334" s="4">
        <f>Table39[[#This Row],[RN Hours Contract]]/Table39[[#This Row],[RN Hours]]</f>
        <v>0</v>
      </c>
      <c r="O334" s="3">
        <v>16.355555555555554</v>
      </c>
      <c r="P334" s="3">
        <v>0</v>
      </c>
      <c r="Q334" s="4">
        <f>Table39[[#This Row],[RN Admin Hours Contract]]/Table39[[#This Row],[RN Admin Hours]]</f>
        <v>0</v>
      </c>
      <c r="R334" s="3">
        <v>5.6888888888888891</v>
      </c>
      <c r="S334" s="3">
        <v>0</v>
      </c>
      <c r="T334" s="4">
        <f>Table39[[#This Row],[RN DON Hours Contract]]/Table39[[#This Row],[RN DON Hours]]</f>
        <v>0</v>
      </c>
      <c r="U334" s="3">
        <f>SUM(Table39[[#This Row],[LPN Hours]], Table39[[#This Row],[LPN Admin Hours]])</f>
        <v>74.75555555555556</v>
      </c>
      <c r="V334" s="3">
        <f>Table39[[#This Row],[LPN Hours Contract]]+Table39[[#This Row],[LPN Admin Hours Contract]]</f>
        <v>0.8</v>
      </c>
      <c r="W334" s="4">
        <f t="shared" si="16"/>
        <v>1.070154577883472E-2</v>
      </c>
      <c r="X334" s="3">
        <v>63.37777777777778</v>
      </c>
      <c r="Y334" s="3">
        <v>0.8</v>
      </c>
      <c r="Z334" s="4">
        <f>Table39[[#This Row],[LPN Hours Contract]]/Table39[[#This Row],[LPN Hours]]</f>
        <v>1.2622720897615708E-2</v>
      </c>
      <c r="AA334" s="3">
        <v>11.377777777777778</v>
      </c>
      <c r="AB334" s="3">
        <v>0</v>
      </c>
      <c r="AC334" s="4">
        <f>Table39[[#This Row],[LPN Admin Hours Contract]]/Table39[[#This Row],[LPN Admin Hours]]</f>
        <v>0</v>
      </c>
      <c r="AD334" s="3">
        <f>SUM(Table39[[#This Row],[CNA Hours]], Table39[[#This Row],[NA in Training Hours]], Table39[[#This Row],[Med Aide/Tech Hours]])</f>
        <v>130.68055555555554</v>
      </c>
      <c r="AE334" s="3">
        <f>SUM(Table39[[#This Row],[CNA Hours Contract]], Table39[[#This Row],[NA in Training Hours Contract]], Table39[[#This Row],[Med Aide/Tech Hours Contract]])</f>
        <v>0.18055555555555555</v>
      </c>
      <c r="AF334" s="4">
        <f>Table39[[#This Row],[CNA/NA/Med Aide Contract Hours]]/Table39[[#This Row],[Total CNA, NA in Training, Med Aide/Tech Hours]]</f>
        <v>1.381655861409289E-3</v>
      </c>
      <c r="AG334" s="3">
        <v>130.68055555555554</v>
      </c>
      <c r="AH334" s="3">
        <v>0.18055555555555555</v>
      </c>
      <c r="AI334" s="4">
        <f>Table39[[#This Row],[CNA Hours Contract]]/Table39[[#This Row],[CNA Hours]]</f>
        <v>1.381655861409289E-3</v>
      </c>
      <c r="AJ334" s="3">
        <v>0</v>
      </c>
      <c r="AK334" s="3">
        <v>0</v>
      </c>
      <c r="AL334" s="4">
        <v>0</v>
      </c>
      <c r="AM334" s="3">
        <v>0</v>
      </c>
      <c r="AN334" s="3">
        <v>0</v>
      </c>
      <c r="AO334" s="4">
        <v>0</v>
      </c>
      <c r="AP334" s="1" t="s">
        <v>332</v>
      </c>
      <c r="AQ334" s="1">
        <v>5</v>
      </c>
    </row>
    <row r="335" spans="1:43" x14ac:dyDescent="0.2">
      <c r="A335" s="1" t="s">
        <v>425</v>
      </c>
      <c r="B335" s="1" t="s">
        <v>760</v>
      </c>
      <c r="C335" s="1" t="s">
        <v>1046</v>
      </c>
      <c r="D335" s="1" t="s">
        <v>1145</v>
      </c>
      <c r="E335" s="3">
        <v>31.144444444444446</v>
      </c>
      <c r="F335" s="3">
        <f t="shared" si="17"/>
        <v>121.0488888888889</v>
      </c>
      <c r="G335" s="3">
        <f>SUM(Table39[[#This Row],[RN Hours Contract (W/ Admin, DON)]], Table39[[#This Row],[LPN Contract Hours (w/ Admin)]], Table39[[#This Row],[CNA/NA/Med Aide Contract Hours]])</f>
        <v>3.387777777777778</v>
      </c>
      <c r="H335" s="4">
        <f>Table39[[#This Row],[Total Contract Hours]]/Table39[[#This Row],[Total Hours Nurse Staffing]]</f>
        <v>2.7986855632251433E-2</v>
      </c>
      <c r="I335" s="3">
        <f>SUM(Table39[[#This Row],[RN Hours]], Table39[[#This Row],[RN Admin Hours]], Table39[[#This Row],[RN DON Hours]])</f>
        <v>17.810000000000002</v>
      </c>
      <c r="J335" s="3">
        <f t="shared" si="15"/>
        <v>0</v>
      </c>
      <c r="K335" s="4">
        <f>Table39[[#This Row],[RN Hours Contract (W/ Admin, DON)]]/Table39[[#This Row],[RN Hours (w/ Admin, DON)]]</f>
        <v>0</v>
      </c>
      <c r="L335" s="3">
        <v>10.942777777777778</v>
      </c>
      <c r="M335" s="3">
        <v>0</v>
      </c>
      <c r="N335" s="4">
        <f>Table39[[#This Row],[RN Hours Contract]]/Table39[[#This Row],[RN Hours]]</f>
        <v>0</v>
      </c>
      <c r="O335" s="3">
        <v>1.7616666666666667</v>
      </c>
      <c r="P335" s="3">
        <v>0</v>
      </c>
      <c r="Q335" s="4">
        <f>Table39[[#This Row],[RN Admin Hours Contract]]/Table39[[#This Row],[RN Admin Hours]]</f>
        <v>0</v>
      </c>
      <c r="R335" s="3">
        <v>5.1055555555555561</v>
      </c>
      <c r="S335" s="3">
        <v>0</v>
      </c>
      <c r="T335" s="4">
        <f>Table39[[#This Row],[RN DON Hours Contract]]/Table39[[#This Row],[RN DON Hours]]</f>
        <v>0</v>
      </c>
      <c r="U335" s="3">
        <f>SUM(Table39[[#This Row],[LPN Hours]], Table39[[#This Row],[LPN Admin Hours]])</f>
        <v>32.17</v>
      </c>
      <c r="V335" s="3">
        <f>Table39[[#This Row],[LPN Hours Contract]]+Table39[[#This Row],[LPN Admin Hours Contract]]</f>
        <v>3.387777777777778</v>
      </c>
      <c r="W335" s="4">
        <f t="shared" si="16"/>
        <v>0.10530860359893621</v>
      </c>
      <c r="X335" s="3">
        <v>32.17</v>
      </c>
      <c r="Y335" s="3">
        <v>3.387777777777778</v>
      </c>
      <c r="Z335" s="4">
        <f>Table39[[#This Row],[LPN Hours Contract]]/Table39[[#This Row],[LPN Hours]]</f>
        <v>0.10530860359893621</v>
      </c>
      <c r="AA335" s="3">
        <v>0</v>
      </c>
      <c r="AB335" s="3">
        <v>0</v>
      </c>
      <c r="AC335" s="4">
        <v>0</v>
      </c>
      <c r="AD335" s="3">
        <f>SUM(Table39[[#This Row],[CNA Hours]], Table39[[#This Row],[NA in Training Hours]], Table39[[#This Row],[Med Aide/Tech Hours]])</f>
        <v>71.068888888888893</v>
      </c>
      <c r="AE335" s="3">
        <f>SUM(Table39[[#This Row],[CNA Hours Contract]], Table39[[#This Row],[NA in Training Hours Contract]], Table39[[#This Row],[Med Aide/Tech Hours Contract]])</f>
        <v>0</v>
      </c>
      <c r="AF335" s="4">
        <f>Table39[[#This Row],[CNA/NA/Med Aide Contract Hours]]/Table39[[#This Row],[Total CNA, NA in Training, Med Aide/Tech Hours]]</f>
        <v>0</v>
      </c>
      <c r="AG335" s="3">
        <v>64.478888888888889</v>
      </c>
      <c r="AH335" s="3">
        <v>0</v>
      </c>
      <c r="AI335" s="4">
        <f>Table39[[#This Row],[CNA Hours Contract]]/Table39[[#This Row],[CNA Hours]]</f>
        <v>0</v>
      </c>
      <c r="AJ335" s="3">
        <v>6.59</v>
      </c>
      <c r="AK335" s="3">
        <v>0</v>
      </c>
      <c r="AL335" s="4">
        <f>Table39[[#This Row],[NA in Training Hours Contract]]/Table39[[#This Row],[NA in Training Hours]]</f>
        <v>0</v>
      </c>
      <c r="AM335" s="3">
        <v>0</v>
      </c>
      <c r="AN335" s="3">
        <v>0</v>
      </c>
      <c r="AO335" s="4">
        <v>0</v>
      </c>
      <c r="AP335" s="1" t="s">
        <v>333</v>
      </c>
      <c r="AQ335" s="1">
        <v>5</v>
      </c>
    </row>
    <row r="336" spans="1:43" x14ac:dyDescent="0.2">
      <c r="A336" s="1" t="s">
        <v>425</v>
      </c>
      <c r="B336" s="1" t="s">
        <v>761</v>
      </c>
      <c r="C336" s="1" t="s">
        <v>1047</v>
      </c>
      <c r="D336" s="1" t="s">
        <v>1076</v>
      </c>
      <c r="E336" s="3">
        <v>38.266666666666666</v>
      </c>
      <c r="F336" s="3">
        <f t="shared" si="17"/>
        <v>157.48055555555555</v>
      </c>
      <c r="G336" s="3">
        <f>SUM(Table39[[#This Row],[RN Hours Contract (W/ Admin, DON)]], Table39[[#This Row],[LPN Contract Hours (w/ Admin)]], Table39[[#This Row],[CNA/NA/Med Aide Contract Hours]])</f>
        <v>2.5777777777777779</v>
      </c>
      <c r="H336" s="4">
        <f>Table39[[#This Row],[Total Contract Hours]]/Table39[[#This Row],[Total Hours Nurse Staffing]]</f>
        <v>1.6368863880902404E-2</v>
      </c>
      <c r="I336" s="3">
        <f>SUM(Table39[[#This Row],[RN Hours]], Table39[[#This Row],[RN Admin Hours]], Table39[[#This Row],[RN DON Hours]])</f>
        <v>30.530555555555559</v>
      </c>
      <c r="J336" s="3">
        <f t="shared" si="15"/>
        <v>2.5777777777777779</v>
      </c>
      <c r="K336" s="4">
        <f>Table39[[#This Row],[RN Hours Contract (W/ Admin, DON)]]/Table39[[#This Row],[RN Hours (w/ Admin, DON)]]</f>
        <v>8.4432717678100261E-2</v>
      </c>
      <c r="L336" s="3">
        <v>25.019444444444446</v>
      </c>
      <c r="M336" s="3">
        <v>2.5777777777777779</v>
      </c>
      <c r="N336" s="4">
        <f>Table39[[#This Row],[RN Hours Contract]]/Table39[[#This Row],[RN Hours]]</f>
        <v>0.1030309759076274</v>
      </c>
      <c r="O336" s="3">
        <v>0</v>
      </c>
      <c r="P336" s="3">
        <v>0</v>
      </c>
      <c r="Q336" s="4">
        <v>0</v>
      </c>
      <c r="R336" s="3">
        <v>5.5111111111111111</v>
      </c>
      <c r="S336" s="3">
        <v>0</v>
      </c>
      <c r="T336" s="4">
        <f>Table39[[#This Row],[RN DON Hours Contract]]/Table39[[#This Row],[RN DON Hours]]</f>
        <v>0</v>
      </c>
      <c r="U336" s="3">
        <f>SUM(Table39[[#This Row],[LPN Hours]], Table39[[#This Row],[LPN Admin Hours]])</f>
        <v>25.752777777777776</v>
      </c>
      <c r="V336" s="3">
        <f>Table39[[#This Row],[LPN Hours Contract]]+Table39[[#This Row],[LPN Admin Hours Contract]]</f>
        <v>0</v>
      </c>
      <c r="W336" s="4">
        <f t="shared" si="16"/>
        <v>0</v>
      </c>
      <c r="X336" s="3">
        <v>25.752777777777776</v>
      </c>
      <c r="Y336" s="3">
        <v>0</v>
      </c>
      <c r="Z336" s="4">
        <f>Table39[[#This Row],[LPN Hours Contract]]/Table39[[#This Row],[LPN Hours]]</f>
        <v>0</v>
      </c>
      <c r="AA336" s="3">
        <v>0</v>
      </c>
      <c r="AB336" s="3">
        <v>0</v>
      </c>
      <c r="AC336" s="4">
        <v>0</v>
      </c>
      <c r="AD336" s="3">
        <f>SUM(Table39[[#This Row],[CNA Hours]], Table39[[#This Row],[NA in Training Hours]], Table39[[#This Row],[Med Aide/Tech Hours]])</f>
        <v>101.19722222222222</v>
      </c>
      <c r="AE336" s="3">
        <f>SUM(Table39[[#This Row],[CNA Hours Contract]], Table39[[#This Row],[NA in Training Hours Contract]], Table39[[#This Row],[Med Aide/Tech Hours Contract]])</f>
        <v>0</v>
      </c>
      <c r="AF336" s="4">
        <f>Table39[[#This Row],[CNA/NA/Med Aide Contract Hours]]/Table39[[#This Row],[Total CNA, NA in Training, Med Aide/Tech Hours]]</f>
        <v>0</v>
      </c>
      <c r="AG336" s="3">
        <v>101.19722222222222</v>
      </c>
      <c r="AH336" s="3">
        <v>0</v>
      </c>
      <c r="AI336" s="4">
        <f>Table39[[#This Row],[CNA Hours Contract]]/Table39[[#This Row],[CNA Hours]]</f>
        <v>0</v>
      </c>
      <c r="AJ336" s="3">
        <v>0</v>
      </c>
      <c r="AK336" s="3">
        <v>0</v>
      </c>
      <c r="AL336" s="4">
        <v>0</v>
      </c>
      <c r="AM336" s="3">
        <v>0</v>
      </c>
      <c r="AN336" s="3">
        <v>0</v>
      </c>
      <c r="AO336" s="4">
        <v>0</v>
      </c>
      <c r="AP336" s="1" t="s">
        <v>334</v>
      </c>
      <c r="AQ336" s="1">
        <v>5</v>
      </c>
    </row>
    <row r="337" spans="1:43" x14ac:dyDescent="0.2">
      <c r="A337" s="1" t="s">
        <v>425</v>
      </c>
      <c r="B337" s="1" t="s">
        <v>762</v>
      </c>
      <c r="C337" s="1" t="s">
        <v>1023</v>
      </c>
      <c r="D337" s="1" t="s">
        <v>1079</v>
      </c>
      <c r="E337" s="3">
        <v>48.922222222222224</v>
      </c>
      <c r="F337" s="3">
        <f t="shared" si="17"/>
        <v>200.02311111111112</v>
      </c>
      <c r="G337" s="3">
        <f>SUM(Table39[[#This Row],[RN Hours Contract (W/ Admin, DON)]], Table39[[#This Row],[LPN Contract Hours (w/ Admin)]], Table39[[#This Row],[CNA/NA/Med Aide Contract Hours]])</f>
        <v>22.68611111111111</v>
      </c>
      <c r="H337" s="4">
        <f>Table39[[#This Row],[Total Contract Hours]]/Table39[[#This Row],[Total Hours Nurse Staffing]]</f>
        <v>0.11341744953916436</v>
      </c>
      <c r="I337" s="3">
        <f>SUM(Table39[[#This Row],[RN Hours]], Table39[[#This Row],[RN Admin Hours]], Table39[[#This Row],[RN DON Hours]])</f>
        <v>0.52777777777777779</v>
      </c>
      <c r="J337" s="3">
        <f t="shared" si="15"/>
        <v>0</v>
      </c>
      <c r="K337" s="4">
        <f>Table39[[#This Row],[RN Hours Contract (W/ Admin, DON)]]/Table39[[#This Row],[RN Hours (w/ Admin, DON)]]</f>
        <v>0</v>
      </c>
      <c r="L337" s="3">
        <v>0.52777777777777779</v>
      </c>
      <c r="M337" s="3">
        <v>0</v>
      </c>
      <c r="N337" s="4">
        <f>Table39[[#This Row],[RN Hours Contract]]/Table39[[#This Row],[RN Hours]]</f>
        <v>0</v>
      </c>
      <c r="O337" s="3">
        <v>0</v>
      </c>
      <c r="P337" s="3">
        <v>0</v>
      </c>
      <c r="Q337" s="4">
        <v>0</v>
      </c>
      <c r="R337" s="3">
        <v>0</v>
      </c>
      <c r="S337" s="3">
        <v>0</v>
      </c>
      <c r="T337" s="4">
        <v>0</v>
      </c>
      <c r="U337" s="3">
        <f>SUM(Table39[[#This Row],[LPN Hours]], Table39[[#This Row],[LPN Admin Hours]])</f>
        <v>83.516222222222225</v>
      </c>
      <c r="V337" s="3">
        <f>Table39[[#This Row],[LPN Hours Contract]]+Table39[[#This Row],[LPN Admin Hours Contract]]</f>
        <v>0</v>
      </c>
      <c r="W337" s="4">
        <f t="shared" si="16"/>
        <v>0</v>
      </c>
      <c r="X337" s="3">
        <v>83.516222222222225</v>
      </c>
      <c r="Y337" s="3">
        <v>0</v>
      </c>
      <c r="Z337" s="4">
        <f>Table39[[#This Row],[LPN Hours Contract]]/Table39[[#This Row],[LPN Hours]]</f>
        <v>0</v>
      </c>
      <c r="AA337" s="3">
        <v>0</v>
      </c>
      <c r="AB337" s="3">
        <v>0</v>
      </c>
      <c r="AC337" s="4">
        <v>0</v>
      </c>
      <c r="AD337" s="3">
        <f>SUM(Table39[[#This Row],[CNA Hours]], Table39[[#This Row],[NA in Training Hours]], Table39[[#This Row],[Med Aide/Tech Hours]])</f>
        <v>115.97911111111112</v>
      </c>
      <c r="AE337" s="3">
        <f>SUM(Table39[[#This Row],[CNA Hours Contract]], Table39[[#This Row],[NA in Training Hours Contract]], Table39[[#This Row],[Med Aide/Tech Hours Contract]])</f>
        <v>22.68611111111111</v>
      </c>
      <c r="AF337" s="4">
        <f>Table39[[#This Row],[CNA/NA/Med Aide Contract Hours]]/Table39[[#This Row],[Total CNA, NA in Training, Med Aide/Tech Hours]]</f>
        <v>0.19560514728705933</v>
      </c>
      <c r="AG337" s="3">
        <v>115.97911111111112</v>
      </c>
      <c r="AH337" s="3">
        <v>22.68611111111111</v>
      </c>
      <c r="AI337" s="4">
        <f>Table39[[#This Row],[CNA Hours Contract]]/Table39[[#This Row],[CNA Hours]]</f>
        <v>0.19560514728705933</v>
      </c>
      <c r="AJ337" s="3">
        <v>0</v>
      </c>
      <c r="AK337" s="3">
        <v>0</v>
      </c>
      <c r="AL337" s="4">
        <v>0</v>
      </c>
      <c r="AM337" s="3">
        <v>0</v>
      </c>
      <c r="AN337" s="3">
        <v>0</v>
      </c>
      <c r="AO337" s="4">
        <v>0</v>
      </c>
      <c r="AP337" s="1" t="s">
        <v>335</v>
      </c>
      <c r="AQ337" s="1">
        <v>5</v>
      </c>
    </row>
    <row r="338" spans="1:43" x14ac:dyDescent="0.2">
      <c r="A338" s="1" t="s">
        <v>425</v>
      </c>
      <c r="B338" s="1" t="s">
        <v>763</v>
      </c>
      <c r="C338" s="1" t="s">
        <v>880</v>
      </c>
      <c r="D338" s="1" t="s">
        <v>1078</v>
      </c>
      <c r="E338" s="3">
        <v>92.844444444444449</v>
      </c>
      <c r="F338" s="3">
        <f t="shared" si="17"/>
        <v>380.30277777777775</v>
      </c>
      <c r="G338" s="3">
        <f>SUM(Table39[[#This Row],[RN Hours Contract (W/ Admin, DON)]], Table39[[#This Row],[LPN Contract Hours (w/ Admin)]], Table39[[#This Row],[CNA/NA/Med Aide Contract Hours]])</f>
        <v>0</v>
      </c>
      <c r="H338" s="4">
        <f>Table39[[#This Row],[Total Contract Hours]]/Table39[[#This Row],[Total Hours Nurse Staffing]]</f>
        <v>0</v>
      </c>
      <c r="I338" s="3">
        <f>SUM(Table39[[#This Row],[RN Hours]], Table39[[#This Row],[RN Admin Hours]], Table39[[#This Row],[RN DON Hours]])</f>
        <v>45.099999999999994</v>
      </c>
      <c r="J338" s="3">
        <f t="shared" si="15"/>
        <v>0</v>
      </c>
      <c r="K338" s="4">
        <f>Table39[[#This Row],[RN Hours Contract (W/ Admin, DON)]]/Table39[[#This Row],[RN Hours (w/ Admin, DON)]]</f>
        <v>0</v>
      </c>
      <c r="L338" s="3">
        <v>40.033333333333331</v>
      </c>
      <c r="M338" s="3">
        <v>0</v>
      </c>
      <c r="N338" s="4">
        <f>Table39[[#This Row],[RN Hours Contract]]/Table39[[#This Row],[RN Hours]]</f>
        <v>0</v>
      </c>
      <c r="O338" s="3">
        <v>0</v>
      </c>
      <c r="P338" s="3">
        <v>0</v>
      </c>
      <c r="Q338" s="4">
        <v>0</v>
      </c>
      <c r="R338" s="3">
        <v>5.0666666666666664</v>
      </c>
      <c r="S338" s="3">
        <v>0</v>
      </c>
      <c r="T338" s="4">
        <f>Table39[[#This Row],[RN DON Hours Contract]]/Table39[[#This Row],[RN DON Hours]]</f>
        <v>0</v>
      </c>
      <c r="U338" s="3">
        <f>SUM(Table39[[#This Row],[LPN Hours]], Table39[[#This Row],[LPN Admin Hours]])</f>
        <v>65.886111111111106</v>
      </c>
      <c r="V338" s="3">
        <f>Table39[[#This Row],[LPN Hours Contract]]+Table39[[#This Row],[LPN Admin Hours Contract]]</f>
        <v>0</v>
      </c>
      <c r="W338" s="4">
        <f t="shared" si="16"/>
        <v>0</v>
      </c>
      <c r="X338" s="3">
        <v>65.886111111111106</v>
      </c>
      <c r="Y338" s="3">
        <v>0</v>
      </c>
      <c r="Z338" s="4">
        <f>Table39[[#This Row],[LPN Hours Contract]]/Table39[[#This Row],[LPN Hours]]</f>
        <v>0</v>
      </c>
      <c r="AA338" s="3">
        <v>0</v>
      </c>
      <c r="AB338" s="3">
        <v>0</v>
      </c>
      <c r="AC338" s="4">
        <v>0</v>
      </c>
      <c r="AD338" s="3">
        <f>SUM(Table39[[#This Row],[CNA Hours]], Table39[[#This Row],[NA in Training Hours]], Table39[[#This Row],[Med Aide/Tech Hours]])</f>
        <v>269.31666666666666</v>
      </c>
      <c r="AE338" s="3">
        <f>SUM(Table39[[#This Row],[CNA Hours Contract]], Table39[[#This Row],[NA in Training Hours Contract]], Table39[[#This Row],[Med Aide/Tech Hours Contract]])</f>
        <v>0</v>
      </c>
      <c r="AF338" s="4">
        <f>Table39[[#This Row],[CNA/NA/Med Aide Contract Hours]]/Table39[[#This Row],[Total CNA, NA in Training, Med Aide/Tech Hours]]</f>
        <v>0</v>
      </c>
      <c r="AG338" s="3">
        <v>269.31666666666666</v>
      </c>
      <c r="AH338" s="3">
        <v>0</v>
      </c>
      <c r="AI338" s="4">
        <f>Table39[[#This Row],[CNA Hours Contract]]/Table39[[#This Row],[CNA Hours]]</f>
        <v>0</v>
      </c>
      <c r="AJ338" s="3">
        <v>0</v>
      </c>
      <c r="AK338" s="3">
        <v>0</v>
      </c>
      <c r="AL338" s="4">
        <v>0</v>
      </c>
      <c r="AM338" s="3">
        <v>0</v>
      </c>
      <c r="AN338" s="3">
        <v>0</v>
      </c>
      <c r="AO338" s="4">
        <v>0</v>
      </c>
      <c r="AP338" s="1" t="s">
        <v>336</v>
      </c>
      <c r="AQ338" s="1">
        <v>5</v>
      </c>
    </row>
    <row r="339" spans="1:43" x14ac:dyDescent="0.2">
      <c r="A339" s="1" t="s">
        <v>425</v>
      </c>
      <c r="B339" s="1" t="s">
        <v>764</v>
      </c>
      <c r="C339" s="1" t="s">
        <v>928</v>
      </c>
      <c r="D339" s="1" t="s">
        <v>1079</v>
      </c>
      <c r="E339" s="3">
        <v>55.611111111111114</v>
      </c>
      <c r="F339" s="3">
        <f t="shared" si="17"/>
        <v>246.28644444444444</v>
      </c>
      <c r="G339" s="3">
        <f>SUM(Table39[[#This Row],[RN Hours Contract (W/ Admin, DON)]], Table39[[#This Row],[LPN Contract Hours (w/ Admin)]], Table39[[#This Row],[CNA/NA/Med Aide Contract Hours]])</f>
        <v>0</v>
      </c>
      <c r="H339" s="4">
        <f>Table39[[#This Row],[Total Contract Hours]]/Table39[[#This Row],[Total Hours Nurse Staffing]]</f>
        <v>0</v>
      </c>
      <c r="I339" s="3">
        <f>SUM(Table39[[#This Row],[RN Hours]], Table39[[#This Row],[RN Admin Hours]], Table39[[#This Row],[RN DON Hours]])</f>
        <v>15.632222222222222</v>
      </c>
      <c r="J339" s="3">
        <f t="shared" si="15"/>
        <v>0</v>
      </c>
      <c r="K339" s="4">
        <f>Table39[[#This Row],[RN Hours Contract (W/ Admin, DON)]]/Table39[[#This Row],[RN Hours (w/ Admin, DON)]]</f>
        <v>0</v>
      </c>
      <c r="L339" s="3">
        <v>9.9322222222222223</v>
      </c>
      <c r="M339" s="3">
        <v>0</v>
      </c>
      <c r="N339" s="4">
        <f>Table39[[#This Row],[RN Hours Contract]]/Table39[[#This Row],[RN Hours]]</f>
        <v>0</v>
      </c>
      <c r="O339" s="3">
        <v>0</v>
      </c>
      <c r="P339" s="3">
        <v>0</v>
      </c>
      <c r="Q339" s="4">
        <v>0</v>
      </c>
      <c r="R339" s="3">
        <v>5.7</v>
      </c>
      <c r="S339" s="3">
        <v>0</v>
      </c>
      <c r="T339" s="4">
        <f>Table39[[#This Row],[RN DON Hours Contract]]/Table39[[#This Row],[RN DON Hours]]</f>
        <v>0</v>
      </c>
      <c r="U339" s="3">
        <f>SUM(Table39[[#This Row],[LPN Hours]], Table39[[#This Row],[LPN Admin Hours]])</f>
        <v>89.442777777777778</v>
      </c>
      <c r="V339" s="3">
        <f>Table39[[#This Row],[LPN Hours Contract]]+Table39[[#This Row],[LPN Admin Hours Contract]]</f>
        <v>0</v>
      </c>
      <c r="W339" s="4">
        <f t="shared" si="16"/>
        <v>0</v>
      </c>
      <c r="X339" s="3">
        <v>69.180222222222227</v>
      </c>
      <c r="Y339" s="3">
        <v>0</v>
      </c>
      <c r="Z339" s="4">
        <f>Table39[[#This Row],[LPN Hours Contract]]/Table39[[#This Row],[LPN Hours]]</f>
        <v>0</v>
      </c>
      <c r="AA339" s="3">
        <v>20.262555555555554</v>
      </c>
      <c r="AB339" s="3">
        <v>0</v>
      </c>
      <c r="AC339" s="4">
        <f>Table39[[#This Row],[LPN Admin Hours Contract]]/Table39[[#This Row],[LPN Admin Hours]]</f>
        <v>0</v>
      </c>
      <c r="AD339" s="3">
        <f>SUM(Table39[[#This Row],[CNA Hours]], Table39[[#This Row],[NA in Training Hours]], Table39[[#This Row],[Med Aide/Tech Hours]])</f>
        <v>141.21144444444445</v>
      </c>
      <c r="AE339" s="3">
        <f>SUM(Table39[[#This Row],[CNA Hours Contract]], Table39[[#This Row],[NA in Training Hours Contract]], Table39[[#This Row],[Med Aide/Tech Hours Contract]])</f>
        <v>0</v>
      </c>
      <c r="AF339" s="4">
        <f>Table39[[#This Row],[CNA/NA/Med Aide Contract Hours]]/Table39[[#This Row],[Total CNA, NA in Training, Med Aide/Tech Hours]]</f>
        <v>0</v>
      </c>
      <c r="AG339" s="3">
        <v>141.21144444444445</v>
      </c>
      <c r="AH339" s="3">
        <v>0</v>
      </c>
      <c r="AI339" s="4">
        <f>Table39[[#This Row],[CNA Hours Contract]]/Table39[[#This Row],[CNA Hours]]</f>
        <v>0</v>
      </c>
      <c r="AJ339" s="3">
        <v>0</v>
      </c>
      <c r="AK339" s="3">
        <v>0</v>
      </c>
      <c r="AL339" s="4">
        <v>0</v>
      </c>
      <c r="AM339" s="3">
        <v>0</v>
      </c>
      <c r="AN339" s="3">
        <v>0</v>
      </c>
      <c r="AO339" s="4">
        <v>0</v>
      </c>
      <c r="AP339" s="1" t="s">
        <v>337</v>
      </c>
      <c r="AQ339" s="1">
        <v>5</v>
      </c>
    </row>
    <row r="340" spans="1:43" x14ac:dyDescent="0.2">
      <c r="A340" s="1" t="s">
        <v>425</v>
      </c>
      <c r="B340" s="1" t="s">
        <v>765</v>
      </c>
      <c r="C340" s="1" t="s">
        <v>1024</v>
      </c>
      <c r="D340" s="1" t="s">
        <v>1097</v>
      </c>
      <c r="E340" s="3">
        <v>72.36666666666666</v>
      </c>
      <c r="F340" s="3">
        <f t="shared" si="17"/>
        <v>333.36111111111109</v>
      </c>
      <c r="G340" s="3">
        <f>SUM(Table39[[#This Row],[RN Hours Contract (W/ Admin, DON)]], Table39[[#This Row],[LPN Contract Hours (w/ Admin)]], Table39[[#This Row],[CNA/NA/Med Aide Contract Hours]])</f>
        <v>2.0722222222222224</v>
      </c>
      <c r="H340" s="4">
        <f>Table39[[#This Row],[Total Contract Hours]]/Table39[[#This Row],[Total Hours Nurse Staffing]]</f>
        <v>6.2161486542788112E-3</v>
      </c>
      <c r="I340" s="3">
        <f>SUM(Table39[[#This Row],[RN Hours]], Table39[[#This Row],[RN Admin Hours]], Table39[[#This Row],[RN DON Hours]])</f>
        <v>65.11388888888888</v>
      </c>
      <c r="J340" s="3">
        <f t="shared" si="15"/>
        <v>2.0722222222222224</v>
      </c>
      <c r="K340" s="4">
        <f>Table39[[#This Row],[RN Hours Contract (W/ Admin, DON)]]/Table39[[#This Row],[RN Hours (w/ Admin, DON)]]</f>
        <v>3.1824580862591191E-2</v>
      </c>
      <c r="L340" s="3">
        <v>41.263888888888886</v>
      </c>
      <c r="M340" s="3">
        <v>0</v>
      </c>
      <c r="N340" s="4">
        <f>Table39[[#This Row],[RN Hours Contract]]/Table39[[#This Row],[RN Hours]]</f>
        <v>0</v>
      </c>
      <c r="O340" s="3">
        <v>21.777777777777779</v>
      </c>
      <c r="P340" s="3">
        <v>0</v>
      </c>
      <c r="Q340" s="4">
        <f>Table39[[#This Row],[RN Admin Hours Contract]]/Table39[[#This Row],[RN Admin Hours]]</f>
        <v>0</v>
      </c>
      <c r="R340" s="3">
        <v>2.0722222222222224</v>
      </c>
      <c r="S340" s="3">
        <v>2.0722222222222224</v>
      </c>
      <c r="T340" s="4">
        <f>Table39[[#This Row],[RN DON Hours Contract]]/Table39[[#This Row],[RN DON Hours]]</f>
        <v>1</v>
      </c>
      <c r="U340" s="3">
        <f>SUM(Table39[[#This Row],[LPN Hours]], Table39[[#This Row],[LPN Admin Hours]])</f>
        <v>74.058333333333337</v>
      </c>
      <c r="V340" s="3">
        <f>Table39[[#This Row],[LPN Hours Contract]]+Table39[[#This Row],[LPN Admin Hours Contract]]</f>
        <v>0</v>
      </c>
      <c r="W340" s="4">
        <f t="shared" si="16"/>
        <v>0</v>
      </c>
      <c r="X340" s="3">
        <v>53.55833333333333</v>
      </c>
      <c r="Y340" s="3">
        <v>0</v>
      </c>
      <c r="Z340" s="4">
        <f>Table39[[#This Row],[LPN Hours Contract]]/Table39[[#This Row],[LPN Hours]]</f>
        <v>0</v>
      </c>
      <c r="AA340" s="3">
        <v>20.5</v>
      </c>
      <c r="AB340" s="3">
        <v>0</v>
      </c>
      <c r="AC340" s="4">
        <f>Table39[[#This Row],[LPN Admin Hours Contract]]/Table39[[#This Row],[LPN Admin Hours]]</f>
        <v>0</v>
      </c>
      <c r="AD340" s="3">
        <f>SUM(Table39[[#This Row],[CNA Hours]], Table39[[#This Row],[NA in Training Hours]], Table39[[#This Row],[Med Aide/Tech Hours]])</f>
        <v>194.1888888888889</v>
      </c>
      <c r="AE340" s="3">
        <f>SUM(Table39[[#This Row],[CNA Hours Contract]], Table39[[#This Row],[NA in Training Hours Contract]], Table39[[#This Row],[Med Aide/Tech Hours Contract]])</f>
        <v>0</v>
      </c>
      <c r="AF340" s="4">
        <f>Table39[[#This Row],[CNA/NA/Med Aide Contract Hours]]/Table39[[#This Row],[Total CNA, NA in Training, Med Aide/Tech Hours]]</f>
        <v>0</v>
      </c>
      <c r="AG340" s="3">
        <v>194.1888888888889</v>
      </c>
      <c r="AH340" s="3">
        <v>0</v>
      </c>
      <c r="AI340" s="4">
        <f>Table39[[#This Row],[CNA Hours Contract]]/Table39[[#This Row],[CNA Hours]]</f>
        <v>0</v>
      </c>
      <c r="AJ340" s="3">
        <v>0</v>
      </c>
      <c r="AK340" s="3">
        <v>0</v>
      </c>
      <c r="AL340" s="4">
        <v>0</v>
      </c>
      <c r="AM340" s="3">
        <v>0</v>
      </c>
      <c r="AN340" s="3">
        <v>0</v>
      </c>
      <c r="AO340" s="4">
        <v>0</v>
      </c>
      <c r="AP340" s="1" t="s">
        <v>338</v>
      </c>
      <c r="AQ340" s="1">
        <v>5</v>
      </c>
    </row>
    <row r="341" spans="1:43" x14ac:dyDescent="0.2">
      <c r="A341" s="1" t="s">
        <v>425</v>
      </c>
      <c r="B341" s="1" t="s">
        <v>766</v>
      </c>
      <c r="C341" s="1" t="s">
        <v>880</v>
      </c>
      <c r="D341" s="1" t="s">
        <v>1078</v>
      </c>
      <c r="E341" s="3">
        <v>64.433333333333337</v>
      </c>
      <c r="F341" s="3">
        <f t="shared" si="17"/>
        <v>225.68377777777778</v>
      </c>
      <c r="G341" s="3">
        <f>SUM(Table39[[#This Row],[RN Hours Contract (W/ Admin, DON)]], Table39[[#This Row],[LPN Contract Hours (w/ Admin)]], Table39[[#This Row],[CNA/NA/Med Aide Contract Hours]])</f>
        <v>0.80566666666666675</v>
      </c>
      <c r="H341" s="4">
        <f>Table39[[#This Row],[Total Contract Hours]]/Table39[[#This Row],[Total Hours Nurse Staffing]]</f>
        <v>3.5698917955014741E-3</v>
      </c>
      <c r="I341" s="3">
        <f>SUM(Table39[[#This Row],[RN Hours]], Table39[[#This Row],[RN Admin Hours]], Table39[[#This Row],[RN DON Hours]])</f>
        <v>27.958000000000002</v>
      </c>
      <c r="J341" s="3">
        <f t="shared" si="15"/>
        <v>0</v>
      </c>
      <c r="K341" s="4">
        <f>Table39[[#This Row],[RN Hours Contract (W/ Admin, DON)]]/Table39[[#This Row],[RN Hours (w/ Admin, DON)]]</f>
        <v>0</v>
      </c>
      <c r="L341" s="3">
        <v>22.269111111111112</v>
      </c>
      <c r="M341" s="3">
        <v>0</v>
      </c>
      <c r="N341" s="4">
        <f>Table39[[#This Row],[RN Hours Contract]]/Table39[[#This Row],[RN Hours]]</f>
        <v>0</v>
      </c>
      <c r="O341" s="3">
        <v>0</v>
      </c>
      <c r="P341" s="3">
        <v>0</v>
      </c>
      <c r="Q341" s="4">
        <v>0</v>
      </c>
      <c r="R341" s="3">
        <v>5.6888888888888891</v>
      </c>
      <c r="S341" s="3">
        <v>0</v>
      </c>
      <c r="T341" s="4">
        <f>Table39[[#This Row],[RN DON Hours Contract]]/Table39[[#This Row],[RN DON Hours]]</f>
        <v>0</v>
      </c>
      <c r="U341" s="3">
        <f>SUM(Table39[[#This Row],[LPN Hours]], Table39[[#This Row],[LPN Admin Hours]])</f>
        <v>61.581000000000003</v>
      </c>
      <c r="V341" s="3">
        <f>Table39[[#This Row],[LPN Hours Contract]]+Table39[[#This Row],[LPN Admin Hours Contract]]</f>
        <v>0.80566666666666675</v>
      </c>
      <c r="W341" s="4">
        <f t="shared" si="16"/>
        <v>1.3083039682153045E-2</v>
      </c>
      <c r="X341" s="3">
        <v>56.461555555555556</v>
      </c>
      <c r="Y341" s="3">
        <v>0.80566666666666675</v>
      </c>
      <c r="Z341" s="4">
        <f>Table39[[#This Row],[LPN Hours Contract]]/Table39[[#This Row],[LPN Hours]]</f>
        <v>1.4269296315683829E-2</v>
      </c>
      <c r="AA341" s="3">
        <v>5.1194444444444445</v>
      </c>
      <c r="AB341" s="3">
        <v>0</v>
      </c>
      <c r="AC341" s="4">
        <f>Table39[[#This Row],[LPN Admin Hours Contract]]/Table39[[#This Row],[LPN Admin Hours]]</f>
        <v>0</v>
      </c>
      <c r="AD341" s="3">
        <f>SUM(Table39[[#This Row],[CNA Hours]], Table39[[#This Row],[NA in Training Hours]], Table39[[#This Row],[Med Aide/Tech Hours]])</f>
        <v>136.14477777777779</v>
      </c>
      <c r="AE341" s="3">
        <f>SUM(Table39[[#This Row],[CNA Hours Contract]], Table39[[#This Row],[NA in Training Hours Contract]], Table39[[#This Row],[Med Aide/Tech Hours Contract]])</f>
        <v>0</v>
      </c>
      <c r="AF341" s="4">
        <f>Table39[[#This Row],[CNA/NA/Med Aide Contract Hours]]/Table39[[#This Row],[Total CNA, NA in Training, Med Aide/Tech Hours]]</f>
        <v>0</v>
      </c>
      <c r="AG341" s="3">
        <v>136.14477777777779</v>
      </c>
      <c r="AH341" s="3">
        <v>0</v>
      </c>
      <c r="AI341" s="4">
        <f>Table39[[#This Row],[CNA Hours Contract]]/Table39[[#This Row],[CNA Hours]]</f>
        <v>0</v>
      </c>
      <c r="AJ341" s="3">
        <v>0</v>
      </c>
      <c r="AK341" s="3">
        <v>0</v>
      </c>
      <c r="AL341" s="4">
        <v>0</v>
      </c>
      <c r="AM341" s="3">
        <v>0</v>
      </c>
      <c r="AN341" s="3">
        <v>0</v>
      </c>
      <c r="AO341" s="4">
        <v>0</v>
      </c>
      <c r="AP341" s="1" t="s">
        <v>339</v>
      </c>
      <c r="AQ341" s="1">
        <v>5</v>
      </c>
    </row>
    <row r="342" spans="1:43" x14ac:dyDescent="0.2">
      <c r="A342" s="1" t="s">
        <v>425</v>
      </c>
      <c r="B342" s="1" t="s">
        <v>767</v>
      </c>
      <c r="C342" s="1" t="s">
        <v>997</v>
      </c>
      <c r="D342" s="1" t="s">
        <v>1076</v>
      </c>
      <c r="E342" s="3">
        <v>66.37777777777778</v>
      </c>
      <c r="F342" s="3">
        <f t="shared" si="17"/>
        <v>278.48333333333335</v>
      </c>
      <c r="G342" s="3">
        <f>SUM(Table39[[#This Row],[RN Hours Contract (W/ Admin, DON)]], Table39[[#This Row],[LPN Contract Hours (w/ Admin)]], Table39[[#This Row],[CNA/NA/Med Aide Contract Hours]])</f>
        <v>0</v>
      </c>
      <c r="H342" s="4">
        <f>Table39[[#This Row],[Total Contract Hours]]/Table39[[#This Row],[Total Hours Nurse Staffing]]</f>
        <v>0</v>
      </c>
      <c r="I342" s="3">
        <f>SUM(Table39[[#This Row],[RN Hours]], Table39[[#This Row],[RN Admin Hours]], Table39[[#This Row],[RN DON Hours]])</f>
        <v>66.202777777777783</v>
      </c>
      <c r="J342" s="3">
        <f t="shared" si="15"/>
        <v>0</v>
      </c>
      <c r="K342" s="4">
        <f>Table39[[#This Row],[RN Hours Contract (W/ Admin, DON)]]/Table39[[#This Row],[RN Hours (w/ Admin, DON)]]</f>
        <v>0</v>
      </c>
      <c r="L342" s="3">
        <v>55.091666666666669</v>
      </c>
      <c r="M342" s="3">
        <v>0</v>
      </c>
      <c r="N342" s="4">
        <f>Table39[[#This Row],[RN Hours Contract]]/Table39[[#This Row],[RN Hours]]</f>
        <v>0</v>
      </c>
      <c r="O342" s="3">
        <v>5.6</v>
      </c>
      <c r="P342" s="3">
        <v>0</v>
      </c>
      <c r="Q342" s="4">
        <f>Table39[[#This Row],[RN Admin Hours Contract]]/Table39[[#This Row],[RN Admin Hours]]</f>
        <v>0</v>
      </c>
      <c r="R342" s="3">
        <v>5.5111111111111111</v>
      </c>
      <c r="S342" s="3">
        <v>0</v>
      </c>
      <c r="T342" s="4">
        <f>Table39[[#This Row],[RN DON Hours Contract]]/Table39[[#This Row],[RN DON Hours]]</f>
        <v>0</v>
      </c>
      <c r="U342" s="3">
        <f>SUM(Table39[[#This Row],[LPN Hours]], Table39[[#This Row],[LPN Admin Hours]])</f>
        <v>48.655555555555559</v>
      </c>
      <c r="V342" s="3">
        <f>Table39[[#This Row],[LPN Hours Contract]]+Table39[[#This Row],[LPN Admin Hours Contract]]</f>
        <v>0</v>
      </c>
      <c r="W342" s="4">
        <f t="shared" si="16"/>
        <v>0</v>
      </c>
      <c r="X342" s="3">
        <v>48.655555555555559</v>
      </c>
      <c r="Y342" s="3">
        <v>0</v>
      </c>
      <c r="Z342" s="4">
        <f>Table39[[#This Row],[LPN Hours Contract]]/Table39[[#This Row],[LPN Hours]]</f>
        <v>0</v>
      </c>
      <c r="AA342" s="3">
        <v>0</v>
      </c>
      <c r="AB342" s="3">
        <v>0</v>
      </c>
      <c r="AC342" s="4">
        <v>0</v>
      </c>
      <c r="AD342" s="3">
        <f>SUM(Table39[[#This Row],[CNA Hours]], Table39[[#This Row],[NA in Training Hours]], Table39[[#This Row],[Med Aide/Tech Hours]])</f>
        <v>163.625</v>
      </c>
      <c r="AE342" s="3">
        <f>SUM(Table39[[#This Row],[CNA Hours Contract]], Table39[[#This Row],[NA in Training Hours Contract]], Table39[[#This Row],[Med Aide/Tech Hours Contract]])</f>
        <v>0</v>
      </c>
      <c r="AF342" s="4">
        <f>Table39[[#This Row],[CNA/NA/Med Aide Contract Hours]]/Table39[[#This Row],[Total CNA, NA in Training, Med Aide/Tech Hours]]</f>
        <v>0</v>
      </c>
      <c r="AG342" s="3">
        <v>163.625</v>
      </c>
      <c r="AH342" s="3">
        <v>0</v>
      </c>
      <c r="AI342" s="4">
        <f>Table39[[#This Row],[CNA Hours Contract]]/Table39[[#This Row],[CNA Hours]]</f>
        <v>0</v>
      </c>
      <c r="AJ342" s="3">
        <v>0</v>
      </c>
      <c r="AK342" s="3">
        <v>0</v>
      </c>
      <c r="AL342" s="4">
        <v>0</v>
      </c>
      <c r="AM342" s="3">
        <v>0</v>
      </c>
      <c r="AN342" s="3">
        <v>0</v>
      </c>
      <c r="AO342" s="4">
        <v>0</v>
      </c>
      <c r="AP342" s="1" t="s">
        <v>340</v>
      </c>
      <c r="AQ342" s="1">
        <v>5</v>
      </c>
    </row>
    <row r="343" spans="1:43" x14ac:dyDescent="0.2">
      <c r="A343" s="1" t="s">
        <v>425</v>
      </c>
      <c r="B343" s="1" t="s">
        <v>768</v>
      </c>
      <c r="C343" s="1" t="s">
        <v>862</v>
      </c>
      <c r="D343" s="1" t="s">
        <v>1118</v>
      </c>
      <c r="E343" s="3">
        <v>80.599999999999994</v>
      </c>
      <c r="F343" s="3">
        <f t="shared" si="17"/>
        <v>270.58288888888887</v>
      </c>
      <c r="G343" s="3">
        <f>SUM(Table39[[#This Row],[RN Hours Contract (W/ Admin, DON)]], Table39[[#This Row],[LPN Contract Hours (w/ Admin)]], Table39[[#This Row],[CNA/NA/Med Aide Contract Hours]])</f>
        <v>0</v>
      </c>
      <c r="H343" s="4">
        <f>Table39[[#This Row],[Total Contract Hours]]/Table39[[#This Row],[Total Hours Nurse Staffing]]</f>
        <v>0</v>
      </c>
      <c r="I343" s="3">
        <f>SUM(Table39[[#This Row],[RN Hours]], Table39[[#This Row],[RN Admin Hours]], Table39[[#This Row],[RN DON Hours]])</f>
        <v>58.67444444444444</v>
      </c>
      <c r="J343" s="3">
        <f t="shared" si="15"/>
        <v>0</v>
      </c>
      <c r="K343" s="4">
        <f>Table39[[#This Row],[RN Hours Contract (W/ Admin, DON)]]/Table39[[#This Row],[RN Hours (w/ Admin, DON)]]</f>
        <v>0</v>
      </c>
      <c r="L343" s="3">
        <v>33.607777777777777</v>
      </c>
      <c r="M343" s="3">
        <v>0</v>
      </c>
      <c r="N343" s="4">
        <f>Table39[[#This Row],[RN Hours Contract]]/Table39[[#This Row],[RN Hours]]</f>
        <v>0</v>
      </c>
      <c r="O343" s="3">
        <v>19.377777777777776</v>
      </c>
      <c r="P343" s="3">
        <v>0</v>
      </c>
      <c r="Q343" s="4">
        <f>Table39[[#This Row],[RN Admin Hours Contract]]/Table39[[#This Row],[RN Admin Hours]]</f>
        <v>0</v>
      </c>
      <c r="R343" s="3">
        <v>5.6888888888888891</v>
      </c>
      <c r="S343" s="3">
        <v>0</v>
      </c>
      <c r="T343" s="4">
        <f>Table39[[#This Row],[RN DON Hours Contract]]/Table39[[#This Row],[RN DON Hours]]</f>
        <v>0</v>
      </c>
      <c r="U343" s="3">
        <f>SUM(Table39[[#This Row],[LPN Hours]], Table39[[#This Row],[LPN Admin Hours]])</f>
        <v>40.638333333333335</v>
      </c>
      <c r="V343" s="3">
        <f>Table39[[#This Row],[LPN Hours Contract]]+Table39[[#This Row],[LPN Admin Hours Contract]]</f>
        <v>0</v>
      </c>
      <c r="W343" s="4">
        <f t="shared" si="16"/>
        <v>0</v>
      </c>
      <c r="X343" s="3">
        <v>37.152777777777779</v>
      </c>
      <c r="Y343" s="3">
        <v>0</v>
      </c>
      <c r="Z343" s="4">
        <f>Table39[[#This Row],[LPN Hours Contract]]/Table39[[#This Row],[LPN Hours]]</f>
        <v>0</v>
      </c>
      <c r="AA343" s="3">
        <v>3.4855555555555555</v>
      </c>
      <c r="AB343" s="3">
        <v>0</v>
      </c>
      <c r="AC343" s="4">
        <f>Table39[[#This Row],[LPN Admin Hours Contract]]/Table39[[#This Row],[LPN Admin Hours]]</f>
        <v>0</v>
      </c>
      <c r="AD343" s="3">
        <f>SUM(Table39[[#This Row],[CNA Hours]], Table39[[#This Row],[NA in Training Hours]], Table39[[#This Row],[Med Aide/Tech Hours]])</f>
        <v>171.27011111111111</v>
      </c>
      <c r="AE343" s="3">
        <f>SUM(Table39[[#This Row],[CNA Hours Contract]], Table39[[#This Row],[NA in Training Hours Contract]], Table39[[#This Row],[Med Aide/Tech Hours Contract]])</f>
        <v>0</v>
      </c>
      <c r="AF343" s="4">
        <f>Table39[[#This Row],[CNA/NA/Med Aide Contract Hours]]/Table39[[#This Row],[Total CNA, NA in Training, Med Aide/Tech Hours]]</f>
        <v>0</v>
      </c>
      <c r="AG343" s="3">
        <v>171.27011111111111</v>
      </c>
      <c r="AH343" s="3">
        <v>0</v>
      </c>
      <c r="AI343" s="4">
        <f>Table39[[#This Row],[CNA Hours Contract]]/Table39[[#This Row],[CNA Hours]]</f>
        <v>0</v>
      </c>
      <c r="AJ343" s="3">
        <v>0</v>
      </c>
      <c r="AK343" s="3">
        <v>0</v>
      </c>
      <c r="AL343" s="4">
        <v>0</v>
      </c>
      <c r="AM343" s="3">
        <v>0</v>
      </c>
      <c r="AN343" s="3">
        <v>0</v>
      </c>
      <c r="AO343" s="4">
        <v>0</v>
      </c>
      <c r="AP343" s="1" t="s">
        <v>341</v>
      </c>
      <c r="AQ343" s="1">
        <v>5</v>
      </c>
    </row>
    <row r="344" spans="1:43" x14ac:dyDescent="0.2">
      <c r="A344" s="1" t="s">
        <v>425</v>
      </c>
      <c r="B344" s="1" t="s">
        <v>769</v>
      </c>
      <c r="C344" s="1" t="s">
        <v>1048</v>
      </c>
      <c r="D344" s="1" t="s">
        <v>1130</v>
      </c>
      <c r="E344" s="3">
        <v>48.12222222222222</v>
      </c>
      <c r="F344" s="3">
        <f t="shared" si="17"/>
        <v>169.66966666666667</v>
      </c>
      <c r="G344" s="3">
        <f>SUM(Table39[[#This Row],[RN Hours Contract (W/ Admin, DON)]], Table39[[#This Row],[LPN Contract Hours (w/ Admin)]], Table39[[#This Row],[CNA/NA/Med Aide Contract Hours]])</f>
        <v>0</v>
      </c>
      <c r="H344" s="4">
        <f>Table39[[#This Row],[Total Contract Hours]]/Table39[[#This Row],[Total Hours Nurse Staffing]]</f>
        <v>0</v>
      </c>
      <c r="I344" s="3">
        <f>SUM(Table39[[#This Row],[RN Hours]], Table39[[#This Row],[RN Admin Hours]], Table39[[#This Row],[RN DON Hours]])</f>
        <v>47.147777777777776</v>
      </c>
      <c r="J344" s="3">
        <f t="shared" si="15"/>
        <v>0</v>
      </c>
      <c r="K344" s="4">
        <f>Table39[[#This Row],[RN Hours Contract (W/ Admin, DON)]]/Table39[[#This Row],[RN Hours (w/ Admin, DON)]]</f>
        <v>0</v>
      </c>
      <c r="L344" s="3">
        <v>33.339666666666666</v>
      </c>
      <c r="M344" s="3">
        <v>0</v>
      </c>
      <c r="N344" s="4">
        <f>Table39[[#This Row],[RN Hours Contract]]/Table39[[#This Row],[RN Hours]]</f>
        <v>0</v>
      </c>
      <c r="O344" s="3">
        <v>5.9636666666666667</v>
      </c>
      <c r="P344" s="3">
        <v>0</v>
      </c>
      <c r="Q344" s="4">
        <f>Table39[[#This Row],[RN Admin Hours Contract]]/Table39[[#This Row],[RN Admin Hours]]</f>
        <v>0</v>
      </c>
      <c r="R344" s="3">
        <v>7.8444444444444441</v>
      </c>
      <c r="S344" s="3">
        <v>0</v>
      </c>
      <c r="T344" s="4">
        <f>Table39[[#This Row],[RN DON Hours Contract]]/Table39[[#This Row],[RN DON Hours]]</f>
        <v>0</v>
      </c>
      <c r="U344" s="3">
        <f>SUM(Table39[[#This Row],[LPN Hours]], Table39[[#This Row],[LPN Admin Hours]])</f>
        <v>10.778</v>
      </c>
      <c r="V344" s="3">
        <f>Table39[[#This Row],[LPN Hours Contract]]+Table39[[#This Row],[LPN Admin Hours Contract]]</f>
        <v>0</v>
      </c>
      <c r="W344" s="4">
        <f t="shared" si="16"/>
        <v>0</v>
      </c>
      <c r="X344" s="3">
        <v>10.778</v>
      </c>
      <c r="Y344" s="3">
        <v>0</v>
      </c>
      <c r="Z344" s="4">
        <f>Table39[[#This Row],[LPN Hours Contract]]/Table39[[#This Row],[LPN Hours]]</f>
        <v>0</v>
      </c>
      <c r="AA344" s="3">
        <v>0</v>
      </c>
      <c r="AB344" s="3">
        <v>0</v>
      </c>
      <c r="AC344" s="4">
        <v>0</v>
      </c>
      <c r="AD344" s="3">
        <f>SUM(Table39[[#This Row],[CNA Hours]], Table39[[#This Row],[NA in Training Hours]], Table39[[#This Row],[Med Aide/Tech Hours]])</f>
        <v>111.7438888888889</v>
      </c>
      <c r="AE344" s="3">
        <f>SUM(Table39[[#This Row],[CNA Hours Contract]], Table39[[#This Row],[NA in Training Hours Contract]], Table39[[#This Row],[Med Aide/Tech Hours Contract]])</f>
        <v>0</v>
      </c>
      <c r="AF344" s="4">
        <f>Table39[[#This Row],[CNA/NA/Med Aide Contract Hours]]/Table39[[#This Row],[Total CNA, NA in Training, Med Aide/Tech Hours]]</f>
        <v>0</v>
      </c>
      <c r="AG344" s="3">
        <v>111.7438888888889</v>
      </c>
      <c r="AH344" s="3">
        <v>0</v>
      </c>
      <c r="AI344" s="4">
        <f>Table39[[#This Row],[CNA Hours Contract]]/Table39[[#This Row],[CNA Hours]]</f>
        <v>0</v>
      </c>
      <c r="AJ344" s="3">
        <v>0</v>
      </c>
      <c r="AK344" s="3">
        <v>0</v>
      </c>
      <c r="AL344" s="4">
        <v>0</v>
      </c>
      <c r="AM344" s="3">
        <v>0</v>
      </c>
      <c r="AN344" s="3">
        <v>0</v>
      </c>
      <c r="AO344" s="4">
        <v>0</v>
      </c>
      <c r="AP344" s="1" t="s">
        <v>342</v>
      </c>
      <c r="AQ344" s="1">
        <v>5</v>
      </c>
    </row>
    <row r="345" spans="1:43" x14ac:dyDescent="0.2">
      <c r="A345" s="1" t="s">
        <v>425</v>
      </c>
      <c r="B345" s="1" t="s">
        <v>770</v>
      </c>
      <c r="C345" s="1" t="s">
        <v>1049</v>
      </c>
      <c r="D345" s="1" t="s">
        <v>1080</v>
      </c>
      <c r="E345" s="3">
        <v>80.322222222222223</v>
      </c>
      <c r="F345" s="3">
        <f t="shared" si="17"/>
        <v>428.19111111111107</v>
      </c>
      <c r="G345" s="3">
        <f>SUM(Table39[[#This Row],[RN Hours Contract (W/ Admin, DON)]], Table39[[#This Row],[LPN Contract Hours (w/ Admin)]], Table39[[#This Row],[CNA/NA/Med Aide Contract Hours]])</f>
        <v>0.24444444444444444</v>
      </c>
      <c r="H345" s="4">
        <f>Table39[[#This Row],[Total Contract Hours]]/Table39[[#This Row],[Total Hours Nurse Staffing]]</f>
        <v>5.7087697082299708E-4</v>
      </c>
      <c r="I345" s="3">
        <f>SUM(Table39[[#This Row],[RN Hours]], Table39[[#This Row],[RN Admin Hours]], Table39[[#This Row],[RN DON Hours]])</f>
        <v>109.70055555555555</v>
      </c>
      <c r="J345" s="3">
        <f t="shared" si="15"/>
        <v>0.24444444444444444</v>
      </c>
      <c r="K345" s="4">
        <f>Table39[[#This Row],[RN Hours Contract (W/ Admin, DON)]]/Table39[[#This Row],[RN Hours (w/ Admin, DON)]]</f>
        <v>2.2282881176536127E-3</v>
      </c>
      <c r="L345" s="3">
        <v>69.387777777777771</v>
      </c>
      <c r="M345" s="3">
        <v>0</v>
      </c>
      <c r="N345" s="4">
        <f>Table39[[#This Row],[RN Hours Contract]]/Table39[[#This Row],[RN Hours]]</f>
        <v>0</v>
      </c>
      <c r="O345" s="3">
        <v>34.760000000000012</v>
      </c>
      <c r="P345" s="3">
        <v>0.24444444444444444</v>
      </c>
      <c r="Q345" s="4">
        <f>Table39[[#This Row],[RN Admin Hours Contract]]/Table39[[#This Row],[RN Admin Hours]]</f>
        <v>7.0323488045007003E-3</v>
      </c>
      <c r="R345" s="3">
        <v>5.552777777777778</v>
      </c>
      <c r="S345" s="3">
        <v>0</v>
      </c>
      <c r="T345" s="4">
        <f>Table39[[#This Row],[RN DON Hours Contract]]/Table39[[#This Row],[RN DON Hours]]</f>
        <v>0</v>
      </c>
      <c r="U345" s="3">
        <f>SUM(Table39[[#This Row],[LPN Hours]], Table39[[#This Row],[LPN Admin Hours]])</f>
        <v>44.717222222222219</v>
      </c>
      <c r="V345" s="3">
        <f>Table39[[#This Row],[LPN Hours Contract]]+Table39[[#This Row],[LPN Admin Hours Contract]]</f>
        <v>0</v>
      </c>
      <c r="W345" s="4">
        <f t="shared" si="16"/>
        <v>0</v>
      </c>
      <c r="X345" s="3">
        <v>39.968888888888884</v>
      </c>
      <c r="Y345" s="3">
        <v>0</v>
      </c>
      <c r="Z345" s="4">
        <f>Table39[[#This Row],[LPN Hours Contract]]/Table39[[#This Row],[LPN Hours]]</f>
        <v>0</v>
      </c>
      <c r="AA345" s="3">
        <v>4.7483333333333322</v>
      </c>
      <c r="AB345" s="3">
        <v>0</v>
      </c>
      <c r="AC345" s="4">
        <f>Table39[[#This Row],[LPN Admin Hours Contract]]/Table39[[#This Row],[LPN Admin Hours]]</f>
        <v>0</v>
      </c>
      <c r="AD345" s="3">
        <f>SUM(Table39[[#This Row],[CNA Hours]], Table39[[#This Row],[NA in Training Hours]], Table39[[#This Row],[Med Aide/Tech Hours]])</f>
        <v>273.77333333333331</v>
      </c>
      <c r="AE345" s="3">
        <f>SUM(Table39[[#This Row],[CNA Hours Contract]], Table39[[#This Row],[NA in Training Hours Contract]], Table39[[#This Row],[Med Aide/Tech Hours Contract]])</f>
        <v>0</v>
      </c>
      <c r="AF345" s="4">
        <f>Table39[[#This Row],[CNA/NA/Med Aide Contract Hours]]/Table39[[#This Row],[Total CNA, NA in Training, Med Aide/Tech Hours]]</f>
        <v>0</v>
      </c>
      <c r="AG345" s="3">
        <v>273.77333333333331</v>
      </c>
      <c r="AH345" s="3">
        <v>0</v>
      </c>
      <c r="AI345" s="4">
        <f>Table39[[#This Row],[CNA Hours Contract]]/Table39[[#This Row],[CNA Hours]]</f>
        <v>0</v>
      </c>
      <c r="AJ345" s="3">
        <v>0</v>
      </c>
      <c r="AK345" s="3">
        <v>0</v>
      </c>
      <c r="AL345" s="4">
        <v>0</v>
      </c>
      <c r="AM345" s="3">
        <v>0</v>
      </c>
      <c r="AN345" s="3">
        <v>0</v>
      </c>
      <c r="AO345" s="4">
        <v>0</v>
      </c>
      <c r="AP345" s="1" t="s">
        <v>343</v>
      </c>
      <c r="AQ345" s="1">
        <v>5</v>
      </c>
    </row>
    <row r="346" spans="1:43" x14ac:dyDescent="0.2">
      <c r="A346" s="1" t="s">
        <v>425</v>
      </c>
      <c r="B346" s="1" t="s">
        <v>771</v>
      </c>
      <c r="C346" s="1" t="s">
        <v>1050</v>
      </c>
      <c r="D346" s="1" t="s">
        <v>1078</v>
      </c>
      <c r="E346" s="3">
        <v>27.5</v>
      </c>
      <c r="F346" s="3">
        <f t="shared" si="17"/>
        <v>129.97033333333334</v>
      </c>
      <c r="G346" s="3">
        <f>SUM(Table39[[#This Row],[RN Hours Contract (W/ Admin, DON)]], Table39[[#This Row],[LPN Contract Hours (w/ Admin)]], Table39[[#This Row],[CNA/NA/Med Aide Contract Hours]])</f>
        <v>0</v>
      </c>
      <c r="H346" s="4">
        <f>Table39[[#This Row],[Total Contract Hours]]/Table39[[#This Row],[Total Hours Nurse Staffing]]</f>
        <v>0</v>
      </c>
      <c r="I346" s="3">
        <f>SUM(Table39[[#This Row],[RN Hours]], Table39[[#This Row],[RN Admin Hours]], Table39[[#This Row],[RN DON Hours]])</f>
        <v>46.13055555555556</v>
      </c>
      <c r="J346" s="3">
        <f t="shared" si="15"/>
        <v>0</v>
      </c>
      <c r="K346" s="4">
        <f>Table39[[#This Row],[RN Hours Contract (W/ Admin, DON)]]/Table39[[#This Row],[RN Hours (w/ Admin, DON)]]</f>
        <v>0</v>
      </c>
      <c r="L346" s="3">
        <v>34.930555555555557</v>
      </c>
      <c r="M346" s="3">
        <v>0</v>
      </c>
      <c r="N346" s="4">
        <f>Table39[[#This Row],[RN Hours Contract]]/Table39[[#This Row],[RN Hours]]</f>
        <v>0</v>
      </c>
      <c r="O346" s="3">
        <v>5.5111111111111111</v>
      </c>
      <c r="P346" s="3">
        <v>0</v>
      </c>
      <c r="Q346" s="4">
        <f>Table39[[#This Row],[RN Admin Hours Contract]]/Table39[[#This Row],[RN Admin Hours]]</f>
        <v>0</v>
      </c>
      <c r="R346" s="3">
        <v>5.6888888888888891</v>
      </c>
      <c r="S346" s="3">
        <v>0</v>
      </c>
      <c r="T346" s="4">
        <f>Table39[[#This Row],[RN DON Hours Contract]]/Table39[[#This Row],[RN DON Hours]]</f>
        <v>0</v>
      </c>
      <c r="U346" s="3">
        <f>SUM(Table39[[#This Row],[LPN Hours]], Table39[[#This Row],[LPN Admin Hours]])</f>
        <v>16.028666666666666</v>
      </c>
      <c r="V346" s="3">
        <f>Table39[[#This Row],[LPN Hours Contract]]+Table39[[#This Row],[LPN Admin Hours Contract]]</f>
        <v>0</v>
      </c>
      <c r="W346" s="4">
        <f t="shared" si="16"/>
        <v>0</v>
      </c>
      <c r="X346" s="3">
        <v>16.028666666666666</v>
      </c>
      <c r="Y346" s="3">
        <v>0</v>
      </c>
      <c r="Z346" s="4">
        <f>Table39[[#This Row],[LPN Hours Contract]]/Table39[[#This Row],[LPN Hours]]</f>
        <v>0</v>
      </c>
      <c r="AA346" s="3">
        <v>0</v>
      </c>
      <c r="AB346" s="3">
        <v>0</v>
      </c>
      <c r="AC346" s="4">
        <v>0</v>
      </c>
      <c r="AD346" s="3">
        <f>SUM(Table39[[#This Row],[CNA Hours]], Table39[[#This Row],[NA in Training Hours]], Table39[[#This Row],[Med Aide/Tech Hours]])</f>
        <v>67.811111111111117</v>
      </c>
      <c r="AE346" s="3">
        <f>SUM(Table39[[#This Row],[CNA Hours Contract]], Table39[[#This Row],[NA in Training Hours Contract]], Table39[[#This Row],[Med Aide/Tech Hours Contract]])</f>
        <v>0</v>
      </c>
      <c r="AF346" s="4">
        <f>Table39[[#This Row],[CNA/NA/Med Aide Contract Hours]]/Table39[[#This Row],[Total CNA, NA in Training, Med Aide/Tech Hours]]</f>
        <v>0</v>
      </c>
      <c r="AG346" s="3">
        <v>64.963888888888889</v>
      </c>
      <c r="AH346" s="3">
        <v>0</v>
      </c>
      <c r="AI346" s="4">
        <f>Table39[[#This Row],[CNA Hours Contract]]/Table39[[#This Row],[CNA Hours]]</f>
        <v>0</v>
      </c>
      <c r="AJ346" s="3">
        <v>2.8472222222222223</v>
      </c>
      <c r="AK346" s="3">
        <v>0</v>
      </c>
      <c r="AL346" s="4">
        <f>Table39[[#This Row],[NA in Training Hours Contract]]/Table39[[#This Row],[NA in Training Hours]]</f>
        <v>0</v>
      </c>
      <c r="AM346" s="3">
        <v>0</v>
      </c>
      <c r="AN346" s="3">
        <v>0</v>
      </c>
      <c r="AO346" s="4">
        <v>0</v>
      </c>
      <c r="AP346" s="1" t="s">
        <v>344</v>
      </c>
      <c r="AQ346" s="1">
        <v>5</v>
      </c>
    </row>
    <row r="347" spans="1:43" x14ac:dyDescent="0.2">
      <c r="A347" s="1" t="s">
        <v>425</v>
      </c>
      <c r="B347" s="1" t="s">
        <v>772</v>
      </c>
      <c r="C347" s="1" t="s">
        <v>1051</v>
      </c>
      <c r="D347" s="1" t="s">
        <v>1116</v>
      </c>
      <c r="E347" s="3">
        <v>36.166666666666664</v>
      </c>
      <c r="F347" s="3">
        <f t="shared" si="17"/>
        <v>179.81944444444446</v>
      </c>
      <c r="G347" s="3">
        <f>SUM(Table39[[#This Row],[RN Hours Contract (W/ Admin, DON)]], Table39[[#This Row],[LPN Contract Hours (w/ Admin)]], Table39[[#This Row],[CNA/NA/Med Aide Contract Hours]])</f>
        <v>0</v>
      </c>
      <c r="H347" s="4">
        <f>Table39[[#This Row],[Total Contract Hours]]/Table39[[#This Row],[Total Hours Nurse Staffing]]</f>
        <v>0</v>
      </c>
      <c r="I347" s="3">
        <f>SUM(Table39[[#This Row],[RN Hours]], Table39[[#This Row],[RN Admin Hours]], Table39[[#This Row],[RN DON Hours]])</f>
        <v>39.366666666666667</v>
      </c>
      <c r="J347" s="3">
        <f t="shared" si="15"/>
        <v>0</v>
      </c>
      <c r="K347" s="4">
        <f>Table39[[#This Row],[RN Hours Contract (W/ Admin, DON)]]/Table39[[#This Row],[RN Hours (w/ Admin, DON)]]</f>
        <v>0</v>
      </c>
      <c r="L347" s="3">
        <v>27.702777777777779</v>
      </c>
      <c r="M347" s="3">
        <v>0</v>
      </c>
      <c r="N347" s="4">
        <f>Table39[[#This Row],[RN Hours Contract]]/Table39[[#This Row],[RN Hours]]</f>
        <v>0</v>
      </c>
      <c r="O347" s="3">
        <v>7.7527777777777782</v>
      </c>
      <c r="P347" s="3">
        <v>0</v>
      </c>
      <c r="Q347" s="4">
        <f>Table39[[#This Row],[RN Admin Hours Contract]]/Table39[[#This Row],[RN Admin Hours]]</f>
        <v>0</v>
      </c>
      <c r="R347" s="3">
        <v>3.911111111111111</v>
      </c>
      <c r="S347" s="3">
        <v>0</v>
      </c>
      <c r="T347" s="4">
        <f>Table39[[#This Row],[RN DON Hours Contract]]/Table39[[#This Row],[RN DON Hours]]</f>
        <v>0</v>
      </c>
      <c r="U347" s="3">
        <f>SUM(Table39[[#This Row],[LPN Hours]], Table39[[#This Row],[LPN Admin Hours]])</f>
        <v>26.747222222222224</v>
      </c>
      <c r="V347" s="3">
        <f>Table39[[#This Row],[LPN Hours Contract]]+Table39[[#This Row],[LPN Admin Hours Contract]]</f>
        <v>0</v>
      </c>
      <c r="W347" s="4">
        <f t="shared" si="16"/>
        <v>0</v>
      </c>
      <c r="X347" s="3">
        <v>26.747222222222224</v>
      </c>
      <c r="Y347" s="3">
        <v>0</v>
      </c>
      <c r="Z347" s="4">
        <f>Table39[[#This Row],[LPN Hours Contract]]/Table39[[#This Row],[LPN Hours]]</f>
        <v>0</v>
      </c>
      <c r="AA347" s="3">
        <v>0</v>
      </c>
      <c r="AB347" s="3">
        <v>0</v>
      </c>
      <c r="AC347" s="4">
        <v>0</v>
      </c>
      <c r="AD347" s="3">
        <f>SUM(Table39[[#This Row],[CNA Hours]], Table39[[#This Row],[NA in Training Hours]], Table39[[#This Row],[Med Aide/Tech Hours]])</f>
        <v>113.70555555555555</v>
      </c>
      <c r="AE347" s="3">
        <f>SUM(Table39[[#This Row],[CNA Hours Contract]], Table39[[#This Row],[NA in Training Hours Contract]], Table39[[#This Row],[Med Aide/Tech Hours Contract]])</f>
        <v>0</v>
      </c>
      <c r="AF347" s="4">
        <f>Table39[[#This Row],[CNA/NA/Med Aide Contract Hours]]/Table39[[#This Row],[Total CNA, NA in Training, Med Aide/Tech Hours]]</f>
        <v>0</v>
      </c>
      <c r="AG347" s="3">
        <v>92.161111111111111</v>
      </c>
      <c r="AH347" s="3">
        <v>0</v>
      </c>
      <c r="AI347" s="4">
        <f>Table39[[#This Row],[CNA Hours Contract]]/Table39[[#This Row],[CNA Hours]]</f>
        <v>0</v>
      </c>
      <c r="AJ347" s="3">
        <v>21.544444444444444</v>
      </c>
      <c r="AK347" s="3">
        <v>0</v>
      </c>
      <c r="AL347" s="4">
        <f>Table39[[#This Row],[NA in Training Hours Contract]]/Table39[[#This Row],[NA in Training Hours]]</f>
        <v>0</v>
      </c>
      <c r="AM347" s="3">
        <v>0</v>
      </c>
      <c r="AN347" s="3">
        <v>0</v>
      </c>
      <c r="AO347" s="4">
        <v>0</v>
      </c>
      <c r="AP347" s="1" t="s">
        <v>345</v>
      </c>
      <c r="AQ347" s="1">
        <v>5</v>
      </c>
    </row>
    <row r="348" spans="1:43" x14ac:dyDescent="0.2">
      <c r="A348" s="1" t="s">
        <v>425</v>
      </c>
      <c r="B348" s="1" t="s">
        <v>773</v>
      </c>
      <c r="C348" s="1" t="s">
        <v>860</v>
      </c>
      <c r="D348" s="1" t="s">
        <v>1096</v>
      </c>
      <c r="E348" s="3">
        <v>21.044444444444444</v>
      </c>
      <c r="F348" s="3">
        <f t="shared" si="17"/>
        <v>102.4661111111111</v>
      </c>
      <c r="G348" s="3">
        <f>SUM(Table39[[#This Row],[RN Hours Contract (W/ Admin, DON)]], Table39[[#This Row],[LPN Contract Hours (w/ Admin)]], Table39[[#This Row],[CNA/NA/Med Aide Contract Hours]])</f>
        <v>0</v>
      </c>
      <c r="H348" s="4">
        <f>Table39[[#This Row],[Total Contract Hours]]/Table39[[#This Row],[Total Hours Nurse Staffing]]</f>
        <v>0</v>
      </c>
      <c r="I348" s="3">
        <f>SUM(Table39[[#This Row],[RN Hours]], Table39[[#This Row],[RN Admin Hours]], Table39[[#This Row],[RN DON Hours]])</f>
        <v>29.738888888888891</v>
      </c>
      <c r="J348" s="3">
        <f t="shared" si="15"/>
        <v>0</v>
      </c>
      <c r="K348" s="4">
        <f>Table39[[#This Row],[RN Hours Contract (W/ Admin, DON)]]/Table39[[#This Row],[RN Hours (w/ Admin, DON)]]</f>
        <v>0</v>
      </c>
      <c r="L348" s="3">
        <v>16.555555555555557</v>
      </c>
      <c r="M348" s="3">
        <v>0</v>
      </c>
      <c r="N348" s="4">
        <f>Table39[[#This Row],[RN Hours Contract]]/Table39[[#This Row],[RN Hours]]</f>
        <v>0</v>
      </c>
      <c r="O348" s="3">
        <v>9.8055555555555554</v>
      </c>
      <c r="P348" s="3">
        <v>0</v>
      </c>
      <c r="Q348" s="4">
        <f>Table39[[#This Row],[RN Admin Hours Contract]]/Table39[[#This Row],[RN Admin Hours]]</f>
        <v>0</v>
      </c>
      <c r="R348" s="3">
        <v>3.3777777777777778</v>
      </c>
      <c r="S348" s="3">
        <v>0</v>
      </c>
      <c r="T348" s="4">
        <f>Table39[[#This Row],[RN DON Hours Contract]]/Table39[[#This Row],[RN DON Hours]]</f>
        <v>0</v>
      </c>
      <c r="U348" s="3">
        <f>SUM(Table39[[#This Row],[LPN Hours]], Table39[[#This Row],[LPN Admin Hours]])</f>
        <v>10.430555555555555</v>
      </c>
      <c r="V348" s="3">
        <f>Table39[[#This Row],[LPN Hours Contract]]+Table39[[#This Row],[LPN Admin Hours Contract]]</f>
        <v>0</v>
      </c>
      <c r="W348" s="4">
        <f t="shared" si="16"/>
        <v>0</v>
      </c>
      <c r="X348" s="3">
        <v>10.430555555555555</v>
      </c>
      <c r="Y348" s="3">
        <v>0</v>
      </c>
      <c r="Z348" s="4">
        <f>Table39[[#This Row],[LPN Hours Contract]]/Table39[[#This Row],[LPN Hours]]</f>
        <v>0</v>
      </c>
      <c r="AA348" s="3">
        <v>0</v>
      </c>
      <c r="AB348" s="3">
        <v>0</v>
      </c>
      <c r="AC348" s="4">
        <v>0</v>
      </c>
      <c r="AD348" s="3">
        <f>SUM(Table39[[#This Row],[CNA Hours]], Table39[[#This Row],[NA in Training Hours]], Table39[[#This Row],[Med Aide/Tech Hours]])</f>
        <v>62.296666666666667</v>
      </c>
      <c r="AE348" s="3">
        <f>SUM(Table39[[#This Row],[CNA Hours Contract]], Table39[[#This Row],[NA in Training Hours Contract]], Table39[[#This Row],[Med Aide/Tech Hours Contract]])</f>
        <v>0</v>
      </c>
      <c r="AF348" s="4">
        <f>Table39[[#This Row],[CNA/NA/Med Aide Contract Hours]]/Table39[[#This Row],[Total CNA, NA in Training, Med Aide/Tech Hours]]</f>
        <v>0</v>
      </c>
      <c r="AG348" s="3">
        <v>62.296666666666667</v>
      </c>
      <c r="AH348" s="3">
        <v>0</v>
      </c>
      <c r="AI348" s="4">
        <f>Table39[[#This Row],[CNA Hours Contract]]/Table39[[#This Row],[CNA Hours]]</f>
        <v>0</v>
      </c>
      <c r="AJ348" s="3">
        <v>0</v>
      </c>
      <c r="AK348" s="3">
        <v>0</v>
      </c>
      <c r="AL348" s="4">
        <v>0</v>
      </c>
      <c r="AM348" s="3">
        <v>0</v>
      </c>
      <c r="AN348" s="3">
        <v>0</v>
      </c>
      <c r="AO348" s="4">
        <v>0</v>
      </c>
      <c r="AP348" s="1" t="s">
        <v>346</v>
      </c>
      <c r="AQ348" s="1">
        <v>5</v>
      </c>
    </row>
    <row r="349" spans="1:43" x14ac:dyDescent="0.2">
      <c r="A349" s="1" t="s">
        <v>425</v>
      </c>
      <c r="B349" s="1" t="s">
        <v>774</v>
      </c>
      <c r="C349" s="1" t="s">
        <v>955</v>
      </c>
      <c r="D349" s="1" t="s">
        <v>1128</v>
      </c>
      <c r="E349" s="3">
        <v>70.311111111111117</v>
      </c>
      <c r="F349" s="3">
        <f t="shared" si="17"/>
        <v>280.20277777777778</v>
      </c>
      <c r="G349" s="3">
        <f>SUM(Table39[[#This Row],[RN Hours Contract (W/ Admin, DON)]], Table39[[#This Row],[LPN Contract Hours (w/ Admin)]], Table39[[#This Row],[CNA/NA/Med Aide Contract Hours]])</f>
        <v>0.94444444444444442</v>
      </c>
      <c r="H349" s="4">
        <f>Table39[[#This Row],[Total Contract Hours]]/Table39[[#This Row],[Total Hours Nurse Staffing]]</f>
        <v>3.3705748812863697E-3</v>
      </c>
      <c r="I349" s="3">
        <f>SUM(Table39[[#This Row],[RN Hours]], Table39[[#This Row],[RN Admin Hours]], Table39[[#This Row],[RN DON Hours]])</f>
        <v>47.883333333333326</v>
      </c>
      <c r="J349" s="3">
        <f t="shared" si="15"/>
        <v>0.94444444444444442</v>
      </c>
      <c r="K349" s="4">
        <f>Table39[[#This Row],[RN Hours Contract (W/ Admin, DON)]]/Table39[[#This Row],[RN Hours (w/ Admin, DON)]]</f>
        <v>1.9723865877712035E-2</v>
      </c>
      <c r="L349" s="3">
        <v>41.666666666666664</v>
      </c>
      <c r="M349" s="3">
        <v>0.94444444444444442</v>
      </c>
      <c r="N349" s="4">
        <f>Table39[[#This Row],[RN Hours Contract]]/Table39[[#This Row],[RN Hours]]</f>
        <v>2.2666666666666668E-2</v>
      </c>
      <c r="O349" s="3">
        <v>1.2388888888888889</v>
      </c>
      <c r="P349" s="3">
        <v>0</v>
      </c>
      <c r="Q349" s="4">
        <f>Table39[[#This Row],[RN Admin Hours Contract]]/Table39[[#This Row],[RN Admin Hours]]</f>
        <v>0</v>
      </c>
      <c r="R349" s="3">
        <v>4.9777777777777779</v>
      </c>
      <c r="S349" s="3">
        <v>0</v>
      </c>
      <c r="T349" s="4">
        <f>Table39[[#This Row],[RN DON Hours Contract]]/Table39[[#This Row],[RN DON Hours]]</f>
        <v>0</v>
      </c>
      <c r="U349" s="3">
        <f>SUM(Table39[[#This Row],[LPN Hours]], Table39[[#This Row],[LPN Admin Hours]])</f>
        <v>60.208333333333336</v>
      </c>
      <c r="V349" s="3">
        <f>Table39[[#This Row],[LPN Hours Contract]]+Table39[[#This Row],[LPN Admin Hours Contract]]</f>
        <v>0</v>
      </c>
      <c r="W349" s="4">
        <f t="shared" si="16"/>
        <v>0</v>
      </c>
      <c r="X349" s="3">
        <v>60.208333333333336</v>
      </c>
      <c r="Y349" s="3">
        <v>0</v>
      </c>
      <c r="Z349" s="4">
        <f>Table39[[#This Row],[LPN Hours Contract]]/Table39[[#This Row],[LPN Hours]]</f>
        <v>0</v>
      </c>
      <c r="AA349" s="3">
        <v>0</v>
      </c>
      <c r="AB349" s="3">
        <v>0</v>
      </c>
      <c r="AC349" s="4">
        <v>0</v>
      </c>
      <c r="AD349" s="3">
        <f>SUM(Table39[[#This Row],[CNA Hours]], Table39[[#This Row],[NA in Training Hours]], Table39[[#This Row],[Med Aide/Tech Hours]])</f>
        <v>172.11111111111111</v>
      </c>
      <c r="AE349" s="3">
        <f>SUM(Table39[[#This Row],[CNA Hours Contract]], Table39[[#This Row],[NA in Training Hours Contract]], Table39[[#This Row],[Med Aide/Tech Hours Contract]])</f>
        <v>0</v>
      </c>
      <c r="AF349" s="4">
        <f>Table39[[#This Row],[CNA/NA/Med Aide Contract Hours]]/Table39[[#This Row],[Total CNA, NA in Training, Med Aide/Tech Hours]]</f>
        <v>0</v>
      </c>
      <c r="AG349" s="3">
        <v>172.11111111111111</v>
      </c>
      <c r="AH349" s="3">
        <v>0</v>
      </c>
      <c r="AI349" s="4">
        <f>Table39[[#This Row],[CNA Hours Contract]]/Table39[[#This Row],[CNA Hours]]</f>
        <v>0</v>
      </c>
      <c r="AJ349" s="3">
        <v>0</v>
      </c>
      <c r="AK349" s="3">
        <v>0</v>
      </c>
      <c r="AL349" s="4">
        <v>0</v>
      </c>
      <c r="AM349" s="3">
        <v>0</v>
      </c>
      <c r="AN349" s="3">
        <v>0</v>
      </c>
      <c r="AO349" s="4">
        <v>0</v>
      </c>
      <c r="AP349" s="1" t="s">
        <v>347</v>
      </c>
      <c r="AQ349" s="1">
        <v>5</v>
      </c>
    </row>
    <row r="350" spans="1:43" x14ac:dyDescent="0.2">
      <c r="A350" s="1" t="s">
        <v>425</v>
      </c>
      <c r="B350" s="1" t="s">
        <v>775</v>
      </c>
      <c r="C350" s="1" t="s">
        <v>1052</v>
      </c>
      <c r="D350" s="1" t="s">
        <v>1121</v>
      </c>
      <c r="E350" s="3">
        <v>56.744444444444447</v>
      </c>
      <c r="F350" s="3">
        <f t="shared" si="17"/>
        <v>204.51611111111109</v>
      </c>
      <c r="G350" s="3">
        <f>SUM(Table39[[#This Row],[RN Hours Contract (W/ Admin, DON)]], Table39[[#This Row],[LPN Contract Hours (w/ Admin)]], Table39[[#This Row],[CNA/NA/Med Aide Contract Hours]])</f>
        <v>6.4783333333333335</v>
      </c>
      <c r="H350" s="4">
        <f>Table39[[#This Row],[Total Contract Hours]]/Table39[[#This Row],[Total Hours Nurse Staffing]]</f>
        <v>3.1676396045951287E-2</v>
      </c>
      <c r="I350" s="3">
        <f>SUM(Table39[[#This Row],[RN Hours]], Table39[[#This Row],[RN Admin Hours]], Table39[[#This Row],[RN DON Hours]])</f>
        <v>50.585777777777771</v>
      </c>
      <c r="J350" s="3">
        <f t="shared" si="15"/>
        <v>0.4</v>
      </c>
      <c r="K350" s="4">
        <f>Table39[[#This Row],[RN Hours Contract (W/ Admin, DON)]]/Table39[[#This Row],[RN Hours (w/ Admin, DON)]]</f>
        <v>7.9073608743783948E-3</v>
      </c>
      <c r="L350" s="3">
        <v>34.230222222222217</v>
      </c>
      <c r="M350" s="3">
        <v>0.4</v>
      </c>
      <c r="N350" s="4">
        <f>Table39[[#This Row],[RN Hours Contract]]/Table39[[#This Row],[RN Hours]]</f>
        <v>1.1685579994287052E-2</v>
      </c>
      <c r="O350" s="3">
        <v>11.2</v>
      </c>
      <c r="P350" s="3">
        <v>0</v>
      </c>
      <c r="Q350" s="4">
        <f>Table39[[#This Row],[RN Admin Hours Contract]]/Table39[[#This Row],[RN Admin Hours]]</f>
        <v>0</v>
      </c>
      <c r="R350" s="3">
        <v>5.1555555555555559</v>
      </c>
      <c r="S350" s="3">
        <v>0</v>
      </c>
      <c r="T350" s="4">
        <f>Table39[[#This Row],[RN DON Hours Contract]]/Table39[[#This Row],[RN DON Hours]]</f>
        <v>0</v>
      </c>
      <c r="U350" s="3">
        <f>SUM(Table39[[#This Row],[LPN Hours]], Table39[[#This Row],[LPN Admin Hours]])</f>
        <v>52.200333333333333</v>
      </c>
      <c r="V350" s="3">
        <f>Table39[[#This Row],[LPN Hours Contract]]+Table39[[#This Row],[LPN Admin Hours Contract]]</f>
        <v>2.2611111111111111</v>
      </c>
      <c r="W350" s="4">
        <f t="shared" si="16"/>
        <v>4.3316028207567851E-2</v>
      </c>
      <c r="X350" s="3">
        <v>42.716666666666669</v>
      </c>
      <c r="Y350" s="3">
        <v>2.2611111111111111</v>
      </c>
      <c r="Z350" s="4">
        <f>Table39[[#This Row],[LPN Hours Contract]]/Table39[[#This Row],[LPN Hours]]</f>
        <v>5.2932761087267521E-2</v>
      </c>
      <c r="AA350" s="3">
        <v>9.483666666666668</v>
      </c>
      <c r="AB350" s="3">
        <v>0</v>
      </c>
      <c r="AC350" s="4">
        <f>Table39[[#This Row],[LPN Admin Hours Contract]]/Table39[[#This Row],[LPN Admin Hours]]</f>
        <v>0</v>
      </c>
      <c r="AD350" s="3">
        <f>SUM(Table39[[#This Row],[CNA Hours]], Table39[[#This Row],[NA in Training Hours]], Table39[[#This Row],[Med Aide/Tech Hours]])</f>
        <v>101.72999999999999</v>
      </c>
      <c r="AE350" s="3">
        <f>SUM(Table39[[#This Row],[CNA Hours Contract]], Table39[[#This Row],[NA in Training Hours Contract]], Table39[[#This Row],[Med Aide/Tech Hours Contract]])</f>
        <v>3.8172222222222225</v>
      </c>
      <c r="AF350" s="4">
        <f>Table39[[#This Row],[CNA/NA/Med Aide Contract Hours]]/Table39[[#This Row],[Total CNA, NA in Training, Med Aide/Tech Hours]]</f>
        <v>3.7523073058313407E-2</v>
      </c>
      <c r="AG350" s="3">
        <v>96.50344444444444</v>
      </c>
      <c r="AH350" s="3">
        <v>3.8172222222222225</v>
      </c>
      <c r="AI350" s="4">
        <f>Table39[[#This Row],[CNA Hours Contract]]/Table39[[#This Row],[CNA Hours]]</f>
        <v>3.9555295090215555E-2</v>
      </c>
      <c r="AJ350" s="3">
        <v>5.2265555555555547</v>
      </c>
      <c r="AK350" s="3">
        <v>0</v>
      </c>
      <c r="AL350" s="4">
        <f>Table39[[#This Row],[NA in Training Hours Contract]]/Table39[[#This Row],[NA in Training Hours]]</f>
        <v>0</v>
      </c>
      <c r="AM350" s="3">
        <v>0</v>
      </c>
      <c r="AN350" s="3">
        <v>0</v>
      </c>
      <c r="AO350" s="4">
        <v>0</v>
      </c>
      <c r="AP350" s="1" t="s">
        <v>348</v>
      </c>
      <c r="AQ350" s="1">
        <v>5</v>
      </c>
    </row>
    <row r="351" spans="1:43" x14ac:dyDescent="0.2">
      <c r="A351" s="1" t="s">
        <v>425</v>
      </c>
      <c r="B351" s="1" t="s">
        <v>776</v>
      </c>
      <c r="C351" s="1" t="s">
        <v>925</v>
      </c>
      <c r="D351" s="1" t="s">
        <v>1126</v>
      </c>
      <c r="E351" s="3">
        <v>15.844444444444445</v>
      </c>
      <c r="F351" s="3">
        <f t="shared" si="17"/>
        <v>101.20833333333334</v>
      </c>
      <c r="G351" s="3">
        <f>SUM(Table39[[#This Row],[RN Hours Contract (W/ Admin, DON)]], Table39[[#This Row],[LPN Contract Hours (w/ Admin)]], Table39[[#This Row],[CNA/NA/Med Aide Contract Hours]])</f>
        <v>0</v>
      </c>
      <c r="H351" s="4">
        <f>Table39[[#This Row],[Total Contract Hours]]/Table39[[#This Row],[Total Hours Nurse Staffing]]</f>
        <v>0</v>
      </c>
      <c r="I351" s="3">
        <f>SUM(Table39[[#This Row],[RN Hours]], Table39[[#This Row],[RN Admin Hours]], Table39[[#This Row],[RN DON Hours]])</f>
        <v>26.169444444444448</v>
      </c>
      <c r="J351" s="3">
        <f t="shared" si="15"/>
        <v>0</v>
      </c>
      <c r="K351" s="4">
        <f>Table39[[#This Row],[RN Hours Contract (W/ Admin, DON)]]/Table39[[#This Row],[RN Hours (w/ Admin, DON)]]</f>
        <v>0</v>
      </c>
      <c r="L351" s="3">
        <v>18.055555555555557</v>
      </c>
      <c r="M351" s="3">
        <v>0</v>
      </c>
      <c r="N351" s="4">
        <f>Table39[[#This Row],[RN Hours Contract]]/Table39[[#This Row],[RN Hours]]</f>
        <v>0</v>
      </c>
      <c r="O351" s="3">
        <v>2.4249999999999998</v>
      </c>
      <c r="P351" s="3">
        <v>0</v>
      </c>
      <c r="Q351" s="4">
        <f>Table39[[#This Row],[RN Admin Hours Contract]]/Table39[[#This Row],[RN Admin Hours]]</f>
        <v>0</v>
      </c>
      <c r="R351" s="3">
        <v>5.6888888888888891</v>
      </c>
      <c r="S351" s="3">
        <v>0</v>
      </c>
      <c r="T351" s="4">
        <f>Table39[[#This Row],[RN DON Hours Contract]]/Table39[[#This Row],[RN DON Hours]]</f>
        <v>0</v>
      </c>
      <c r="U351" s="3">
        <f>SUM(Table39[[#This Row],[LPN Hours]], Table39[[#This Row],[LPN Admin Hours]])</f>
        <v>12.041666666666666</v>
      </c>
      <c r="V351" s="3">
        <f>Table39[[#This Row],[LPN Hours Contract]]+Table39[[#This Row],[LPN Admin Hours Contract]]</f>
        <v>0</v>
      </c>
      <c r="W351" s="4">
        <f t="shared" si="16"/>
        <v>0</v>
      </c>
      <c r="X351" s="3">
        <v>9.4499999999999993</v>
      </c>
      <c r="Y351" s="3">
        <v>0</v>
      </c>
      <c r="Z351" s="4">
        <f>Table39[[#This Row],[LPN Hours Contract]]/Table39[[#This Row],[LPN Hours]]</f>
        <v>0</v>
      </c>
      <c r="AA351" s="3">
        <v>2.5916666666666668</v>
      </c>
      <c r="AB351" s="3">
        <v>0</v>
      </c>
      <c r="AC351" s="4">
        <f>Table39[[#This Row],[LPN Admin Hours Contract]]/Table39[[#This Row],[LPN Admin Hours]]</f>
        <v>0</v>
      </c>
      <c r="AD351" s="3">
        <f>SUM(Table39[[#This Row],[CNA Hours]], Table39[[#This Row],[NA in Training Hours]], Table39[[#This Row],[Med Aide/Tech Hours]])</f>
        <v>62.99722222222222</v>
      </c>
      <c r="AE351" s="3">
        <f>SUM(Table39[[#This Row],[CNA Hours Contract]], Table39[[#This Row],[NA in Training Hours Contract]], Table39[[#This Row],[Med Aide/Tech Hours Contract]])</f>
        <v>0</v>
      </c>
      <c r="AF351" s="4">
        <f>Table39[[#This Row],[CNA/NA/Med Aide Contract Hours]]/Table39[[#This Row],[Total CNA, NA in Training, Med Aide/Tech Hours]]</f>
        <v>0</v>
      </c>
      <c r="AG351" s="3">
        <v>62.477777777777774</v>
      </c>
      <c r="AH351" s="3">
        <v>0</v>
      </c>
      <c r="AI351" s="4">
        <f>Table39[[#This Row],[CNA Hours Contract]]/Table39[[#This Row],[CNA Hours]]</f>
        <v>0</v>
      </c>
      <c r="AJ351" s="3">
        <v>0.51944444444444449</v>
      </c>
      <c r="AK351" s="3">
        <v>0</v>
      </c>
      <c r="AL351" s="4">
        <f>Table39[[#This Row],[NA in Training Hours Contract]]/Table39[[#This Row],[NA in Training Hours]]</f>
        <v>0</v>
      </c>
      <c r="AM351" s="3">
        <v>0</v>
      </c>
      <c r="AN351" s="3">
        <v>0</v>
      </c>
      <c r="AO351" s="4">
        <v>0</v>
      </c>
      <c r="AP351" s="1" t="s">
        <v>349</v>
      </c>
      <c r="AQ351" s="1">
        <v>5</v>
      </c>
    </row>
    <row r="352" spans="1:43" x14ac:dyDescent="0.2">
      <c r="A352" s="1" t="s">
        <v>425</v>
      </c>
      <c r="B352" s="1" t="s">
        <v>777</v>
      </c>
      <c r="C352" s="1" t="s">
        <v>961</v>
      </c>
      <c r="D352" s="1" t="s">
        <v>1086</v>
      </c>
      <c r="E352" s="3">
        <v>27.5</v>
      </c>
      <c r="F352" s="3">
        <f t="shared" si="17"/>
        <v>104.63644444444445</v>
      </c>
      <c r="G352" s="3">
        <f>SUM(Table39[[#This Row],[RN Hours Contract (W/ Admin, DON)]], Table39[[#This Row],[LPN Contract Hours (w/ Admin)]], Table39[[#This Row],[CNA/NA/Med Aide Contract Hours]])</f>
        <v>13.947333333333335</v>
      </c>
      <c r="H352" s="4">
        <f>Table39[[#This Row],[Total Contract Hours]]/Table39[[#This Row],[Total Hours Nurse Staffing]]</f>
        <v>0.1332932651466241</v>
      </c>
      <c r="I352" s="3">
        <f>SUM(Table39[[#This Row],[RN Hours]], Table39[[#This Row],[RN Admin Hours]], Table39[[#This Row],[RN DON Hours]])</f>
        <v>23.352</v>
      </c>
      <c r="J352" s="3">
        <f t="shared" si="15"/>
        <v>0</v>
      </c>
      <c r="K352" s="4">
        <f>Table39[[#This Row],[RN Hours Contract (W/ Admin, DON)]]/Table39[[#This Row],[RN Hours (w/ Admin, DON)]]</f>
        <v>0</v>
      </c>
      <c r="L352" s="3">
        <v>11.096444444444444</v>
      </c>
      <c r="M352" s="3">
        <v>0</v>
      </c>
      <c r="N352" s="4">
        <f>Table39[[#This Row],[RN Hours Contract]]/Table39[[#This Row],[RN Hours]]</f>
        <v>0</v>
      </c>
      <c r="O352" s="3">
        <v>6.5666666666666664</v>
      </c>
      <c r="P352" s="3">
        <v>0</v>
      </c>
      <c r="Q352" s="4">
        <f>Table39[[#This Row],[RN Admin Hours Contract]]/Table39[[#This Row],[RN Admin Hours]]</f>
        <v>0</v>
      </c>
      <c r="R352" s="3">
        <v>5.6888888888888891</v>
      </c>
      <c r="S352" s="3">
        <v>0</v>
      </c>
      <c r="T352" s="4">
        <f>Table39[[#This Row],[RN DON Hours Contract]]/Table39[[#This Row],[RN DON Hours]]</f>
        <v>0</v>
      </c>
      <c r="U352" s="3">
        <f>SUM(Table39[[#This Row],[LPN Hours]], Table39[[#This Row],[LPN Admin Hours]])</f>
        <v>20.977666666666668</v>
      </c>
      <c r="V352" s="3">
        <f>Table39[[#This Row],[LPN Hours Contract]]+Table39[[#This Row],[LPN Admin Hours Contract]]</f>
        <v>9.847333333333335</v>
      </c>
      <c r="W352" s="4">
        <f t="shared" si="16"/>
        <v>0.46941985921535606</v>
      </c>
      <c r="X352" s="3">
        <v>20.977666666666668</v>
      </c>
      <c r="Y352" s="3">
        <v>9.847333333333335</v>
      </c>
      <c r="Z352" s="4">
        <f>Table39[[#This Row],[LPN Hours Contract]]/Table39[[#This Row],[LPN Hours]]</f>
        <v>0.46941985921535606</v>
      </c>
      <c r="AA352" s="3">
        <v>0</v>
      </c>
      <c r="AB352" s="3">
        <v>0</v>
      </c>
      <c r="AC352" s="4">
        <v>0</v>
      </c>
      <c r="AD352" s="3">
        <f>SUM(Table39[[#This Row],[CNA Hours]], Table39[[#This Row],[NA in Training Hours]], Table39[[#This Row],[Med Aide/Tech Hours]])</f>
        <v>60.306777777777782</v>
      </c>
      <c r="AE352" s="3">
        <f>SUM(Table39[[#This Row],[CNA Hours Contract]], Table39[[#This Row],[NA in Training Hours Contract]], Table39[[#This Row],[Med Aide/Tech Hours Contract]])</f>
        <v>4.0999999999999996</v>
      </c>
      <c r="AF352" s="4">
        <f>Table39[[#This Row],[CNA/NA/Med Aide Contract Hours]]/Table39[[#This Row],[Total CNA, NA in Training, Med Aide/Tech Hours]]</f>
        <v>6.7985724840215117E-2</v>
      </c>
      <c r="AG352" s="3">
        <v>53.110777777777784</v>
      </c>
      <c r="AH352" s="3">
        <v>4.0999999999999996</v>
      </c>
      <c r="AI352" s="4">
        <f>Table39[[#This Row],[CNA Hours Contract]]/Table39[[#This Row],[CNA Hours]]</f>
        <v>7.7197137220526471E-2</v>
      </c>
      <c r="AJ352" s="3">
        <v>7.1959999999999997</v>
      </c>
      <c r="AK352" s="3">
        <v>0</v>
      </c>
      <c r="AL352" s="4">
        <f>Table39[[#This Row],[NA in Training Hours Contract]]/Table39[[#This Row],[NA in Training Hours]]</f>
        <v>0</v>
      </c>
      <c r="AM352" s="3">
        <v>0</v>
      </c>
      <c r="AN352" s="3">
        <v>0</v>
      </c>
      <c r="AO352" s="4">
        <v>0</v>
      </c>
      <c r="AP352" s="1" t="s">
        <v>350</v>
      </c>
      <c r="AQ352" s="1">
        <v>5</v>
      </c>
    </row>
    <row r="353" spans="1:43" x14ac:dyDescent="0.2">
      <c r="A353" s="1" t="s">
        <v>425</v>
      </c>
      <c r="B353" s="1" t="s">
        <v>778</v>
      </c>
      <c r="C353" s="1" t="s">
        <v>1030</v>
      </c>
      <c r="D353" s="1" t="s">
        <v>1079</v>
      </c>
      <c r="E353" s="3">
        <v>34.655555555555559</v>
      </c>
      <c r="F353" s="3">
        <f t="shared" si="17"/>
        <v>161.09566666666666</v>
      </c>
      <c r="G353" s="3">
        <f>SUM(Table39[[#This Row],[RN Hours Contract (W/ Admin, DON)]], Table39[[#This Row],[LPN Contract Hours (w/ Admin)]], Table39[[#This Row],[CNA/NA/Med Aide Contract Hours]])</f>
        <v>0</v>
      </c>
      <c r="H353" s="4">
        <f>Table39[[#This Row],[Total Contract Hours]]/Table39[[#This Row],[Total Hours Nurse Staffing]]</f>
        <v>0</v>
      </c>
      <c r="I353" s="3">
        <f>SUM(Table39[[#This Row],[RN Hours]], Table39[[#This Row],[RN Admin Hours]], Table39[[#This Row],[RN DON Hours]])</f>
        <v>45.074555555555555</v>
      </c>
      <c r="J353" s="3">
        <f t="shared" si="15"/>
        <v>0</v>
      </c>
      <c r="K353" s="4">
        <f>Table39[[#This Row],[RN Hours Contract (W/ Admin, DON)]]/Table39[[#This Row],[RN Hours (w/ Admin, DON)]]</f>
        <v>0</v>
      </c>
      <c r="L353" s="3">
        <v>39.806222222222225</v>
      </c>
      <c r="M353" s="3">
        <v>0</v>
      </c>
      <c r="N353" s="4">
        <f>Table39[[#This Row],[RN Hours Contract]]/Table39[[#This Row],[RN Hours]]</f>
        <v>0</v>
      </c>
      <c r="O353" s="3">
        <v>5.2683333333333326</v>
      </c>
      <c r="P353" s="3">
        <v>0</v>
      </c>
      <c r="Q353" s="4">
        <f>Table39[[#This Row],[RN Admin Hours Contract]]/Table39[[#This Row],[RN Admin Hours]]</f>
        <v>0</v>
      </c>
      <c r="R353" s="3">
        <v>0</v>
      </c>
      <c r="S353" s="3">
        <v>0</v>
      </c>
      <c r="T353" s="4">
        <v>0</v>
      </c>
      <c r="U353" s="3">
        <f>SUM(Table39[[#This Row],[LPN Hours]], Table39[[#This Row],[LPN Admin Hours]])</f>
        <v>28.825222222222223</v>
      </c>
      <c r="V353" s="3">
        <f>Table39[[#This Row],[LPN Hours Contract]]+Table39[[#This Row],[LPN Admin Hours Contract]]</f>
        <v>0</v>
      </c>
      <c r="W353" s="4">
        <f t="shared" si="16"/>
        <v>0</v>
      </c>
      <c r="X353" s="3">
        <v>28.825222222222223</v>
      </c>
      <c r="Y353" s="3">
        <v>0</v>
      </c>
      <c r="Z353" s="4">
        <f>Table39[[#This Row],[LPN Hours Contract]]/Table39[[#This Row],[LPN Hours]]</f>
        <v>0</v>
      </c>
      <c r="AA353" s="3">
        <v>0</v>
      </c>
      <c r="AB353" s="3">
        <v>0</v>
      </c>
      <c r="AC353" s="4">
        <v>0</v>
      </c>
      <c r="AD353" s="3">
        <f>SUM(Table39[[#This Row],[CNA Hours]], Table39[[#This Row],[NA in Training Hours]], Table39[[#This Row],[Med Aide/Tech Hours]])</f>
        <v>87.195888888888888</v>
      </c>
      <c r="AE353" s="3">
        <f>SUM(Table39[[#This Row],[CNA Hours Contract]], Table39[[#This Row],[NA in Training Hours Contract]], Table39[[#This Row],[Med Aide/Tech Hours Contract]])</f>
        <v>0</v>
      </c>
      <c r="AF353" s="4">
        <f>Table39[[#This Row],[CNA/NA/Med Aide Contract Hours]]/Table39[[#This Row],[Total CNA, NA in Training, Med Aide/Tech Hours]]</f>
        <v>0</v>
      </c>
      <c r="AG353" s="3">
        <v>87.195888888888888</v>
      </c>
      <c r="AH353" s="3">
        <v>0</v>
      </c>
      <c r="AI353" s="4">
        <f>Table39[[#This Row],[CNA Hours Contract]]/Table39[[#This Row],[CNA Hours]]</f>
        <v>0</v>
      </c>
      <c r="AJ353" s="3">
        <v>0</v>
      </c>
      <c r="AK353" s="3">
        <v>0</v>
      </c>
      <c r="AL353" s="4">
        <v>0</v>
      </c>
      <c r="AM353" s="3">
        <v>0</v>
      </c>
      <c r="AN353" s="3">
        <v>0</v>
      </c>
      <c r="AO353" s="4">
        <v>0</v>
      </c>
      <c r="AP353" s="1" t="s">
        <v>351</v>
      </c>
      <c r="AQ353" s="1">
        <v>5</v>
      </c>
    </row>
    <row r="354" spans="1:43" x14ac:dyDescent="0.2">
      <c r="A354" s="1" t="s">
        <v>425</v>
      </c>
      <c r="B354" s="1" t="s">
        <v>779</v>
      </c>
      <c r="C354" s="1" t="s">
        <v>911</v>
      </c>
      <c r="D354" s="1" t="s">
        <v>1075</v>
      </c>
      <c r="E354" s="3">
        <v>27.211111111111112</v>
      </c>
      <c r="F354" s="3">
        <f t="shared" si="17"/>
        <v>133.8007777777778</v>
      </c>
      <c r="G354" s="3">
        <f>SUM(Table39[[#This Row],[RN Hours Contract (W/ Admin, DON)]], Table39[[#This Row],[LPN Contract Hours (w/ Admin)]], Table39[[#This Row],[CNA/NA/Med Aide Contract Hours]])</f>
        <v>6.7522222222222226</v>
      </c>
      <c r="H354" s="4">
        <f>Table39[[#This Row],[Total Contract Hours]]/Table39[[#This Row],[Total Hours Nurse Staffing]]</f>
        <v>5.0464745679106658E-2</v>
      </c>
      <c r="I354" s="3">
        <f>SUM(Table39[[#This Row],[RN Hours]], Table39[[#This Row],[RN Admin Hours]], Table39[[#This Row],[RN DON Hours]])</f>
        <v>40.58433333333334</v>
      </c>
      <c r="J354" s="3">
        <f t="shared" si="15"/>
        <v>3.6444444444444444</v>
      </c>
      <c r="K354" s="4">
        <f>Table39[[#This Row],[RN Hours Contract (W/ Admin, DON)]]/Table39[[#This Row],[RN Hours (w/ Admin, DON)]]</f>
        <v>8.9799293104345118E-2</v>
      </c>
      <c r="L354" s="3">
        <v>29.739888888888892</v>
      </c>
      <c r="M354" s="3">
        <v>1.0666666666666667</v>
      </c>
      <c r="N354" s="4">
        <f>Table39[[#This Row],[RN Hours Contract]]/Table39[[#This Row],[RN Hours]]</f>
        <v>3.5866531669026633E-2</v>
      </c>
      <c r="O354" s="3">
        <v>5.1555555555555559</v>
      </c>
      <c r="P354" s="3">
        <v>0.8</v>
      </c>
      <c r="Q354" s="4">
        <f>Table39[[#This Row],[RN Admin Hours Contract]]/Table39[[#This Row],[RN Admin Hours]]</f>
        <v>0.15517241379310345</v>
      </c>
      <c r="R354" s="3">
        <v>5.6888888888888891</v>
      </c>
      <c r="S354" s="3">
        <v>1.7777777777777777</v>
      </c>
      <c r="T354" s="4">
        <f>Table39[[#This Row],[RN DON Hours Contract]]/Table39[[#This Row],[RN DON Hours]]</f>
        <v>0.31249999999999994</v>
      </c>
      <c r="U354" s="3">
        <f>SUM(Table39[[#This Row],[LPN Hours]], Table39[[#This Row],[LPN Admin Hours]])</f>
        <v>17.59</v>
      </c>
      <c r="V354" s="3">
        <f>Table39[[#This Row],[LPN Hours Contract]]+Table39[[#This Row],[LPN Admin Hours Contract]]</f>
        <v>3.1077777777777778</v>
      </c>
      <c r="W354" s="4">
        <f t="shared" si="16"/>
        <v>0.17667866843534838</v>
      </c>
      <c r="X354" s="3">
        <v>17.59</v>
      </c>
      <c r="Y354" s="3">
        <v>3.1077777777777778</v>
      </c>
      <c r="Z354" s="4">
        <f>Table39[[#This Row],[LPN Hours Contract]]/Table39[[#This Row],[LPN Hours]]</f>
        <v>0.17667866843534838</v>
      </c>
      <c r="AA354" s="3">
        <v>0</v>
      </c>
      <c r="AB354" s="3">
        <v>0</v>
      </c>
      <c r="AC354" s="4">
        <v>0</v>
      </c>
      <c r="AD354" s="3">
        <f>SUM(Table39[[#This Row],[CNA Hours]], Table39[[#This Row],[NA in Training Hours]], Table39[[#This Row],[Med Aide/Tech Hours]])</f>
        <v>75.626444444444445</v>
      </c>
      <c r="AE354" s="3">
        <f>SUM(Table39[[#This Row],[CNA Hours Contract]], Table39[[#This Row],[NA in Training Hours Contract]], Table39[[#This Row],[Med Aide/Tech Hours Contract]])</f>
        <v>0</v>
      </c>
      <c r="AF354" s="4">
        <f>Table39[[#This Row],[CNA/NA/Med Aide Contract Hours]]/Table39[[#This Row],[Total CNA, NA in Training, Med Aide/Tech Hours]]</f>
        <v>0</v>
      </c>
      <c r="AG354" s="3">
        <v>75.626444444444445</v>
      </c>
      <c r="AH354" s="3">
        <v>0</v>
      </c>
      <c r="AI354" s="4">
        <f>Table39[[#This Row],[CNA Hours Contract]]/Table39[[#This Row],[CNA Hours]]</f>
        <v>0</v>
      </c>
      <c r="AJ354" s="3">
        <v>0</v>
      </c>
      <c r="AK354" s="3">
        <v>0</v>
      </c>
      <c r="AL354" s="4">
        <v>0</v>
      </c>
      <c r="AM354" s="3">
        <v>0</v>
      </c>
      <c r="AN354" s="3">
        <v>0</v>
      </c>
      <c r="AO354" s="4">
        <v>0</v>
      </c>
      <c r="AP354" s="1" t="s">
        <v>352</v>
      </c>
      <c r="AQ354" s="1">
        <v>5</v>
      </c>
    </row>
    <row r="355" spans="1:43" x14ac:dyDescent="0.2">
      <c r="A355" s="1" t="s">
        <v>425</v>
      </c>
      <c r="B355" s="1" t="s">
        <v>780</v>
      </c>
      <c r="C355" s="1" t="s">
        <v>867</v>
      </c>
      <c r="D355" s="1" t="s">
        <v>1081</v>
      </c>
      <c r="E355" s="3">
        <v>40.166666666666664</v>
      </c>
      <c r="F355" s="3">
        <f t="shared" si="17"/>
        <v>177.43222222222221</v>
      </c>
      <c r="G355" s="3">
        <f>SUM(Table39[[#This Row],[RN Hours Contract (W/ Admin, DON)]], Table39[[#This Row],[LPN Contract Hours (w/ Admin)]], Table39[[#This Row],[CNA/NA/Med Aide Contract Hours]])</f>
        <v>14.265555555555558</v>
      </c>
      <c r="H355" s="4">
        <f>Table39[[#This Row],[Total Contract Hours]]/Table39[[#This Row],[Total Hours Nurse Staffing]]</f>
        <v>8.0400027553557241E-2</v>
      </c>
      <c r="I355" s="3">
        <f>SUM(Table39[[#This Row],[RN Hours]], Table39[[#This Row],[RN Admin Hours]], Table39[[#This Row],[RN DON Hours]])</f>
        <v>63.261111111111113</v>
      </c>
      <c r="J355" s="3">
        <f t="shared" si="15"/>
        <v>0</v>
      </c>
      <c r="K355" s="4">
        <f>Table39[[#This Row],[RN Hours Contract (W/ Admin, DON)]]/Table39[[#This Row],[RN Hours (w/ Admin, DON)]]</f>
        <v>0</v>
      </c>
      <c r="L355" s="3">
        <v>46.174999999999997</v>
      </c>
      <c r="M355" s="3">
        <v>0</v>
      </c>
      <c r="N355" s="4">
        <f>Table39[[#This Row],[RN Hours Contract]]/Table39[[#This Row],[RN Hours]]</f>
        <v>0</v>
      </c>
      <c r="O355" s="3">
        <v>11.574999999999999</v>
      </c>
      <c r="P355" s="3">
        <v>0</v>
      </c>
      <c r="Q355" s="4">
        <f>Table39[[#This Row],[RN Admin Hours Contract]]/Table39[[#This Row],[RN Admin Hours]]</f>
        <v>0</v>
      </c>
      <c r="R355" s="3">
        <v>5.5111111111111111</v>
      </c>
      <c r="S355" s="3">
        <v>0</v>
      </c>
      <c r="T355" s="4">
        <f>Table39[[#This Row],[RN DON Hours Contract]]/Table39[[#This Row],[RN DON Hours]]</f>
        <v>0</v>
      </c>
      <c r="U355" s="3">
        <f>SUM(Table39[[#This Row],[LPN Hours]], Table39[[#This Row],[LPN Admin Hours]])</f>
        <v>32.797222222222217</v>
      </c>
      <c r="V355" s="3">
        <f>Table39[[#This Row],[LPN Hours Contract]]+Table39[[#This Row],[LPN Admin Hours Contract]]</f>
        <v>6.083333333333333</v>
      </c>
      <c r="W355" s="4">
        <f t="shared" si="16"/>
        <v>0.18548318793935803</v>
      </c>
      <c r="X355" s="3">
        <v>27.194444444444443</v>
      </c>
      <c r="Y355" s="3">
        <v>6.083333333333333</v>
      </c>
      <c r="Z355" s="4">
        <f>Table39[[#This Row],[LPN Hours Contract]]/Table39[[#This Row],[LPN Hours]]</f>
        <v>0.22369765066394279</v>
      </c>
      <c r="AA355" s="3">
        <v>5.6027777777777779</v>
      </c>
      <c r="AB355" s="3">
        <v>0</v>
      </c>
      <c r="AC355" s="4">
        <f>Table39[[#This Row],[LPN Admin Hours Contract]]/Table39[[#This Row],[LPN Admin Hours]]</f>
        <v>0</v>
      </c>
      <c r="AD355" s="3">
        <f>SUM(Table39[[#This Row],[CNA Hours]], Table39[[#This Row],[NA in Training Hours]], Table39[[#This Row],[Med Aide/Tech Hours]])</f>
        <v>81.373888888888885</v>
      </c>
      <c r="AE355" s="3">
        <f>SUM(Table39[[#This Row],[CNA Hours Contract]], Table39[[#This Row],[NA in Training Hours Contract]], Table39[[#This Row],[Med Aide/Tech Hours Contract]])</f>
        <v>8.1822222222222241</v>
      </c>
      <c r="AF355" s="4">
        <f>Table39[[#This Row],[CNA/NA/Med Aide Contract Hours]]/Table39[[#This Row],[Total CNA, NA in Training, Med Aide/Tech Hours]]</f>
        <v>0.10055095478347548</v>
      </c>
      <c r="AG355" s="3">
        <v>80.090555555555554</v>
      </c>
      <c r="AH355" s="3">
        <v>8.1822222222222241</v>
      </c>
      <c r="AI355" s="4">
        <f>Table39[[#This Row],[CNA Hours Contract]]/Table39[[#This Row],[CNA Hours]]</f>
        <v>0.10216213591559557</v>
      </c>
      <c r="AJ355" s="3">
        <v>1.2833333333333334</v>
      </c>
      <c r="AK355" s="3">
        <v>0</v>
      </c>
      <c r="AL355" s="4">
        <f>Table39[[#This Row],[NA in Training Hours Contract]]/Table39[[#This Row],[NA in Training Hours]]</f>
        <v>0</v>
      </c>
      <c r="AM355" s="3">
        <v>0</v>
      </c>
      <c r="AN355" s="3">
        <v>0</v>
      </c>
      <c r="AO355" s="4">
        <v>0</v>
      </c>
      <c r="AP355" s="1" t="s">
        <v>353</v>
      </c>
      <c r="AQ355" s="1">
        <v>5</v>
      </c>
    </row>
    <row r="356" spans="1:43" x14ac:dyDescent="0.2">
      <c r="A356" s="1" t="s">
        <v>425</v>
      </c>
      <c r="B356" s="1" t="s">
        <v>781</v>
      </c>
      <c r="C356" s="1" t="s">
        <v>1053</v>
      </c>
      <c r="D356" s="1" t="s">
        <v>1121</v>
      </c>
      <c r="E356" s="3">
        <v>26.766666666666666</v>
      </c>
      <c r="F356" s="3">
        <f t="shared" si="17"/>
        <v>86.631111111111125</v>
      </c>
      <c r="G356" s="3">
        <f>SUM(Table39[[#This Row],[RN Hours Contract (W/ Admin, DON)]], Table39[[#This Row],[LPN Contract Hours (w/ Admin)]], Table39[[#This Row],[CNA/NA/Med Aide Contract Hours]])</f>
        <v>0</v>
      </c>
      <c r="H356" s="4">
        <f>Table39[[#This Row],[Total Contract Hours]]/Table39[[#This Row],[Total Hours Nurse Staffing]]</f>
        <v>0</v>
      </c>
      <c r="I356" s="3">
        <f>SUM(Table39[[#This Row],[RN Hours]], Table39[[#This Row],[RN Admin Hours]], Table39[[#This Row],[RN DON Hours]])</f>
        <v>12.232222222222223</v>
      </c>
      <c r="J356" s="3">
        <f t="shared" si="15"/>
        <v>0</v>
      </c>
      <c r="K356" s="4">
        <f>Table39[[#This Row],[RN Hours Contract (W/ Admin, DON)]]/Table39[[#This Row],[RN Hours (w/ Admin, DON)]]</f>
        <v>0</v>
      </c>
      <c r="L356" s="3">
        <v>1.2255555555555555</v>
      </c>
      <c r="M356" s="3">
        <v>0</v>
      </c>
      <c r="N356" s="4">
        <f>Table39[[#This Row],[RN Hours Contract]]/Table39[[#This Row],[RN Hours]]</f>
        <v>0</v>
      </c>
      <c r="O356" s="3">
        <v>2.5622222222222222</v>
      </c>
      <c r="P356" s="3">
        <v>0</v>
      </c>
      <c r="Q356" s="4">
        <f>Table39[[#This Row],[RN Admin Hours Contract]]/Table39[[#This Row],[RN Admin Hours]]</f>
        <v>0</v>
      </c>
      <c r="R356" s="3">
        <v>8.4444444444444446</v>
      </c>
      <c r="S356" s="3">
        <v>0</v>
      </c>
      <c r="T356" s="4">
        <f>Table39[[#This Row],[RN DON Hours Contract]]/Table39[[#This Row],[RN DON Hours]]</f>
        <v>0</v>
      </c>
      <c r="U356" s="3">
        <f>SUM(Table39[[#This Row],[LPN Hours]], Table39[[#This Row],[LPN Admin Hours]])</f>
        <v>35.832222222222221</v>
      </c>
      <c r="V356" s="3">
        <f>Table39[[#This Row],[LPN Hours Contract]]+Table39[[#This Row],[LPN Admin Hours Contract]]</f>
        <v>0</v>
      </c>
      <c r="W356" s="4">
        <f t="shared" si="16"/>
        <v>0</v>
      </c>
      <c r="X356" s="3">
        <v>35.832222222222221</v>
      </c>
      <c r="Y356" s="3">
        <v>0</v>
      </c>
      <c r="Z356" s="4">
        <f>Table39[[#This Row],[LPN Hours Contract]]/Table39[[#This Row],[LPN Hours]]</f>
        <v>0</v>
      </c>
      <c r="AA356" s="3">
        <v>0</v>
      </c>
      <c r="AB356" s="3">
        <v>0</v>
      </c>
      <c r="AC356" s="4">
        <v>0</v>
      </c>
      <c r="AD356" s="3">
        <f>SUM(Table39[[#This Row],[CNA Hours]], Table39[[#This Row],[NA in Training Hours]], Table39[[#This Row],[Med Aide/Tech Hours]])</f>
        <v>38.56666666666667</v>
      </c>
      <c r="AE356" s="3">
        <f>SUM(Table39[[#This Row],[CNA Hours Contract]], Table39[[#This Row],[NA in Training Hours Contract]], Table39[[#This Row],[Med Aide/Tech Hours Contract]])</f>
        <v>0</v>
      </c>
      <c r="AF356" s="4">
        <f>Table39[[#This Row],[CNA/NA/Med Aide Contract Hours]]/Table39[[#This Row],[Total CNA, NA in Training, Med Aide/Tech Hours]]</f>
        <v>0</v>
      </c>
      <c r="AG356" s="3">
        <v>38.56666666666667</v>
      </c>
      <c r="AH356" s="3">
        <v>0</v>
      </c>
      <c r="AI356" s="4">
        <f>Table39[[#This Row],[CNA Hours Contract]]/Table39[[#This Row],[CNA Hours]]</f>
        <v>0</v>
      </c>
      <c r="AJ356" s="3">
        <v>0</v>
      </c>
      <c r="AK356" s="3">
        <v>0</v>
      </c>
      <c r="AL356" s="4">
        <v>0</v>
      </c>
      <c r="AM356" s="3">
        <v>0</v>
      </c>
      <c r="AN356" s="3">
        <v>0</v>
      </c>
      <c r="AO356" s="4">
        <v>0</v>
      </c>
      <c r="AP356" s="1" t="s">
        <v>354</v>
      </c>
      <c r="AQ356" s="1">
        <v>5</v>
      </c>
    </row>
    <row r="357" spans="1:43" x14ac:dyDescent="0.2">
      <c r="A357" s="1" t="s">
        <v>425</v>
      </c>
      <c r="B357" s="1" t="s">
        <v>782</v>
      </c>
      <c r="C357" s="1" t="s">
        <v>876</v>
      </c>
      <c r="D357" s="1" t="s">
        <v>1079</v>
      </c>
      <c r="E357" s="3">
        <v>83.63333333333334</v>
      </c>
      <c r="F357" s="3">
        <f t="shared" si="17"/>
        <v>315.79255555555557</v>
      </c>
      <c r="G357" s="3">
        <f>SUM(Table39[[#This Row],[RN Hours Contract (W/ Admin, DON)]], Table39[[#This Row],[LPN Contract Hours (w/ Admin)]], Table39[[#This Row],[CNA/NA/Med Aide Contract Hours]])</f>
        <v>0</v>
      </c>
      <c r="H357" s="4">
        <f>Table39[[#This Row],[Total Contract Hours]]/Table39[[#This Row],[Total Hours Nurse Staffing]]</f>
        <v>0</v>
      </c>
      <c r="I357" s="3">
        <f>SUM(Table39[[#This Row],[RN Hours]], Table39[[#This Row],[RN Admin Hours]], Table39[[#This Row],[RN DON Hours]])</f>
        <v>75.928333333333327</v>
      </c>
      <c r="J357" s="3">
        <f t="shared" si="15"/>
        <v>0</v>
      </c>
      <c r="K357" s="4">
        <f>Table39[[#This Row],[RN Hours Contract (W/ Admin, DON)]]/Table39[[#This Row],[RN Hours (w/ Admin, DON)]]</f>
        <v>0</v>
      </c>
      <c r="L357" s="3">
        <v>49.025444444444446</v>
      </c>
      <c r="M357" s="3">
        <v>0</v>
      </c>
      <c r="N357" s="4">
        <f>Table39[[#This Row],[RN Hours Contract]]/Table39[[#This Row],[RN Hours]]</f>
        <v>0</v>
      </c>
      <c r="O357" s="3">
        <v>21.302888888888884</v>
      </c>
      <c r="P357" s="3">
        <v>0</v>
      </c>
      <c r="Q357" s="4">
        <f>Table39[[#This Row],[RN Admin Hours Contract]]/Table39[[#This Row],[RN Admin Hours]]</f>
        <v>0</v>
      </c>
      <c r="R357" s="3">
        <v>5.6</v>
      </c>
      <c r="S357" s="3">
        <v>0</v>
      </c>
      <c r="T357" s="4">
        <f>Table39[[#This Row],[RN DON Hours Contract]]/Table39[[#This Row],[RN DON Hours]]</f>
        <v>0</v>
      </c>
      <c r="U357" s="3">
        <f>SUM(Table39[[#This Row],[LPN Hours]], Table39[[#This Row],[LPN Admin Hours]])</f>
        <v>112.07233333333333</v>
      </c>
      <c r="V357" s="3">
        <f>Table39[[#This Row],[LPN Hours Contract]]+Table39[[#This Row],[LPN Admin Hours Contract]]</f>
        <v>0</v>
      </c>
      <c r="W357" s="4">
        <f t="shared" si="16"/>
        <v>0</v>
      </c>
      <c r="X357" s="3">
        <v>112.07233333333333</v>
      </c>
      <c r="Y357" s="3">
        <v>0</v>
      </c>
      <c r="Z357" s="4">
        <f>Table39[[#This Row],[LPN Hours Contract]]/Table39[[#This Row],[LPN Hours]]</f>
        <v>0</v>
      </c>
      <c r="AA357" s="3">
        <v>0</v>
      </c>
      <c r="AB357" s="3">
        <v>0</v>
      </c>
      <c r="AC357" s="4">
        <v>0</v>
      </c>
      <c r="AD357" s="3">
        <f>SUM(Table39[[#This Row],[CNA Hours]], Table39[[#This Row],[NA in Training Hours]], Table39[[#This Row],[Med Aide/Tech Hours]])</f>
        <v>127.79188888888889</v>
      </c>
      <c r="AE357" s="3">
        <f>SUM(Table39[[#This Row],[CNA Hours Contract]], Table39[[#This Row],[NA in Training Hours Contract]], Table39[[#This Row],[Med Aide/Tech Hours Contract]])</f>
        <v>0</v>
      </c>
      <c r="AF357" s="4">
        <f>Table39[[#This Row],[CNA/NA/Med Aide Contract Hours]]/Table39[[#This Row],[Total CNA, NA in Training, Med Aide/Tech Hours]]</f>
        <v>0</v>
      </c>
      <c r="AG357" s="3">
        <v>103.52077777777778</v>
      </c>
      <c r="AH357" s="3">
        <v>0</v>
      </c>
      <c r="AI357" s="4">
        <f>Table39[[#This Row],[CNA Hours Contract]]/Table39[[#This Row],[CNA Hours]]</f>
        <v>0</v>
      </c>
      <c r="AJ357" s="3">
        <v>24.271111111111107</v>
      </c>
      <c r="AK357" s="3">
        <v>0</v>
      </c>
      <c r="AL357" s="4">
        <f>Table39[[#This Row],[NA in Training Hours Contract]]/Table39[[#This Row],[NA in Training Hours]]</f>
        <v>0</v>
      </c>
      <c r="AM357" s="3">
        <v>0</v>
      </c>
      <c r="AN357" s="3">
        <v>0</v>
      </c>
      <c r="AO357" s="4">
        <v>0</v>
      </c>
      <c r="AP357" s="1" t="s">
        <v>355</v>
      </c>
      <c r="AQ357" s="1">
        <v>5</v>
      </c>
    </row>
    <row r="358" spans="1:43" x14ac:dyDescent="0.2">
      <c r="A358" s="1" t="s">
        <v>425</v>
      </c>
      <c r="B358" s="1" t="s">
        <v>783</v>
      </c>
      <c r="C358" s="1" t="s">
        <v>999</v>
      </c>
      <c r="D358" s="1" t="s">
        <v>1121</v>
      </c>
      <c r="E358" s="3">
        <v>86.422222222222217</v>
      </c>
      <c r="F358" s="3">
        <f t="shared" si="17"/>
        <v>366.09444444444443</v>
      </c>
      <c r="G358" s="3">
        <f>SUM(Table39[[#This Row],[RN Hours Contract (W/ Admin, DON)]], Table39[[#This Row],[LPN Contract Hours (w/ Admin)]], Table39[[#This Row],[CNA/NA/Med Aide Contract Hours]])</f>
        <v>31.35</v>
      </c>
      <c r="H358" s="4">
        <f>Table39[[#This Row],[Total Contract Hours]]/Table39[[#This Row],[Total Hours Nurse Staffing]]</f>
        <v>8.5633640378165926E-2</v>
      </c>
      <c r="I358" s="3">
        <f>SUM(Table39[[#This Row],[RN Hours]], Table39[[#This Row],[RN Admin Hours]], Table39[[#This Row],[RN DON Hours]])</f>
        <v>26.4</v>
      </c>
      <c r="J358" s="3">
        <f t="shared" si="15"/>
        <v>1.1000000000000001</v>
      </c>
      <c r="K358" s="4">
        <f>Table39[[#This Row],[RN Hours Contract (W/ Admin, DON)]]/Table39[[#This Row],[RN Hours (w/ Admin, DON)]]</f>
        <v>4.1666666666666671E-2</v>
      </c>
      <c r="L358" s="3">
        <v>6.2055555555555557</v>
      </c>
      <c r="M358" s="3">
        <v>1.1000000000000001</v>
      </c>
      <c r="N358" s="4">
        <f>Table39[[#This Row],[RN Hours Contract]]/Table39[[#This Row],[RN Hours]]</f>
        <v>0.17726051924798569</v>
      </c>
      <c r="O358" s="3">
        <v>16.816666666666666</v>
      </c>
      <c r="P358" s="3">
        <v>0</v>
      </c>
      <c r="Q358" s="4">
        <f>Table39[[#This Row],[RN Admin Hours Contract]]/Table39[[#This Row],[RN Admin Hours]]</f>
        <v>0</v>
      </c>
      <c r="R358" s="3">
        <v>3.3777777777777778</v>
      </c>
      <c r="S358" s="3">
        <v>0</v>
      </c>
      <c r="T358" s="4">
        <f>Table39[[#This Row],[RN DON Hours Contract]]/Table39[[#This Row],[RN DON Hours]]</f>
        <v>0</v>
      </c>
      <c r="U358" s="3">
        <f>SUM(Table39[[#This Row],[LPN Hours]], Table39[[#This Row],[LPN Admin Hours]])</f>
        <v>150.04166666666666</v>
      </c>
      <c r="V358" s="3">
        <f>Table39[[#This Row],[LPN Hours Contract]]+Table39[[#This Row],[LPN Admin Hours Contract]]</f>
        <v>2.8111111111111109</v>
      </c>
      <c r="W358" s="4">
        <f t="shared" si="16"/>
        <v>1.8735536425067111E-2</v>
      </c>
      <c r="X358" s="3">
        <v>127.30555555555556</v>
      </c>
      <c r="Y358" s="3">
        <v>2.8111111111111109</v>
      </c>
      <c r="Z358" s="4">
        <f>Table39[[#This Row],[LPN Hours Contract]]/Table39[[#This Row],[LPN Hours]]</f>
        <v>2.2081605934977086E-2</v>
      </c>
      <c r="AA358" s="3">
        <v>22.736111111111111</v>
      </c>
      <c r="AB358" s="3">
        <v>0</v>
      </c>
      <c r="AC358" s="4">
        <f>Table39[[#This Row],[LPN Admin Hours Contract]]/Table39[[#This Row],[LPN Admin Hours]]</f>
        <v>0</v>
      </c>
      <c r="AD358" s="3">
        <f>SUM(Table39[[#This Row],[CNA Hours]], Table39[[#This Row],[NA in Training Hours]], Table39[[#This Row],[Med Aide/Tech Hours]])</f>
        <v>189.65277777777777</v>
      </c>
      <c r="AE358" s="3">
        <f>SUM(Table39[[#This Row],[CNA Hours Contract]], Table39[[#This Row],[NA in Training Hours Contract]], Table39[[#This Row],[Med Aide/Tech Hours Contract]])</f>
        <v>27.43888888888889</v>
      </c>
      <c r="AF358" s="4">
        <f>Table39[[#This Row],[CNA/NA/Med Aide Contract Hours]]/Table39[[#This Row],[Total CNA, NA in Training, Med Aide/Tech Hours]]</f>
        <v>0.14467960454046139</v>
      </c>
      <c r="AG358" s="3">
        <v>179.42777777777778</v>
      </c>
      <c r="AH358" s="3">
        <v>17.391666666666666</v>
      </c>
      <c r="AI358" s="4">
        <f>Table39[[#This Row],[CNA Hours Contract]]/Table39[[#This Row],[CNA Hours]]</f>
        <v>9.6928507291698912E-2</v>
      </c>
      <c r="AJ358" s="3">
        <v>10.225</v>
      </c>
      <c r="AK358" s="3">
        <v>10.047222222222222</v>
      </c>
      <c r="AL358" s="4">
        <f>Table39[[#This Row],[NA in Training Hours Contract]]/Table39[[#This Row],[NA in Training Hours]]</f>
        <v>0.98261342026623211</v>
      </c>
      <c r="AM358" s="3">
        <v>0</v>
      </c>
      <c r="AN358" s="3">
        <v>0</v>
      </c>
      <c r="AO358" s="4">
        <v>0</v>
      </c>
      <c r="AP358" s="1" t="s">
        <v>356</v>
      </c>
      <c r="AQ358" s="1">
        <v>5</v>
      </c>
    </row>
    <row r="359" spans="1:43" x14ac:dyDescent="0.2">
      <c r="A359" s="1" t="s">
        <v>425</v>
      </c>
      <c r="B359" s="1" t="s">
        <v>784</v>
      </c>
      <c r="C359" s="1" t="s">
        <v>1002</v>
      </c>
      <c r="D359" s="1" t="s">
        <v>1069</v>
      </c>
      <c r="E359" s="3">
        <v>102.85555555555555</v>
      </c>
      <c r="F359" s="3">
        <f t="shared" si="17"/>
        <v>382.15677777777773</v>
      </c>
      <c r="G359" s="3">
        <f>SUM(Table39[[#This Row],[RN Hours Contract (W/ Admin, DON)]], Table39[[#This Row],[LPN Contract Hours (w/ Admin)]], Table39[[#This Row],[CNA/NA/Med Aide Contract Hours]])</f>
        <v>0.35555555555555557</v>
      </c>
      <c r="H359" s="4">
        <f>Table39[[#This Row],[Total Contract Hours]]/Table39[[#This Row],[Total Hours Nurse Staffing]]</f>
        <v>9.3039186069940479E-4</v>
      </c>
      <c r="I359" s="3">
        <f>SUM(Table39[[#This Row],[RN Hours]], Table39[[#This Row],[RN Admin Hours]], Table39[[#This Row],[RN DON Hours]])</f>
        <v>59.782333333333327</v>
      </c>
      <c r="J359" s="3">
        <f t="shared" si="15"/>
        <v>0.35555555555555557</v>
      </c>
      <c r="K359" s="4">
        <f>Table39[[#This Row],[RN Hours Contract (W/ Admin, DON)]]/Table39[[#This Row],[RN Hours (w/ Admin, DON)]]</f>
        <v>5.9475021420300695E-3</v>
      </c>
      <c r="L359" s="3">
        <v>38.744666666666667</v>
      </c>
      <c r="M359" s="3">
        <v>0</v>
      </c>
      <c r="N359" s="4">
        <f>Table39[[#This Row],[RN Hours Contract]]/Table39[[#This Row],[RN Hours]]</f>
        <v>0</v>
      </c>
      <c r="O359" s="3">
        <v>15.190999999999999</v>
      </c>
      <c r="P359" s="3">
        <v>0.35555555555555557</v>
      </c>
      <c r="Q359" s="4">
        <f>Table39[[#This Row],[RN Admin Hours Contract]]/Table39[[#This Row],[RN Admin Hours]]</f>
        <v>2.3405671486772139E-2</v>
      </c>
      <c r="R359" s="3">
        <v>5.8466666666666676</v>
      </c>
      <c r="S359" s="3">
        <v>0</v>
      </c>
      <c r="T359" s="4">
        <f>Table39[[#This Row],[RN DON Hours Contract]]/Table39[[#This Row],[RN DON Hours]]</f>
        <v>0</v>
      </c>
      <c r="U359" s="3">
        <f>SUM(Table39[[#This Row],[LPN Hours]], Table39[[#This Row],[LPN Admin Hours]])</f>
        <v>164.572</v>
      </c>
      <c r="V359" s="3">
        <f>Table39[[#This Row],[LPN Hours Contract]]+Table39[[#This Row],[LPN Admin Hours Contract]]</f>
        <v>0</v>
      </c>
      <c r="W359" s="4">
        <f t="shared" si="16"/>
        <v>0</v>
      </c>
      <c r="X359" s="3">
        <v>164.572</v>
      </c>
      <c r="Y359" s="3">
        <v>0</v>
      </c>
      <c r="Z359" s="4">
        <f>Table39[[#This Row],[LPN Hours Contract]]/Table39[[#This Row],[LPN Hours]]</f>
        <v>0</v>
      </c>
      <c r="AA359" s="3">
        <v>0</v>
      </c>
      <c r="AB359" s="3">
        <v>0</v>
      </c>
      <c r="AC359" s="4">
        <v>0</v>
      </c>
      <c r="AD359" s="3">
        <f>SUM(Table39[[#This Row],[CNA Hours]], Table39[[#This Row],[NA in Training Hours]], Table39[[#This Row],[Med Aide/Tech Hours]])</f>
        <v>157.80244444444443</v>
      </c>
      <c r="AE359" s="3">
        <f>SUM(Table39[[#This Row],[CNA Hours Contract]], Table39[[#This Row],[NA in Training Hours Contract]], Table39[[#This Row],[Med Aide/Tech Hours Contract]])</f>
        <v>0</v>
      </c>
      <c r="AF359" s="4">
        <f>Table39[[#This Row],[CNA/NA/Med Aide Contract Hours]]/Table39[[#This Row],[Total CNA, NA in Training, Med Aide/Tech Hours]]</f>
        <v>0</v>
      </c>
      <c r="AG359" s="3">
        <v>152.33244444444443</v>
      </c>
      <c r="AH359" s="3">
        <v>0</v>
      </c>
      <c r="AI359" s="4">
        <f>Table39[[#This Row],[CNA Hours Contract]]/Table39[[#This Row],[CNA Hours]]</f>
        <v>0</v>
      </c>
      <c r="AJ359" s="3">
        <v>5.4699999999999971</v>
      </c>
      <c r="AK359" s="3">
        <v>0</v>
      </c>
      <c r="AL359" s="4">
        <f>Table39[[#This Row],[NA in Training Hours Contract]]/Table39[[#This Row],[NA in Training Hours]]</f>
        <v>0</v>
      </c>
      <c r="AM359" s="3">
        <v>0</v>
      </c>
      <c r="AN359" s="3">
        <v>0</v>
      </c>
      <c r="AO359" s="4">
        <v>0</v>
      </c>
      <c r="AP359" s="1" t="s">
        <v>357</v>
      </c>
      <c r="AQ359" s="1">
        <v>5</v>
      </c>
    </row>
    <row r="360" spans="1:43" x14ac:dyDescent="0.2">
      <c r="A360" s="1" t="s">
        <v>425</v>
      </c>
      <c r="B360" s="1" t="s">
        <v>785</v>
      </c>
      <c r="C360" s="1" t="s">
        <v>928</v>
      </c>
      <c r="D360" s="1" t="s">
        <v>1079</v>
      </c>
      <c r="E360" s="3">
        <v>88.811111111111117</v>
      </c>
      <c r="F360" s="3">
        <f t="shared" si="17"/>
        <v>260.27555555555557</v>
      </c>
      <c r="G360" s="3">
        <f>SUM(Table39[[#This Row],[RN Hours Contract (W/ Admin, DON)]], Table39[[#This Row],[LPN Contract Hours (w/ Admin)]], Table39[[#This Row],[CNA/NA/Med Aide Contract Hours]])</f>
        <v>6.7767777777777773</v>
      </c>
      <c r="H360" s="4">
        <f>Table39[[#This Row],[Total Contract Hours]]/Table39[[#This Row],[Total Hours Nurse Staffing]]</f>
        <v>2.6036935213961269E-2</v>
      </c>
      <c r="I360" s="3">
        <f>SUM(Table39[[#This Row],[RN Hours]], Table39[[#This Row],[RN Admin Hours]], Table39[[#This Row],[RN DON Hours]])</f>
        <v>39.649222222222228</v>
      </c>
      <c r="J360" s="3">
        <f t="shared" si="15"/>
        <v>0.37777777777777777</v>
      </c>
      <c r="K360" s="4">
        <f>Table39[[#This Row],[RN Hours Contract (W/ Admin, DON)]]/Table39[[#This Row],[RN Hours (w/ Admin, DON)]]</f>
        <v>9.5279997085553018E-3</v>
      </c>
      <c r="L360" s="3">
        <v>28.446777777777779</v>
      </c>
      <c r="M360" s="3">
        <v>0</v>
      </c>
      <c r="N360" s="4">
        <f>Table39[[#This Row],[RN Hours Contract]]/Table39[[#This Row],[RN Hours]]</f>
        <v>0</v>
      </c>
      <c r="O360" s="3">
        <v>5.5135555555555564</v>
      </c>
      <c r="P360" s="3">
        <v>0.37777777777777777</v>
      </c>
      <c r="Q360" s="4">
        <f>Table39[[#This Row],[RN Admin Hours Contract]]/Table39[[#This Row],[RN Admin Hours]]</f>
        <v>6.8517996050139043E-2</v>
      </c>
      <c r="R360" s="3">
        <v>5.6888888888888891</v>
      </c>
      <c r="S360" s="3">
        <v>0</v>
      </c>
      <c r="T360" s="4">
        <f>Table39[[#This Row],[RN DON Hours Contract]]/Table39[[#This Row],[RN DON Hours]]</f>
        <v>0</v>
      </c>
      <c r="U360" s="3">
        <f>SUM(Table39[[#This Row],[LPN Hours]], Table39[[#This Row],[LPN Admin Hours]])</f>
        <v>42.160222222222224</v>
      </c>
      <c r="V360" s="3">
        <f>Table39[[#This Row],[LPN Hours Contract]]+Table39[[#This Row],[LPN Admin Hours Contract]]</f>
        <v>6.399</v>
      </c>
      <c r="W360" s="4">
        <f t="shared" si="16"/>
        <v>0.15177813737013826</v>
      </c>
      <c r="X360" s="3">
        <v>42.160222222222224</v>
      </c>
      <c r="Y360" s="3">
        <v>6.399</v>
      </c>
      <c r="Z360" s="4">
        <f>Table39[[#This Row],[LPN Hours Contract]]/Table39[[#This Row],[LPN Hours]]</f>
        <v>0.15177813737013826</v>
      </c>
      <c r="AA360" s="3">
        <v>0</v>
      </c>
      <c r="AB360" s="3">
        <v>0</v>
      </c>
      <c r="AC360" s="4">
        <v>0</v>
      </c>
      <c r="AD360" s="3">
        <f>SUM(Table39[[#This Row],[CNA Hours]], Table39[[#This Row],[NA in Training Hours]], Table39[[#This Row],[Med Aide/Tech Hours]])</f>
        <v>178.46611111111113</v>
      </c>
      <c r="AE360" s="3">
        <f>SUM(Table39[[#This Row],[CNA Hours Contract]], Table39[[#This Row],[NA in Training Hours Contract]], Table39[[#This Row],[Med Aide/Tech Hours Contract]])</f>
        <v>0</v>
      </c>
      <c r="AF360" s="4">
        <f>Table39[[#This Row],[CNA/NA/Med Aide Contract Hours]]/Table39[[#This Row],[Total CNA, NA in Training, Med Aide/Tech Hours]]</f>
        <v>0</v>
      </c>
      <c r="AG360" s="3">
        <v>153.01422222222223</v>
      </c>
      <c r="AH360" s="3">
        <v>0</v>
      </c>
      <c r="AI360" s="4">
        <f>Table39[[#This Row],[CNA Hours Contract]]/Table39[[#This Row],[CNA Hours]]</f>
        <v>0</v>
      </c>
      <c r="AJ360" s="3">
        <v>25.451888888888895</v>
      </c>
      <c r="AK360" s="3">
        <v>0</v>
      </c>
      <c r="AL360" s="4">
        <f>Table39[[#This Row],[NA in Training Hours Contract]]/Table39[[#This Row],[NA in Training Hours]]</f>
        <v>0</v>
      </c>
      <c r="AM360" s="3">
        <v>0</v>
      </c>
      <c r="AN360" s="3">
        <v>0</v>
      </c>
      <c r="AO360" s="4">
        <v>0</v>
      </c>
      <c r="AP360" s="1" t="s">
        <v>358</v>
      </c>
      <c r="AQ360" s="1">
        <v>5</v>
      </c>
    </row>
    <row r="361" spans="1:43" x14ac:dyDescent="0.2">
      <c r="A361" s="1" t="s">
        <v>425</v>
      </c>
      <c r="B361" s="1" t="s">
        <v>786</v>
      </c>
      <c r="C361" s="1" t="s">
        <v>1050</v>
      </c>
      <c r="D361" s="1" t="s">
        <v>1078</v>
      </c>
      <c r="E361" s="3">
        <v>68.155555555555551</v>
      </c>
      <c r="F361" s="3">
        <f t="shared" si="17"/>
        <v>220.75022222222222</v>
      </c>
      <c r="G361" s="3">
        <f>SUM(Table39[[#This Row],[RN Hours Contract (W/ Admin, DON)]], Table39[[#This Row],[LPN Contract Hours (w/ Admin)]], Table39[[#This Row],[CNA/NA/Med Aide Contract Hours]])</f>
        <v>0</v>
      </c>
      <c r="H361" s="4">
        <f>Table39[[#This Row],[Total Contract Hours]]/Table39[[#This Row],[Total Hours Nurse Staffing]]</f>
        <v>0</v>
      </c>
      <c r="I361" s="3">
        <f>SUM(Table39[[#This Row],[RN Hours]], Table39[[#This Row],[RN Admin Hours]], Table39[[#This Row],[RN DON Hours]])</f>
        <v>42.100888888888889</v>
      </c>
      <c r="J361" s="3">
        <f t="shared" si="15"/>
        <v>0</v>
      </c>
      <c r="K361" s="4">
        <f>Table39[[#This Row],[RN Hours Contract (W/ Admin, DON)]]/Table39[[#This Row],[RN Hours (w/ Admin, DON)]]</f>
        <v>0</v>
      </c>
      <c r="L361" s="3">
        <v>29.295444444444446</v>
      </c>
      <c r="M361" s="3">
        <v>0</v>
      </c>
      <c r="N361" s="4">
        <f>Table39[[#This Row],[RN Hours Contract]]/Table39[[#This Row],[RN Hours]]</f>
        <v>0</v>
      </c>
      <c r="O361" s="3">
        <v>8.2721111111111103</v>
      </c>
      <c r="P361" s="3">
        <v>0</v>
      </c>
      <c r="Q361" s="4">
        <f>Table39[[#This Row],[RN Admin Hours Contract]]/Table39[[#This Row],[RN Admin Hours]]</f>
        <v>0</v>
      </c>
      <c r="R361" s="3">
        <v>4.5333333333333332</v>
      </c>
      <c r="S361" s="3">
        <v>0</v>
      </c>
      <c r="T361" s="4">
        <f>Table39[[#This Row],[RN DON Hours Contract]]/Table39[[#This Row],[RN DON Hours]]</f>
        <v>0</v>
      </c>
      <c r="U361" s="3">
        <f>SUM(Table39[[#This Row],[LPN Hours]], Table39[[#This Row],[LPN Admin Hours]])</f>
        <v>42.769111111111108</v>
      </c>
      <c r="V361" s="3">
        <f>Table39[[#This Row],[LPN Hours Contract]]+Table39[[#This Row],[LPN Admin Hours Contract]]</f>
        <v>0</v>
      </c>
      <c r="W361" s="4">
        <f t="shared" si="16"/>
        <v>0</v>
      </c>
      <c r="X361" s="3">
        <v>42.769111111111108</v>
      </c>
      <c r="Y361" s="3">
        <v>0</v>
      </c>
      <c r="Z361" s="4">
        <f>Table39[[#This Row],[LPN Hours Contract]]/Table39[[#This Row],[LPN Hours]]</f>
        <v>0</v>
      </c>
      <c r="AA361" s="3">
        <v>0</v>
      </c>
      <c r="AB361" s="3">
        <v>0</v>
      </c>
      <c r="AC361" s="4">
        <v>0</v>
      </c>
      <c r="AD361" s="3">
        <f>SUM(Table39[[#This Row],[CNA Hours]], Table39[[#This Row],[NA in Training Hours]], Table39[[#This Row],[Med Aide/Tech Hours]])</f>
        <v>135.88022222222222</v>
      </c>
      <c r="AE361" s="3">
        <f>SUM(Table39[[#This Row],[CNA Hours Contract]], Table39[[#This Row],[NA in Training Hours Contract]], Table39[[#This Row],[Med Aide/Tech Hours Contract]])</f>
        <v>0</v>
      </c>
      <c r="AF361" s="4">
        <f>Table39[[#This Row],[CNA/NA/Med Aide Contract Hours]]/Table39[[#This Row],[Total CNA, NA in Training, Med Aide/Tech Hours]]</f>
        <v>0</v>
      </c>
      <c r="AG361" s="3">
        <v>126.93588888888888</v>
      </c>
      <c r="AH361" s="3">
        <v>0</v>
      </c>
      <c r="AI361" s="4">
        <f>Table39[[#This Row],[CNA Hours Contract]]/Table39[[#This Row],[CNA Hours]]</f>
        <v>0</v>
      </c>
      <c r="AJ361" s="3">
        <v>8.944333333333331</v>
      </c>
      <c r="AK361" s="3">
        <v>0</v>
      </c>
      <c r="AL361" s="4">
        <f>Table39[[#This Row],[NA in Training Hours Contract]]/Table39[[#This Row],[NA in Training Hours]]</f>
        <v>0</v>
      </c>
      <c r="AM361" s="3">
        <v>0</v>
      </c>
      <c r="AN361" s="3">
        <v>0</v>
      </c>
      <c r="AO361" s="4">
        <v>0</v>
      </c>
      <c r="AP361" s="1" t="s">
        <v>359</v>
      </c>
      <c r="AQ361" s="1">
        <v>5</v>
      </c>
    </row>
    <row r="362" spans="1:43" x14ac:dyDescent="0.2">
      <c r="A362" s="1" t="s">
        <v>425</v>
      </c>
      <c r="B362" s="1" t="s">
        <v>787</v>
      </c>
      <c r="C362" s="1" t="s">
        <v>908</v>
      </c>
      <c r="D362" s="1" t="s">
        <v>1103</v>
      </c>
      <c r="E362" s="3">
        <v>55.333333333333336</v>
      </c>
      <c r="F362" s="3">
        <f t="shared" si="17"/>
        <v>290.09777777777776</v>
      </c>
      <c r="G362" s="3">
        <f>SUM(Table39[[#This Row],[RN Hours Contract (W/ Admin, DON)]], Table39[[#This Row],[LPN Contract Hours (w/ Admin)]], Table39[[#This Row],[CNA/NA/Med Aide Contract Hours]])</f>
        <v>5.4305555555555554</v>
      </c>
      <c r="H362" s="4">
        <f>Table39[[#This Row],[Total Contract Hours]]/Table39[[#This Row],[Total Hours Nurse Staffing]]</f>
        <v>1.871974200269641E-2</v>
      </c>
      <c r="I362" s="3">
        <f>SUM(Table39[[#This Row],[RN Hours]], Table39[[#This Row],[RN Admin Hours]], Table39[[#This Row],[RN DON Hours]])</f>
        <v>67.060888888888883</v>
      </c>
      <c r="J362" s="3">
        <f t="shared" si="15"/>
        <v>0</v>
      </c>
      <c r="K362" s="4">
        <f>Table39[[#This Row],[RN Hours Contract (W/ Admin, DON)]]/Table39[[#This Row],[RN Hours (w/ Admin, DON)]]</f>
        <v>0</v>
      </c>
      <c r="L362" s="3">
        <v>51.194222222222216</v>
      </c>
      <c r="M362" s="3">
        <v>0</v>
      </c>
      <c r="N362" s="4">
        <f>Table39[[#This Row],[RN Hours Contract]]/Table39[[#This Row],[RN Hours]]</f>
        <v>0</v>
      </c>
      <c r="O362" s="3">
        <v>10.533333333333333</v>
      </c>
      <c r="P362" s="3">
        <v>0</v>
      </c>
      <c r="Q362" s="4">
        <f>Table39[[#This Row],[RN Admin Hours Contract]]/Table39[[#This Row],[RN Admin Hours]]</f>
        <v>0</v>
      </c>
      <c r="R362" s="3">
        <v>5.333333333333333</v>
      </c>
      <c r="S362" s="3">
        <v>0</v>
      </c>
      <c r="T362" s="4">
        <f>Table39[[#This Row],[RN DON Hours Contract]]/Table39[[#This Row],[RN DON Hours]]</f>
        <v>0</v>
      </c>
      <c r="U362" s="3">
        <f>SUM(Table39[[#This Row],[LPN Hours]], Table39[[#This Row],[LPN Admin Hours]])</f>
        <v>0</v>
      </c>
      <c r="V362" s="3">
        <f>Table39[[#This Row],[LPN Hours Contract]]+Table39[[#This Row],[LPN Admin Hours Contract]]</f>
        <v>0</v>
      </c>
      <c r="W362" s="4">
        <v>0</v>
      </c>
      <c r="X362" s="3">
        <v>0</v>
      </c>
      <c r="Y362" s="3">
        <v>0</v>
      </c>
      <c r="Z362" s="4">
        <v>0</v>
      </c>
      <c r="AA362" s="3">
        <v>0</v>
      </c>
      <c r="AB362" s="3">
        <v>0</v>
      </c>
      <c r="AC362" s="4">
        <v>0</v>
      </c>
      <c r="AD362" s="3">
        <f>SUM(Table39[[#This Row],[CNA Hours]], Table39[[#This Row],[NA in Training Hours]], Table39[[#This Row],[Med Aide/Tech Hours]])</f>
        <v>223.03688888888888</v>
      </c>
      <c r="AE362" s="3">
        <f>SUM(Table39[[#This Row],[CNA Hours Contract]], Table39[[#This Row],[NA in Training Hours Contract]], Table39[[#This Row],[Med Aide/Tech Hours Contract]])</f>
        <v>5.4305555555555554</v>
      </c>
      <c r="AF362" s="4">
        <f>Table39[[#This Row],[CNA/NA/Med Aide Contract Hours]]/Table39[[#This Row],[Total CNA, NA in Training, Med Aide/Tech Hours]]</f>
        <v>2.4348239354526305E-2</v>
      </c>
      <c r="AG362" s="3">
        <v>223.03688888888888</v>
      </c>
      <c r="AH362" s="3">
        <v>5.4305555555555554</v>
      </c>
      <c r="AI362" s="4">
        <f>Table39[[#This Row],[CNA Hours Contract]]/Table39[[#This Row],[CNA Hours]]</f>
        <v>2.4348239354526305E-2</v>
      </c>
      <c r="AJ362" s="3">
        <v>0</v>
      </c>
      <c r="AK362" s="3">
        <v>0</v>
      </c>
      <c r="AL362" s="4">
        <v>0</v>
      </c>
      <c r="AM362" s="3">
        <v>0</v>
      </c>
      <c r="AN362" s="3">
        <v>0</v>
      </c>
      <c r="AO362" s="4">
        <v>0</v>
      </c>
      <c r="AP362" s="1" t="s">
        <v>360</v>
      </c>
      <c r="AQ362" s="1">
        <v>5</v>
      </c>
    </row>
    <row r="363" spans="1:43" x14ac:dyDescent="0.2">
      <c r="A363" s="1" t="s">
        <v>425</v>
      </c>
      <c r="B363" s="1" t="s">
        <v>788</v>
      </c>
      <c r="C363" s="1" t="s">
        <v>1054</v>
      </c>
      <c r="D363" s="1" t="s">
        <v>1078</v>
      </c>
      <c r="E363" s="3">
        <v>47.3</v>
      </c>
      <c r="F363" s="3">
        <f t="shared" si="17"/>
        <v>213.428</v>
      </c>
      <c r="G363" s="3">
        <f>SUM(Table39[[#This Row],[RN Hours Contract (W/ Admin, DON)]], Table39[[#This Row],[LPN Contract Hours (w/ Admin)]], Table39[[#This Row],[CNA/NA/Med Aide Contract Hours]])</f>
        <v>7.5030000000000001</v>
      </c>
      <c r="H363" s="4">
        <f>Table39[[#This Row],[Total Contract Hours]]/Table39[[#This Row],[Total Hours Nurse Staffing]]</f>
        <v>3.5154712596285401E-2</v>
      </c>
      <c r="I363" s="3">
        <f>SUM(Table39[[#This Row],[RN Hours]], Table39[[#This Row],[RN Admin Hours]], Table39[[#This Row],[RN DON Hours]])</f>
        <v>17.713888888888889</v>
      </c>
      <c r="J363" s="3">
        <f t="shared" si="15"/>
        <v>4.3472222222222223</v>
      </c>
      <c r="K363" s="4">
        <f>Table39[[#This Row],[RN Hours Contract (W/ Admin, DON)]]/Table39[[#This Row],[RN Hours (w/ Admin, DON)]]</f>
        <v>0.24541320370079975</v>
      </c>
      <c r="L363" s="3">
        <v>10.469444444444445</v>
      </c>
      <c r="M363" s="3">
        <v>2.7027777777777779</v>
      </c>
      <c r="N363" s="4">
        <f>Table39[[#This Row],[RN Hours Contract]]/Table39[[#This Row],[RN Hours]]</f>
        <v>0.25815866277527194</v>
      </c>
      <c r="O363" s="3">
        <v>0</v>
      </c>
      <c r="P363" s="3">
        <v>0</v>
      </c>
      <c r="Q363" s="4">
        <v>0</v>
      </c>
      <c r="R363" s="3">
        <v>7.2444444444444445</v>
      </c>
      <c r="S363" s="3">
        <v>1.6444444444444444</v>
      </c>
      <c r="T363" s="4">
        <f>Table39[[#This Row],[RN DON Hours Contract]]/Table39[[#This Row],[RN DON Hours]]</f>
        <v>0.22699386503067484</v>
      </c>
      <c r="U363" s="3">
        <f>SUM(Table39[[#This Row],[LPN Hours]], Table39[[#This Row],[LPN Admin Hours]])</f>
        <v>52.783333333333331</v>
      </c>
      <c r="V363" s="3">
        <f>Table39[[#This Row],[LPN Hours Contract]]+Table39[[#This Row],[LPN Admin Hours Contract]]</f>
        <v>1.9055555555555554</v>
      </c>
      <c r="W363" s="4">
        <f t="shared" si="16"/>
        <v>3.610146300389433E-2</v>
      </c>
      <c r="X363" s="3">
        <v>52.783333333333331</v>
      </c>
      <c r="Y363" s="3">
        <v>1.9055555555555554</v>
      </c>
      <c r="Z363" s="4">
        <f>Table39[[#This Row],[LPN Hours Contract]]/Table39[[#This Row],[LPN Hours]]</f>
        <v>3.610146300389433E-2</v>
      </c>
      <c r="AA363" s="3">
        <v>0</v>
      </c>
      <c r="AB363" s="3">
        <v>0</v>
      </c>
      <c r="AC363" s="4">
        <v>0</v>
      </c>
      <c r="AD363" s="3">
        <f>SUM(Table39[[#This Row],[CNA Hours]], Table39[[#This Row],[NA in Training Hours]], Table39[[#This Row],[Med Aide/Tech Hours]])</f>
        <v>142.93077777777779</v>
      </c>
      <c r="AE363" s="3">
        <f>SUM(Table39[[#This Row],[CNA Hours Contract]], Table39[[#This Row],[NA in Training Hours Contract]], Table39[[#This Row],[Med Aide/Tech Hours Contract]])</f>
        <v>1.2502222222222221</v>
      </c>
      <c r="AF363" s="4">
        <f>Table39[[#This Row],[CNA/NA/Med Aide Contract Hours]]/Table39[[#This Row],[Total CNA, NA in Training, Med Aide/Tech Hours]]</f>
        <v>8.7470469388056526E-3</v>
      </c>
      <c r="AG363" s="3">
        <v>142.93077777777779</v>
      </c>
      <c r="AH363" s="3">
        <v>1.2502222222222221</v>
      </c>
      <c r="AI363" s="4">
        <f>Table39[[#This Row],[CNA Hours Contract]]/Table39[[#This Row],[CNA Hours]]</f>
        <v>8.7470469388056526E-3</v>
      </c>
      <c r="AJ363" s="3">
        <v>0</v>
      </c>
      <c r="AK363" s="3">
        <v>0</v>
      </c>
      <c r="AL363" s="4">
        <v>0</v>
      </c>
      <c r="AM363" s="3">
        <v>0</v>
      </c>
      <c r="AN363" s="3">
        <v>0</v>
      </c>
      <c r="AO363" s="4">
        <v>0</v>
      </c>
      <c r="AP363" s="1" t="s">
        <v>361</v>
      </c>
      <c r="AQ363" s="1">
        <v>5</v>
      </c>
    </row>
    <row r="364" spans="1:43" x14ac:dyDescent="0.2">
      <c r="A364" s="1" t="s">
        <v>425</v>
      </c>
      <c r="B364" s="1" t="s">
        <v>789</v>
      </c>
      <c r="C364" s="1" t="s">
        <v>854</v>
      </c>
      <c r="D364" s="1" t="s">
        <v>1105</v>
      </c>
      <c r="E364" s="3">
        <v>64.833333333333329</v>
      </c>
      <c r="F364" s="3">
        <f t="shared" si="17"/>
        <v>231.91200000000003</v>
      </c>
      <c r="G364" s="3">
        <f>SUM(Table39[[#This Row],[RN Hours Contract (W/ Admin, DON)]], Table39[[#This Row],[LPN Contract Hours (w/ Admin)]], Table39[[#This Row],[CNA/NA/Med Aide Contract Hours]])</f>
        <v>0.28444444444444444</v>
      </c>
      <c r="H364" s="4">
        <f>Table39[[#This Row],[Total Contract Hours]]/Table39[[#This Row],[Total Hours Nurse Staffing]]</f>
        <v>1.2265188711426938E-3</v>
      </c>
      <c r="I364" s="3">
        <f>SUM(Table39[[#This Row],[RN Hours]], Table39[[#This Row],[RN Admin Hours]], Table39[[#This Row],[RN DON Hours]])</f>
        <v>50.440222222222218</v>
      </c>
      <c r="J364" s="3">
        <f t="shared" si="15"/>
        <v>0.28444444444444444</v>
      </c>
      <c r="K364" s="4">
        <f>Table39[[#This Row],[RN Hours Contract (W/ Admin, DON)]]/Table39[[#This Row],[RN Hours (w/ Admin, DON)]]</f>
        <v>5.6392385265727095E-3</v>
      </c>
      <c r="L364" s="3">
        <v>27.990111111111112</v>
      </c>
      <c r="M364" s="3">
        <v>0</v>
      </c>
      <c r="N364" s="4">
        <f>Table39[[#This Row],[RN Hours Contract]]/Table39[[#This Row],[RN Hours]]</f>
        <v>0</v>
      </c>
      <c r="O364" s="3">
        <v>19.716777777777772</v>
      </c>
      <c r="P364" s="3">
        <v>0.28444444444444444</v>
      </c>
      <c r="Q364" s="4">
        <f>Table39[[#This Row],[RN Admin Hours Contract]]/Table39[[#This Row],[RN Admin Hours]]</f>
        <v>1.442651774292622E-2</v>
      </c>
      <c r="R364" s="3">
        <v>2.7333333333333334</v>
      </c>
      <c r="S364" s="3">
        <v>0</v>
      </c>
      <c r="T364" s="4">
        <f>Table39[[#This Row],[RN DON Hours Contract]]/Table39[[#This Row],[RN DON Hours]]</f>
        <v>0</v>
      </c>
      <c r="U364" s="3">
        <f>SUM(Table39[[#This Row],[LPN Hours]], Table39[[#This Row],[LPN Admin Hours]])</f>
        <v>83.356444444444449</v>
      </c>
      <c r="V364" s="3">
        <f>Table39[[#This Row],[LPN Hours Contract]]+Table39[[#This Row],[LPN Admin Hours Contract]]</f>
        <v>0</v>
      </c>
      <c r="W364" s="4">
        <f t="shared" si="16"/>
        <v>0</v>
      </c>
      <c r="X364" s="3">
        <v>83.356444444444449</v>
      </c>
      <c r="Y364" s="3">
        <v>0</v>
      </c>
      <c r="Z364" s="4">
        <f>Table39[[#This Row],[LPN Hours Contract]]/Table39[[#This Row],[LPN Hours]]</f>
        <v>0</v>
      </c>
      <c r="AA364" s="3">
        <v>0</v>
      </c>
      <c r="AB364" s="3">
        <v>0</v>
      </c>
      <c r="AC364" s="4">
        <v>0</v>
      </c>
      <c r="AD364" s="3">
        <f>SUM(Table39[[#This Row],[CNA Hours]], Table39[[#This Row],[NA in Training Hours]], Table39[[#This Row],[Med Aide/Tech Hours]])</f>
        <v>98.115333333333339</v>
      </c>
      <c r="AE364" s="3">
        <f>SUM(Table39[[#This Row],[CNA Hours Contract]], Table39[[#This Row],[NA in Training Hours Contract]], Table39[[#This Row],[Med Aide/Tech Hours Contract]])</f>
        <v>0</v>
      </c>
      <c r="AF364" s="4">
        <f>Table39[[#This Row],[CNA/NA/Med Aide Contract Hours]]/Table39[[#This Row],[Total CNA, NA in Training, Med Aide/Tech Hours]]</f>
        <v>0</v>
      </c>
      <c r="AG364" s="3">
        <v>95.51144444444445</v>
      </c>
      <c r="AH364" s="3">
        <v>0</v>
      </c>
      <c r="AI364" s="4">
        <f>Table39[[#This Row],[CNA Hours Contract]]/Table39[[#This Row],[CNA Hours]]</f>
        <v>0</v>
      </c>
      <c r="AJ364" s="3">
        <v>2.6038888888888887</v>
      </c>
      <c r="AK364" s="3">
        <v>0</v>
      </c>
      <c r="AL364" s="4">
        <f>Table39[[#This Row],[NA in Training Hours Contract]]/Table39[[#This Row],[NA in Training Hours]]</f>
        <v>0</v>
      </c>
      <c r="AM364" s="3">
        <v>0</v>
      </c>
      <c r="AN364" s="3">
        <v>0</v>
      </c>
      <c r="AO364" s="4">
        <v>0</v>
      </c>
      <c r="AP364" s="1" t="s">
        <v>362</v>
      </c>
      <c r="AQ364" s="1">
        <v>5</v>
      </c>
    </row>
    <row r="365" spans="1:43" x14ac:dyDescent="0.2">
      <c r="A365" s="1" t="s">
        <v>425</v>
      </c>
      <c r="B365" s="1" t="s">
        <v>790</v>
      </c>
      <c r="C365" s="1" t="s">
        <v>1055</v>
      </c>
      <c r="D365" s="1" t="s">
        <v>1143</v>
      </c>
      <c r="E365" s="3">
        <v>17.3</v>
      </c>
      <c r="F365" s="3">
        <f t="shared" si="17"/>
        <v>61.37233333333333</v>
      </c>
      <c r="G365" s="3">
        <f>SUM(Table39[[#This Row],[RN Hours Contract (W/ Admin, DON)]], Table39[[#This Row],[LPN Contract Hours (w/ Admin)]], Table39[[#This Row],[CNA/NA/Med Aide Contract Hours]])</f>
        <v>0</v>
      </c>
      <c r="H365" s="4">
        <f>Table39[[#This Row],[Total Contract Hours]]/Table39[[#This Row],[Total Hours Nurse Staffing]]</f>
        <v>0</v>
      </c>
      <c r="I365" s="3">
        <f>SUM(Table39[[#This Row],[RN Hours]], Table39[[#This Row],[RN Admin Hours]], Table39[[#This Row],[RN DON Hours]])</f>
        <v>19.516333333333332</v>
      </c>
      <c r="J365" s="3">
        <f t="shared" si="15"/>
        <v>0</v>
      </c>
      <c r="K365" s="4">
        <f>Table39[[#This Row],[RN Hours Contract (W/ Admin, DON)]]/Table39[[#This Row],[RN Hours (w/ Admin, DON)]]</f>
        <v>0</v>
      </c>
      <c r="L365" s="3">
        <v>19.160777777777778</v>
      </c>
      <c r="M365" s="3">
        <v>0</v>
      </c>
      <c r="N365" s="4">
        <f>Table39[[#This Row],[RN Hours Contract]]/Table39[[#This Row],[RN Hours]]</f>
        <v>0</v>
      </c>
      <c r="O365" s="3">
        <v>0</v>
      </c>
      <c r="P365" s="3">
        <v>0</v>
      </c>
      <c r="Q365" s="4">
        <v>0</v>
      </c>
      <c r="R365" s="3">
        <v>0.35555555555555557</v>
      </c>
      <c r="S365" s="3">
        <v>0</v>
      </c>
      <c r="T365" s="4">
        <f>Table39[[#This Row],[RN DON Hours Contract]]/Table39[[#This Row],[RN DON Hours]]</f>
        <v>0</v>
      </c>
      <c r="U365" s="3">
        <f>SUM(Table39[[#This Row],[LPN Hours]], Table39[[#This Row],[LPN Admin Hours]])</f>
        <v>4.4292222222222222</v>
      </c>
      <c r="V365" s="3">
        <f>Table39[[#This Row],[LPN Hours Contract]]+Table39[[#This Row],[LPN Admin Hours Contract]]</f>
        <v>0</v>
      </c>
      <c r="W365" s="4">
        <f t="shared" si="16"/>
        <v>0</v>
      </c>
      <c r="X365" s="3">
        <v>4.4292222222222222</v>
      </c>
      <c r="Y365" s="3">
        <v>0</v>
      </c>
      <c r="Z365" s="4">
        <f>Table39[[#This Row],[LPN Hours Contract]]/Table39[[#This Row],[LPN Hours]]</f>
        <v>0</v>
      </c>
      <c r="AA365" s="3">
        <v>0</v>
      </c>
      <c r="AB365" s="3">
        <v>0</v>
      </c>
      <c r="AC365" s="4">
        <v>0</v>
      </c>
      <c r="AD365" s="3">
        <f>SUM(Table39[[#This Row],[CNA Hours]], Table39[[#This Row],[NA in Training Hours]], Table39[[#This Row],[Med Aide/Tech Hours]])</f>
        <v>37.426777777777779</v>
      </c>
      <c r="AE365" s="3">
        <f>SUM(Table39[[#This Row],[CNA Hours Contract]], Table39[[#This Row],[NA in Training Hours Contract]], Table39[[#This Row],[Med Aide/Tech Hours Contract]])</f>
        <v>0</v>
      </c>
      <c r="AF365" s="4">
        <f>Table39[[#This Row],[CNA/NA/Med Aide Contract Hours]]/Table39[[#This Row],[Total CNA, NA in Training, Med Aide/Tech Hours]]</f>
        <v>0</v>
      </c>
      <c r="AG365" s="3">
        <v>37.426777777777779</v>
      </c>
      <c r="AH365" s="3">
        <v>0</v>
      </c>
      <c r="AI365" s="4">
        <f>Table39[[#This Row],[CNA Hours Contract]]/Table39[[#This Row],[CNA Hours]]</f>
        <v>0</v>
      </c>
      <c r="AJ365" s="3">
        <v>0</v>
      </c>
      <c r="AK365" s="3">
        <v>0</v>
      </c>
      <c r="AL365" s="4">
        <v>0</v>
      </c>
      <c r="AM365" s="3">
        <v>0</v>
      </c>
      <c r="AN365" s="3">
        <v>0</v>
      </c>
      <c r="AO365" s="4">
        <v>0</v>
      </c>
      <c r="AP365" s="1" t="s">
        <v>363</v>
      </c>
      <c r="AQ365" s="1">
        <v>5</v>
      </c>
    </row>
    <row r="366" spans="1:43" x14ac:dyDescent="0.2">
      <c r="A366" s="1" t="s">
        <v>425</v>
      </c>
      <c r="B366" s="1" t="s">
        <v>791</v>
      </c>
      <c r="C366" s="1" t="s">
        <v>1011</v>
      </c>
      <c r="D366" s="1" t="s">
        <v>1075</v>
      </c>
      <c r="E366" s="3">
        <v>67.266666666666666</v>
      </c>
      <c r="F366" s="3">
        <f t="shared" si="17"/>
        <v>291.26</v>
      </c>
      <c r="G366" s="3">
        <f>SUM(Table39[[#This Row],[RN Hours Contract (W/ Admin, DON)]], Table39[[#This Row],[LPN Contract Hours (w/ Admin)]], Table39[[#This Row],[CNA/NA/Med Aide Contract Hours]])</f>
        <v>0</v>
      </c>
      <c r="H366" s="4">
        <f>Table39[[#This Row],[Total Contract Hours]]/Table39[[#This Row],[Total Hours Nurse Staffing]]</f>
        <v>0</v>
      </c>
      <c r="I366" s="3">
        <f>SUM(Table39[[#This Row],[RN Hours]], Table39[[#This Row],[RN Admin Hours]], Table39[[#This Row],[RN DON Hours]])</f>
        <v>53.126888888888892</v>
      </c>
      <c r="J366" s="3">
        <f t="shared" si="15"/>
        <v>0</v>
      </c>
      <c r="K366" s="4">
        <f>Table39[[#This Row],[RN Hours Contract (W/ Admin, DON)]]/Table39[[#This Row],[RN Hours (w/ Admin, DON)]]</f>
        <v>0</v>
      </c>
      <c r="L366" s="3">
        <v>29.031444444444443</v>
      </c>
      <c r="M366" s="3">
        <v>0</v>
      </c>
      <c r="N366" s="4">
        <f>Table39[[#This Row],[RN Hours Contract]]/Table39[[#This Row],[RN Hours]]</f>
        <v>0</v>
      </c>
      <c r="O366" s="3">
        <v>18.584333333333333</v>
      </c>
      <c r="P366" s="3">
        <v>0</v>
      </c>
      <c r="Q366" s="4">
        <f>Table39[[#This Row],[RN Admin Hours Contract]]/Table39[[#This Row],[RN Admin Hours]]</f>
        <v>0</v>
      </c>
      <c r="R366" s="3">
        <v>5.5111111111111111</v>
      </c>
      <c r="S366" s="3">
        <v>0</v>
      </c>
      <c r="T366" s="4">
        <f>Table39[[#This Row],[RN DON Hours Contract]]/Table39[[#This Row],[RN DON Hours]]</f>
        <v>0</v>
      </c>
      <c r="U366" s="3">
        <f>SUM(Table39[[#This Row],[LPN Hours]], Table39[[#This Row],[LPN Admin Hours]])</f>
        <v>59.727111111111107</v>
      </c>
      <c r="V366" s="3">
        <f>Table39[[#This Row],[LPN Hours Contract]]+Table39[[#This Row],[LPN Admin Hours Contract]]</f>
        <v>0</v>
      </c>
      <c r="W366" s="4">
        <f t="shared" si="16"/>
        <v>0</v>
      </c>
      <c r="X366" s="3">
        <v>54.36933333333333</v>
      </c>
      <c r="Y366" s="3">
        <v>0</v>
      </c>
      <c r="Z366" s="4">
        <f>Table39[[#This Row],[LPN Hours Contract]]/Table39[[#This Row],[LPN Hours]]</f>
        <v>0</v>
      </c>
      <c r="AA366" s="3">
        <v>5.3577777777777769</v>
      </c>
      <c r="AB366" s="3">
        <v>0</v>
      </c>
      <c r="AC366" s="4">
        <f>Table39[[#This Row],[LPN Admin Hours Contract]]/Table39[[#This Row],[LPN Admin Hours]]</f>
        <v>0</v>
      </c>
      <c r="AD366" s="3">
        <f>SUM(Table39[[#This Row],[CNA Hours]], Table39[[#This Row],[NA in Training Hours]], Table39[[#This Row],[Med Aide/Tech Hours]])</f>
        <v>178.40600000000001</v>
      </c>
      <c r="AE366" s="3">
        <f>SUM(Table39[[#This Row],[CNA Hours Contract]], Table39[[#This Row],[NA in Training Hours Contract]], Table39[[#This Row],[Med Aide/Tech Hours Contract]])</f>
        <v>0</v>
      </c>
      <c r="AF366" s="4">
        <f>Table39[[#This Row],[CNA/NA/Med Aide Contract Hours]]/Table39[[#This Row],[Total CNA, NA in Training, Med Aide/Tech Hours]]</f>
        <v>0</v>
      </c>
      <c r="AG366" s="3">
        <v>178.40600000000001</v>
      </c>
      <c r="AH366" s="3">
        <v>0</v>
      </c>
      <c r="AI366" s="4">
        <f>Table39[[#This Row],[CNA Hours Contract]]/Table39[[#This Row],[CNA Hours]]</f>
        <v>0</v>
      </c>
      <c r="AJ366" s="3">
        <v>0</v>
      </c>
      <c r="AK366" s="3">
        <v>0</v>
      </c>
      <c r="AL366" s="4">
        <v>0</v>
      </c>
      <c r="AM366" s="3">
        <v>0</v>
      </c>
      <c r="AN366" s="3">
        <v>0</v>
      </c>
      <c r="AO366" s="4">
        <v>0</v>
      </c>
      <c r="AP366" s="1" t="s">
        <v>364</v>
      </c>
      <c r="AQ366" s="1">
        <v>5</v>
      </c>
    </row>
    <row r="367" spans="1:43" x14ac:dyDescent="0.2">
      <c r="A367" s="1" t="s">
        <v>425</v>
      </c>
      <c r="B367" s="1" t="s">
        <v>792</v>
      </c>
      <c r="C367" s="1" t="s">
        <v>928</v>
      </c>
      <c r="D367" s="1" t="s">
        <v>1079</v>
      </c>
      <c r="E367" s="3">
        <v>83.12222222222222</v>
      </c>
      <c r="F367" s="3">
        <f t="shared" si="17"/>
        <v>336.23877777777778</v>
      </c>
      <c r="G367" s="3">
        <f>SUM(Table39[[#This Row],[RN Hours Contract (W/ Admin, DON)]], Table39[[#This Row],[LPN Contract Hours (w/ Admin)]], Table39[[#This Row],[CNA/NA/Med Aide Contract Hours]])</f>
        <v>23.67977777777778</v>
      </c>
      <c r="H367" s="4">
        <f>Table39[[#This Row],[Total Contract Hours]]/Table39[[#This Row],[Total Hours Nurse Staffing]]</f>
        <v>7.0425481362616324E-2</v>
      </c>
      <c r="I367" s="3">
        <f>SUM(Table39[[#This Row],[RN Hours]], Table39[[#This Row],[RN Admin Hours]], Table39[[#This Row],[RN DON Hours]])</f>
        <v>25.760999999999999</v>
      </c>
      <c r="J367" s="3">
        <f t="shared" si="15"/>
        <v>5.9111111111111114</v>
      </c>
      <c r="K367" s="4">
        <f>Table39[[#This Row],[RN Hours Contract (W/ Admin, DON)]]/Table39[[#This Row],[RN Hours (w/ Admin, DON)]]</f>
        <v>0.22945969143709916</v>
      </c>
      <c r="L367" s="3">
        <v>20.972777777777779</v>
      </c>
      <c r="M367" s="3">
        <v>5.9111111111111114</v>
      </c>
      <c r="N367" s="4">
        <f>Table39[[#This Row],[RN Hours Contract]]/Table39[[#This Row],[RN Hours]]</f>
        <v>0.2818468384943445</v>
      </c>
      <c r="O367" s="3">
        <v>3.8993333333333329</v>
      </c>
      <c r="P367" s="3">
        <v>0</v>
      </c>
      <c r="Q367" s="4">
        <f>Table39[[#This Row],[RN Admin Hours Contract]]/Table39[[#This Row],[RN Admin Hours]]</f>
        <v>0</v>
      </c>
      <c r="R367" s="3">
        <v>0.88888888888888884</v>
      </c>
      <c r="S367" s="3">
        <v>0</v>
      </c>
      <c r="T367" s="4">
        <f>Table39[[#This Row],[RN DON Hours Contract]]/Table39[[#This Row],[RN DON Hours]]</f>
        <v>0</v>
      </c>
      <c r="U367" s="3">
        <f>SUM(Table39[[#This Row],[LPN Hours]], Table39[[#This Row],[LPN Admin Hours]])</f>
        <v>107.73466666666668</v>
      </c>
      <c r="V367" s="3">
        <f>Table39[[#This Row],[LPN Hours Contract]]+Table39[[#This Row],[LPN Admin Hours Contract]]</f>
        <v>17.768666666666668</v>
      </c>
      <c r="W367" s="4">
        <f t="shared" si="16"/>
        <v>0.16492988948156581</v>
      </c>
      <c r="X367" s="3">
        <v>102.90044444444446</v>
      </c>
      <c r="Y367" s="3">
        <v>17.768666666666668</v>
      </c>
      <c r="Z367" s="4">
        <f>Table39[[#This Row],[LPN Hours Contract]]/Table39[[#This Row],[LPN Hours]]</f>
        <v>0.17267823052270587</v>
      </c>
      <c r="AA367" s="3">
        <v>4.8342222222222224</v>
      </c>
      <c r="AB367" s="3">
        <v>0</v>
      </c>
      <c r="AC367" s="4">
        <f>Table39[[#This Row],[LPN Admin Hours Contract]]/Table39[[#This Row],[LPN Admin Hours]]</f>
        <v>0</v>
      </c>
      <c r="AD367" s="3">
        <f>SUM(Table39[[#This Row],[CNA Hours]], Table39[[#This Row],[NA in Training Hours]], Table39[[#This Row],[Med Aide/Tech Hours]])</f>
        <v>202.74311111111109</v>
      </c>
      <c r="AE367" s="3">
        <f>SUM(Table39[[#This Row],[CNA Hours Contract]], Table39[[#This Row],[NA in Training Hours Contract]], Table39[[#This Row],[Med Aide/Tech Hours Contract]])</f>
        <v>0</v>
      </c>
      <c r="AF367" s="4">
        <f>Table39[[#This Row],[CNA/NA/Med Aide Contract Hours]]/Table39[[#This Row],[Total CNA, NA in Training, Med Aide/Tech Hours]]</f>
        <v>0</v>
      </c>
      <c r="AG367" s="3">
        <v>162.39866666666666</v>
      </c>
      <c r="AH367" s="3">
        <v>0</v>
      </c>
      <c r="AI367" s="4">
        <f>Table39[[#This Row],[CNA Hours Contract]]/Table39[[#This Row],[CNA Hours]]</f>
        <v>0</v>
      </c>
      <c r="AJ367" s="3">
        <v>40.344444444444434</v>
      </c>
      <c r="AK367" s="3">
        <v>0</v>
      </c>
      <c r="AL367" s="4">
        <f>Table39[[#This Row],[NA in Training Hours Contract]]/Table39[[#This Row],[NA in Training Hours]]</f>
        <v>0</v>
      </c>
      <c r="AM367" s="3">
        <v>0</v>
      </c>
      <c r="AN367" s="3">
        <v>0</v>
      </c>
      <c r="AO367" s="4">
        <v>0</v>
      </c>
      <c r="AP367" s="1" t="s">
        <v>365</v>
      </c>
      <c r="AQ367" s="1">
        <v>5</v>
      </c>
    </row>
    <row r="368" spans="1:43" x14ac:dyDescent="0.2">
      <c r="A368" s="1" t="s">
        <v>425</v>
      </c>
      <c r="B368" s="1" t="s">
        <v>793</v>
      </c>
      <c r="C368" s="1" t="s">
        <v>911</v>
      </c>
      <c r="D368" s="1" t="s">
        <v>1075</v>
      </c>
      <c r="E368" s="3">
        <v>27.444444444444443</v>
      </c>
      <c r="F368" s="3">
        <f t="shared" si="17"/>
        <v>136.12322222222221</v>
      </c>
      <c r="G368" s="3">
        <f>SUM(Table39[[#This Row],[RN Hours Contract (W/ Admin, DON)]], Table39[[#This Row],[LPN Contract Hours (w/ Admin)]], Table39[[#This Row],[CNA/NA/Med Aide Contract Hours]])</f>
        <v>8.7068888888888907</v>
      </c>
      <c r="H368" s="4">
        <f>Table39[[#This Row],[Total Contract Hours]]/Table39[[#This Row],[Total Hours Nurse Staffing]]</f>
        <v>6.3963288164563328E-2</v>
      </c>
      <c r="I368" s="3">
        <f>SUM(Table39[[#This Row],[RN Hours]], Table39[[#This Row],[RN Admin Hours]], Table39[[#This Row],[RN DON Hours]])</f>
        <v>26.832000000000001</v>
      </c>
      <c r="J368" s="3">
        <f t="shared" si="15"/>
        <v>0</v>
      </c>
      <c r="K368" s="4">
        <f>Table39[[#This Row],[RN Hours Contract (W/ Admin, DON)]]/Table39[[#This Row],[RN Hours (w/ Admin, DON)]]</f>
        <v>0</v>
      </c>
      <c r="L368" s="3">
        <v>14.532000000000002</v>
      </c>
      <c r="M368" s="3">
        <v>0</v>
      </c>
      <c r="N368" s="4">
        <f>Table39[[#This Row],[RN Hours Contract]]/Table39[[#This Row],[RN Hours]]</f>
        <v>0</v>
      </c>
      <c r="O368" s="3">
        <v>7.8111111111111109</v>
      </c>
      <c r="P368" s="3">
        <v>0</v>
      </c>
      <c r="Q368" s="4">
        <f>Table39[[#This Row],[RN Admin Hours Contract]]/Table39[[#This Row],[RN Admin Hours]]</f>
        <v>0</v>
      </c>
      <c r="R368" s="3">
        <v>4.4888888888888889</v>
      </c>
      <c r="S368" s="3">
        <v>0</v>
      </c>
      <c r="T368" s="4">
        <f>Table39[[#This Row],[RN DON Hours Contract]]/Table39[[#This Row],[RN DON Hours]]</f>
        <v>0</v>
      </c>
      <c r="U368" s="3">
        <f>SUM(Table39[[#This Row],[LPN Hours]], Table39[[#This Row],[LPN Admin Hours]])</f>
        <v>29.950444444444443</v>
      </c>
      <c r="V368" s="3">
        <f>Table39[[#This Row],[LPN Hours Contract]]+Table39[[#This Row],[LPN Admin Hours Contract]]</f>
        <v>1.2913333333333332</v>
      </c>
      <c r="W368" s="4">
        <f t="shared" si="16"/>
        <v>4.3115665135742741E-2</v>
      </c>
      <c r="X368" s="3">
        <v>29.950444444444443</v>
      </c>
      <c r="Y368" s="3">
        <v>1.2913333333333332</v>
      </c>
      <c r="Z368" s="4">
        <f>Table39[[#This Row],[LPN Hours Contract]]/Table39[[#This Row],[LPN Hours]]</f>
        <v>4.3115665135742741E-2</v>
      </c>
      <c r="AA368" s="3">
        <v>0</v>
      </c>
      <c r="AB368" s="3">
        <v>0</v>
      </c>
      <c r="AC368" s="4">
        <v>0</v>
      </c>
      <c r="AD368" s="3">
        <f>SUM(Table39[[#This Row],[CNA Hours]], Table39[[#This Row],[NA in Training Hours]], Table39[[#This Row],[Med Aide/Tech Hours]])</f>
        <v>79.340777777777774</v>
      </c>
      <c r="AE368" s="3">
        <f>SUM(Table39[[#This Row],[CNA Hours Contract]], Table39[[#This Row],[NA in Training Hours Contract]], Table39[[#This Row],[Med Aide/Tech Hours Contract]])</f>
        <v>7.4155555555555566</v>
      </c>
      <c r="AF368" s="4">
        <f>Table39[[#This Row],[CNA/NA/Med Aide Contract Hours]]/Table39[[#This Row],[Total CNA, NA in Training, Med Aide/Tech Hours]]</f>
        <v>9.3464618866296881E-2</v>
      </c>
      <c r="AG368" s="3">
        <v>79.340777777777774</v>
      </c>
      <c r="AH368" s="3">
        <v>7.4155555555555566</v>
      </c>
      <c r="AI368" s="4">
        <f>Table39[[#This Row],[CNA Hours Contract]]/Table39[[#This Row],[CNA Hours]]</f>
        <v>9.3464618866296881E-2</v>
      </c>
      <c r="AJ368" s="3">
        <v>0</v>
      </c>
      <c r="AK368" s="3">
        <v>0</v>
      </c>
      <c r="AL368" s="4">
        <v>0</v>
      </c>
      <c r="AM368" s="3">
        <v>0</v>
      </c>
      <c r="AN368" s="3">
        <v>0</v>
      </c>
      <c r="AO368" s="4">
        <v>0</v>
      </c>
      <c r="AP368" s="1" t="s">
        <v>366</v>
      </c>
      <c r="AQ368" s="1">
        <v>5</v>
      </c>
    </row>
    <row r="369" spans="1:43" x14ac:dyDescent="0.2">
      <c r="A369" s="1" t="s">
        <v>425</v>
      </c>
      <c r="B369" s="1" t="s">
        <v>794</v>
      </c>
      <c r="C369" s="1" t="s">
        <v>1034</v>
      </c>
      <c r="D369" s="1" t="s">
        <v>1105</v>
      </c>
      <c r="E369" s="3">
        <v>24.644444444444446</v>
      </c>
      <c r="F369" s="3">
        <f t="shared" si="17"/>
        <v>143.82111111111112</v>
      </c>
      <c r="G369" s="3">
        <f>SUM(Table39[[#This Row],[RN Hours Contract (W/ Admin, DON)]], Table39[[#This Row],[LPN Contract Hours (w/ Admin)]], Table39[[#This Row],[CNA/NA/Med Aide Contract Hours]])</f>
        <v>1.8211111111111111</v>
      </c>
      <c r="H369" s="4">
        <f>Table39[[#This Row],[Total Contract Hours]]/Table39[[#This Row],[Total Hours Nurse Staffing]]</f>
        <v>1.2662335154010768E-2</v>
      </c>
      <c r="I369" s="3">
        <f>SUM(Table39[[#This Row],[RN Hours]], Table39[[#This Row],[RN Admin Hours]], Table39[[#This Row],[RN DON Hours]])</f>
        <v>31.663888888888891</v>
      </c>
      <c r="J369" s="3">
        <f t="shared" si="15"/>
        <v>0</v>
      </c>
      <c r="K369" s="4">
        <f>Table39[[#This Row],[RN Hours Contract (W/ Admin, DON)]]/Table39[[#This Row],[RN Hours (w/ Admin, DON)]]</f>
        <v>0</v>
      </c>
      <c r="L369" s="3">
        <v>11.669444444444444</v>
      </c>
      <c r="M369" s="3">
        <v>0</v>
      </c>
      <c r="N369" s="4">
        <f>Table39[[#This Row],[RN Hours Contract]]/Table39[[#This Row],[RN Hours]]</f>
        <v>0</v>
      </c>
      <c r="O369" s="3">
        <v>16.166666666666668</v>
      </c>
      <c r="P369" s="3">
        <v>0</v>
      </c>
      <c r="Q369" s="4">
        <f>Table39[[#This Row],[RN Admin Hours Contract]]/Table39[[#This Row],[RN Admin Hours]]</f>
        <v>0</v>
      </c>
      <c r="R369" s="3">
        <v>3.8277777777777779</v>
      </c>
      <c r="S369" s="3">
        <v>0</v>
      </c>
      <c r="T369" s="4">
        <f>Table39[[#This Row],[RN DON Hours Contract]]/Table39[[#This Row],[RN DON Hours]]</f>
        <v>0</v>
      </c>
      <c r="U369" s="3">
        <f>SUM(Table39[[#This Row],[LPN Hours]], Table39[[#This Row],[LPN Admin Hours]])</f>
        <v>40.141666666666666</v>
      </c>
      <c r="V369" s="3">
        <f>Table39[[#This Row],[LPN Hours Contract]]+Table39[[#This Row],[LPN Admin Hours Contract]]</f>
        <v>0</v>
      </c>
      <c r="W369" s="4">
        <f t="shared" si="16"/>
        <v>0</v>
      </c>
      <c r="X369" s="3">
        <v>40.141666666666666</v>
      </c>
      <c r="Y369" s="3">
        <v>0</v>
      </c>
      <c r="Z369" s="4">
        <f>Table39[[#This Row],[LPN Hours Contract]]/Table39[[#This Row],[LPN Hours]]</f>
        <v>0</v>
      </c>
      <c r="AA369" s="3">
        <v>0</v>
      </c>
      <c r="AB369" s="3">
        <v>0</v>
      </c>
      <c r="AC369" s="4">
        <v>0</v>
      </c>
      <c r="AD369" s="3">
        <f>SUM(Table39[[#This Row],[CNA Hours]], Table39[[#This Row],[NA in Training Hours]], Table39[[#This Row],[Med Aide/Tech Hours]])</f>
        <v>72.015555555555551</v>
      </c>
      <c r="AE369" s="3">
        <f>SUM(Table39[[#This Row],[CNA Hours Contract]], Table39[[#This Row],[NA in Training Hours Contract]], Table39[[#This Row],[Med Aide/Tech Hours Contract]])</f>
        <v>1.8211111111111111</v>
      </c>
      <c r="AF369" s="4">
        <f>Table39[[#This Row],[CNA/NA/Med Aide Contract Hours]]/Table39[[#This Row],[Total CNA, NA in Training, Med Aide/Tech Hours]]</f>
        <v>2.5287746474527112E-2</v>
      </c>
      <c r="AG369" s="3">
        <v>68.540555555555557</v>
      </c>
      <c r="AH369" s="3">
        <v>1.8211111111111111</v>
      </c>
      <c r="AI369" s="4">
        <f>Table39[[#This Row],[CNA Hours Contract]]/Table39[[#This Row],[CNA Hours]]</f>
        <v>2.6569832945620191E-2</v>
      </c>
      <c r="AJ369" s="3">
        <v>0</v>
      </c>
      <c r="AK369" s="3">
        <v>0</v>
      </c>
      <c r="AL369" s="4">
        <v>0</v>
      </c>
      <c r="AM369" s="3">
        <v>3.4750000000000001</v>
      </c>
      <c r="AN369" s="3">
        <v>0</v>
      </c>
      <c r="AO369" s="4">
        <f>Table39[[#This Row],[Med Aide/Tech Hours Contract]]/Table39[[#This Row],[Med Aide/Tech Hours]]</f>
        <v>0</v>
      </c>
      <c r="AP369" s="1" t="s">
        <v>367</v>
      </c>
      <c r="AQ369" s="1">
        <v>5</v>
      </c>
    </row>
    <row r="370" spans="1:43" x14ac:dyDescent="0.2">
      <c r="A370" s="1" t="s">
        <v>425</v>
      </c>
      <c r="B370" s="1" t="s">
        <v>795</v>
      </c>
      <c r="C370" s="1" t="s">
        <v>997</v>
      </c>
      <c r="D370" s="1" t="s">
        <v>1076</v>
      </c>
      <c r="E370" s="3">
        <v>50.033333333333331</v>
      </c>
      <c r="F370" s="3">
        <f t="shared" si="17"/>
        <v>185.61388888888888</v>
      </c>
      <c r="G370" s="3">
        <f>SUM(Table39[[#This Row],[RN Hours Contract (W/ Admin, DON)]], Table39[[#This Row],[LPN Contract Hours (w/ Admin)]], Table39[[#This Row],[CNA/NA/Med Aide Contract Hours]])</f>
        <v>0</v>
      </c>
      <c r="H370" s="4">
        <f>Table39[[#This Row],[Total Contract Hours]]/Table39[[#This Row],[Total Hours Nurse Staffing]]</f>
        <v>0</v>
      </c>
      <c r="I370" s="3">
        <f>SUM(Table39[[#This Row],[RN Hours]], Table39[[#This Row],[RN Admin Hours]], Table39[[#This Row],[RN DON Hours]])</f>
        <v>44.652777777777779</v>
      </c>
      <c r="J370" s="3">
        <f t="shared" si="15"/>
        <v>0</v>
      </c>
      <c r="K370" s="4">
        <f>Table39[[#This Row],[RN Hours Contract (W/ Admin, DON)]]/Table39[[#This Row],[RN Hours (w/ Admin, DON)]]</f>
        <v>0</v>
      </c>
      <c r="L370" s="3">
        <v>34.005555555555553</v>
      </c>
      <c r="M370" s="3">
        <v>0</v>
      </c>
      <c r="N370" s="4">
        <f>Table39[[#This Row],[RN Hours Contract]]/Table39[[#This Row],[RN Hours]]</f>
        <v>0</v>
      </c>
      <c r="O370" s="3">
        <v>4.958333333333333</v>
      </c>
      <c r="P370" s="3">
        <v>0</v>
      </c>
      <c r="Q370" s="4">
        <f>Table39[[#This Row],[RN Admin Hours Contract]]/Table39[[#This Row],[RN Admin Hours]]</f>
        <v>0</v>
      </c>
      <c r="R370" s="3">
        <v>5.6888888888888891</v>
      </c>
      <c r="S370" s="3">
        <v>0</v>
      </c>
      <c r="T370" s="4">
        <f>Table39[[#This Row],[RN DON Hours Contract]]/Table39[[#This Row],[RN DON Hours]]</f>
        <v>0</v>
      </c>
      <c r="U370" s="3">
        <f>SUM(Table39[[#This Row],[LPN Hours]], Table39[[#This Row],[LPN Admin Hours]])</f>
        <v>38.75277777777778</v>
      </c>
      <c r="V370" s="3">
        <f>Table39[[#This Row],[LPN Hours Contract]]+Table39[[#This Row],[LPN Admin Hours Contract]]</f>
        <v>0</v>
      </c>
      <c r="W370" s="4">
        <f t="shared" si="16"/>
        <v>0</v>
      </c>
      <c r="X370" s="3">
        <v>29.283333333333335</v>
      </c>
      <c r="Y370" s="3">
        <v>0</v>
      </c>
      <c r="Z370" s="4">
        <f>Table39[[#This Row],[LPN Hours Contract]]/Table39[[#This Row],[LPN Hours]]</f>
        <v>0</v>
      </c>
      <c r="AA370" s="3">
        <v>9.469444444444445</v>
      </c>
      <c r="AB370" s="3">
        <v>0</v>
      </c>
      <c r="AC370" s="4">
        <f>Table39[[#This Row],[LPN Admin Hours Contract]]/Table39[[#This Row],[LPN Admin Hours]]</f>
        <v>0</v>
      </c>
      <c r="AD370" s="3">
        <f>SUM(Table39[[#This Row],[CNA Hours]], Table39[[#This Row],[NA in Training Hours]], Table39[[#This Row],[Med Aide/Tech Hours]])</f>
        <v>102.20833333333333</v>
      </c>
      <c r="AE370" s="3">
        <f>SUM(Table39[[#This Row],[CNA Hours Contract]], Table39[[#This Row],[NA in Training Hours Contract]], Table39[[#This Row],[Med Aide/Tech Hours Contract]])</f>
        <v>0</v>
      </c>
      <c r="AF370" s="4">
        <f>Table39[[#This Row],[CNA/NA/Med Aide Contract Hours]]/Table39[[#This Row],[Total CNA, NA in Training, Med Aide/Tech Hours]]</f>
        <v>0</v>
      </c>
      <c r="AG370" s="3">
        <v>102.20833333333333</v>
      </c>
      <c r="AH370" s="3">
        <v>0</v>
      </c>
      <c r="AI370" s="4">
        <f>Table39[[#This Row],[CNA Hours Contract]]/Table39[[#This Row],[CNA Hours]]</f>
        <v>0</v>
      </c>
      <c r="AJ370" s="3">
        <v>0</v>
      </c>
      <c r="AK370" s="3">
        <v>0</v>
      </c>
      <c r="AL370" s="4">
        <v>0</v>
      </c>
      <c r="AM370" s="3">
        <v>0</v>
      </c>
      <c r="AN370" s="3">
        <v>0</v>
      </c>
      <c r="AO370" s="4">
        <v>0</v>
      </c>
      <c r="AP370" s="1" t="s">
        <v>368</v>
      </c>
      <c r="AQ370" s="1">
        <v>5</v>
      </c>
    </row>
    <row r="371" spans="1:43" x14ac:dyDescent="0.2">
      <c r="A371" s="1" t="s">
        <v>425</v>
      </c>
      <c r="B371" s="1" t="s">
        <v>796</v>
      </c>
      <c r="C371" s="1" t="s">
        <v>1056</v>
      </c>
      <c r="D371" s="1" t="s">
        <v>1108</v>
      </c>
      <c r="E371" s="3">
        <v>64.37777777777778</v>
      </c>
      <c r="F371" s="3">
        <f t="shared" si="17"/>
        <v>254.81366666666668</v>
      </c>
      <c r="G371" s="3">
        <f>SUM(Table39[[#This Row],[RN Hours Contract (W/ Admin, DON)]], Table39[[#This Row],[LPN Contract Hours (w/ Admin)]], Table39[[#This Row],[CNA/NA/Med Aide Contract Hours]])</f>
        <v>0</v>
      </c>
      <c r="H371" s="4">
        <f>Table39[[#This Row],[Total Contract Hours]]/Table39[[#This Row],[Total Hours Nurse Staffing]]</f>
        <v>0</v>
      </c>
      <c r="I371" s="3">
        <f>SUM(Table39[[#This Row],[RN Hours]], Table39[[#This Row],[RN Admin Hours]], Table39[[#This Row],[RN DON Hours]])</f>
        <v>52.25</v>
      </c>
      <c r="J371" s="3">
        <f t="shared" si="15"/>
        <v>0</v>
      </c>
      <c r="K371" s="4">
        <f>Table39[[#This Row],[RN Hours Contract (W/ Admin, DON)]]/Table39[[#This Row],[RN Hours (w/ Admin, DON)]]</f>
        <v>0</v>
      </c>
      <c r="L371" s="3">
        <v>36.625</v>
      </c>
      <c r="M371" s="3">
        <v>0</v>
      </c>
      <c r="N371" s="4">
        <f>Table39[[#This Row],[RN Hours Contract]]/Table39[[#This Row],[RN Hours]]</f>
        <v>0</v>
      </c>
      <c r="O371" s="3">
        <v>10.647222222222224</v>
      </c>
      <c r="P371" s="3">
        <v>0</v>
      </c>
      <c r="Q371" s="4">
        <f>Table39[[#This Row],[RN Admin Hours Contract]]/Table39[[#This Row],[RN Admin Hours]]</f>
        <v>0</v>
      </c>
      <c r="R371" s="3">
        <v>4.9777777777777779</v>
      </c>
      <c r="S371" s="3">
        <v>0</v>
      </c>
      <c r="T371" s="4">
        <f>Table39[[#This Row],[RN DON Hours Contract]]/Table39[[#This Row],[RN DON Hours]]</f>
        <v>0</v>
      </c>
      <c r="U371" s="3">
        <f>SUM(Table39[[#This Row],[LPN Hours]], Table39[[#This Row],[LPN Admin Hours]])</f>
        <v>45.628000000000007</v>
      </c>
      <c r="V371" s="3">
        <f>Table39[[#This Row],[LPN Hours Contract]]+Table39[[#This Row],[LPN Admin Hours Contract]]</f>
        <v>0</v>
      </c>
      <c r="W371" s="4">
        <f t="shared" si="16"/>
        <v>0</v>
      </c>
      <c r="X371" s="3">
        <v>45.628000000000007</v>
      </c>
      <c r="Y371" s="3">
        <v>0</v>
      </c>
      <c r="Z371" s="4">
        <f>Table39[[#This Row],[LPN Hours Contract]]/Table39[[#This Row],[LPN Hours]]</f>
        <v>0</v>
      </c>
      <c r="AA371" s="3">
        <v>0</v>
      </c>
      <c r="AB371" s="3">
        <v>0</v>
      </c>
      <c r="AC371" s="4">
        <v>0</v>
      </c>
      <c r="AD371" s="3">
        <f>SUM(Table39[[#This Row],[CNA Hours]], Table39[[#This Row],[NA in Training Hours]], Table39[[#This Row],[Med Aide/Tech Hours]])</f>
        <v>156.93566666666666</v>
      </c>
      <c r="AE371" s="3">
        <f>SUM(Table39[[#This Row],[CNA Hours Contract]], Table39[[#This Row],[NA in Training Hours Contract]], Table39[[#This Row],[Med Aide/Tech Hours Contract]])</f>
        <v>0</v>
      </c>
      <c r="AF371" s="4">
        <f>Table39[[#This Row],[CNA/NA/Med Aide Contract Hours]]/Table39[[#This Row],[Total CNA, NA in Training, Med Aide/Tech Hours]]</f>
        <v>0</v>
      </c>
      <c r="AG371" s="3">
        <v>154.2401111111111</v>
      </c>
      <c r="AH371" s="3">
        <v>0</v>
      </c>
      <c r="AI371" s="4">
        <f>Table39[[#This Row],[CNA Hours Contract]]/Table39[[#This Row],[CNA Hours]]</f>
        <v>0</v>
      </c>
      <c r="AJ371" s="3">
        <v>2.695555555555555</v>
      </c>
      <c r="AK371" s="3">
        <v>0</v>
      </c>
      <c r="AL371" s="4">
        <f>Table39[[#This Row],[NA in Training Hours Contract]]/Table39[[#This Row],[NA in Training Hours]]</f>
        <v>0</v>
      </c>
      <c r="AM371" s="3">
        <v>0</v>
      </c>
      <c r="AN371" s="3">
        <v>0</v>
      </c>
      <c r="AO371" s="4">
        <v>0</v>
      </c>
      <c r="AP371" s="1" t="s">
        <v>369</v>
      </c>
      <c r="AQ371" s="1">
        <v>5</v>
      </c>
    </row>
    <row r="372" spans="1:43" x14ac:dyDescent="0.2">
      <c r="A372" s="1" t="s">
        <v>425</v>
      </c>
      <c r="B372" s="1" t="s">
        <v>797</v>
      </c>
      <c r="C372" s="1" t="s">
        <v>1018</v>
      </c>
      <c r="D372" s="1" t="s">
        <v>1129</v>
      </c>
      <c r="E372" s="3">
        <v>29.622222222222224</v>
      </c>
      <c r="F372" s="3">
        <f t="shared" si="17"/>
        <v>100.80733333333333</v>
      </c>
      <c r="G372" s="3">
        <f>SUM(Table39[[#This Row],[RN Hours Contract (W/ Admin, DON)]], Table39[[#This Row],[LPN Contract Hours (w/ Admin)]], Table39[[#This Row],[CNA/NA/Med Aide Contract Hours]])</f>
        <v>0.28333333333333333</v>
      </c>
      <c r="H372" s="4">
        <f>Table39[[#This Row],[Total Contract Hours]]/Table39[[#This Row],[Total Hours Nurse Staffing]]</f>
        <v>2.8106420829172481E-3</v>
      </c>
      <c r="I372" s="3">
        <f>SUM(Table39[[#This Row],[RN Hours]], Table39[[#This Row],[RN Admin Hours]], Table39[[#This Row],[RN DON Hours]])</f>
        <v>26.777666666666665</v>
      </c>
      <c r="J372" s="3">
        <f t="shared" si="15"/>
        <v>0.21666666666666667</v>
      </c>
      <c r="K372" s="4">
        <f>Table39[[#This Row],[RN Hours Contract (W/ Admin, DON)]]/Table39[[#This Row],[RN Hours (w/ Admin, DON)]]</f>
        <v>8.0913198809953579E-3</v>
      </c>
      <c r="L372" s="3">
        <v>16.044333333333334</v>
      </c>
      <c r="M372" s="3">
        <v>0.21666666666666667</v>
      </c>
      <c r="N372" s="4">
        <f>Table39[[#This Row],[RN Hours Contract]]/Table39[[#This Row],[RN Hours]]</f>
        <v>1.3504248644381194E-2</v>
      </c>
      <c r="O372" s="3">
        <v>5.4</v>
      </c>
      <c r="P372" s="3">
        <v>0</v>
      </c>
      <c r="Q372" s="4">
        <f>Table39[[#This Row],[RN Admin Hours Contract]]/Table39[[#This Row],[RN Admin Hours]]</f>
        <v>0</v>
      </c>
      <c r="R372" s="3">
        <v>5.333333333333333</v>
      </c>
      <c r="S372" s="3">
        <v>0</v>
      </c>
      <c r="T372" s="4">
        <f>Table39[[#This Row],[RN DON Hours Contract]]/Table39[[#This Row],[RN DON Hours]]</f>
        <v>0</v>
      </c>
      <c r="U372" s="3">
        <f>SUM(Table39[[#This Row],[LPN Hours]], Table39[[#This Row],[LPN Admin Hours]])</f>
        <v>16.158555555555555</v>
      </c>
      <c r="V372" s="3">
        <f>Table39[[#This Row],[LPN Hours Contract]]+Table39[[#This Row],[LPN Admin Hours Contract]]</f>
        <v>0</v>
      </c>
      <c r="W372" s="4">
        <f t="shared" si="16"/>
        <v>0</v>
      </c>
      <c r="X372" s="3">
        <v>16.158555555555555</v>
      </c>
      <c r="Y372" s="3">
        <v>0</v>
      </c>
      <c r="Z372" s="4">
        <f>Table39[[#This Row],[LPN Hours Contract]]/Table39[[#This Row],[LPN Hours]]</f>
        <v>0</v>
      </c>
      <c r="AA372" s="3">
        <v>0</v>
      </c>
      <c r="AB372" s="3">
        <v>0</v>
      </c>
      <c r="AC372" s="4">
        <v>0</v>
      </c>
      <c r="AD372" s="3">
        <f>SUM(Table39[[#This Row],[CNA Hours]], Table39[[#This Row],[NA in Training Hours]], Table39[[#This Row],[Med Aide/Tech Hours]])</f>
        <v>57.871111111111112</v>
      </c>
      <c r="AE372" s="3">
        <f>SUM(Table39[[#This Row],[CNA Hours Contract]], Table39[[#This Row],[NA in Training Hours Contract]], Table39[[#This Row],[Med Aide/Tech Hours Contract]])</f>
        <v>6.6666666666666666E-2</v>
      </c>
      <c r="AF372" s="4">
        <f>Table39[[#This Row],[CNA/NA/Med Aide Contract Hours]]/Table39[[#This Row],[Total CNA, NA in Training, Med Aide/Tech Hours]]</f>
        <v>1.1519852545887413E-3</v>
      </c>
      <c r="AG372" s="3">
        <v>46.547888888888892</v>
      </c>
      <c r="AH372" s="3">
        <v>6.6666666666666666E-2</v>
      </c>
      <c r="AI372" s="4">
        <f>Table39[[#This Row],[CNA Hours Contract]]/Table39[[#This Row],[CNA Hours]]</f>
        <v>1.4322167612327566E-3</v>
      </c>
      <c r="AJ372" s="3">
        <v>11.323222222222222</v>
      </c>
      <c r="AK372" s="3">
        <v>0</v>
      </c>
      <c r="AL372" s="4">
        <f>Table39[[#This Row],[NA in Training Hours Contract]]/Table39[[#This Row],[NA in Training Hours]]</f>
        <v>0</v>
      </c>
      <c r="AM372" s="3">
        <v>0</v>
      </c>
      <c r="AN372" s="3">
        <v>0</v>
      </c>
      <c r="AO372" s="4">
        <v>0</v>
      </c>
      <c r="AP372" s="1" t="s">
        <v>370</v>
      </c>
      <c r="AQ372" s="1">
        <v>5</v>
      </c>
    </row>
    <row r="373" spans="1:43" x14ac:dyDescent="0.2">
      <c r="A373" s="1" t="s">
        <v>425</v>
      </c>
      <c r="B373" s="1" t="s">
        <v>798</v>
      </c>
      <c r="C373" s="1" t="s">
        <v>994</v>
      </c>
      <c r="D373" s="1" t="s">
        <v>1087</v>
      </c>
      <c r="E373" s="3">
        <v>69.25555555555556</v>
      </c>
      <c r="F373" s="3">
        <f t="shared" si="17"/>
        <v>290.6031111111111</v>
      </c>
      <c r="G373" s="3">
        <f>SUM(Table39[[#This Row],[RN Hours Contract (W/ Admin, DON)]], Table39[[#This Row],[LPN Contract Hours (w/ Admin)]], Table39[[#This Row],[CNA/NA/Med Aide Contract Hours]])</f>
        <v>0</v>
      </c>
      <c r="H373" s="4">
        <f>Table39[[#This Row],[Total Contract Hours]]/Table39[[#This Row],[Total Hours Nurse Staffing]]</f>
        <v>0</v>
      </c>
      <c r="I373" s="3">
        <f>SUM(Table39[[#This Row],[RN Hours]], Table39[[#This Row],[RN Admin Hours]], Table39[[#This Row],[RN DON Hours]])</f>
        <v>56.588111111111118</v>
      </c>
      <c r="J373" s="3">
        <f t="shared" si="15"/>
        <v>0</v>
      </c>
      <c r="K373" s="4">
        <f>Table39[[#This Row],[RN Hours Contract (W/ Admin, DON)]]/Table39[[#This Row],[RN Hours (w/ Admin, DON)]]</f>
        <v>0</v>
      </c>
      <c r="L373" s="3">
        <v>29.611444444444448</v>
      </c>
      <c r="M373" s="3">
        <v>0</v>
      </c>
      <c r="N373" s="4">
        <f>Table39[[#This Row],[RN Hours Contract]]/Table39[[#This Row],[RN Hours]]</f>
        <v>0</v>
      </c>
      <c r="O373" s="3">
        <v>21.465555555555557</v>
      </c>
      <c r="P373" s="3">
        <v>0</v>
      </c>
      <c r="Q373" s="4">
        <f>Table39[[#This Row],[RN Admin Hours Contract]]/Table39[[#This Row],[RN Admin Hours]]</f>
        <v>0</v>
      </c>
      <c r="R373" s="3">
        <v>5.5111111111111111</v>
      </c>
      <c r="S373" s="3">
        <v>0</v>
      </c>
      <c r="T373" s="4">
        <f>Table39[[#This Row],[RN DON Hours Contract]]/Table39[[#This Row],[RN DON Hours]]</f>
        <v>0</v>
      </c>
      <c r="U373" s="3">
        <f>SUM(Table39[[#This Row],[LPN Hours]], Table39[[#This Row],[LPN Admin Hours]])</f>
        <v>60.370111111111115</v>
      </c>
      <c r="V373" s="3">
        <f>Table39[[#This Row],[LPN Hours Contract]]+Table39[[#This Row],[LPN Admin Hours Contract]]</f>
        <v>0</v>
      </c>
      <c r="W373" s="4">
        <f t="shared" si="16"/>
        <v>0</v>
      </c>
      <c r="X373" s="3">
        <v>51.547777777777782</v>
      </c>
      <c r="Y373" s="3">
        <v>0</v>
      </c>
      <c r="Z373" s="4">
        <f>Table39[[#This Row],[LPN Hours Contract]]/Table39[[#This Row],[LPN Hours]]</f>
        <v>0</v>
      </c>
      <c r="AA373" s="3">
        <v>8.8223333333333329</v>
      </c>
      <c r="AB373" s="3">
        <v>0</v>
      </c>
      <c r="AC373" s="4">
        <f>Table39[[#This Row],[LPN Admin Hours Contract]]/Table39[[#This Row],[LPN Admin Hours]]</f>
        <v>0</v>
      </c>
      <c r="AD373" s="3">
        <f>SUM(Table39[[#This Row],[CNA Hours]], Table39[[#This Row],[NA in Training Hours]], Table39[[#This Row],[Med Aide/Tech Hours]])</f>
        <v>173.64488888888889</v>
      </c>
      <c r="AE373" s="3">
        <f>SUM(Table39[[#This Row],[CNA Hours Contract]], Table39[[#This Row],[NA in Training Hours Contract]], Table39[[#This Row],[Med Aide/Tech Hours Contract]])</f>
        <v>0</v>
      </c>
      <c r="AF373" s="4">
        <f>Table39[[#This Row],[CNA/NA/Med Aide Contract Hours]]/Table39[[#This Row],[Total CNA, NA in Training, Med Aide/Tech Hours]]</f>
        <v>0</v>
      </c>
      <c r="AG373" s="3">
        <v>173.64488888888889</v>
      </c>
      <c r="AH373" s="3">
        <v>0</v>
      </c>
      <c r="AI373" s="4">
        <f>Table39[[#This Row],[CNA Hours Contract]]/Table39[[#This Row],[CNA Hours]]</f>
        <v>0</v>
      </c>
      <c r="AJ373" s="3">
        <v>0</v>
      </c>
      <c r="AK373" s="3">
        <v>0</v>
      </c>
      <c r="AL373" s="4">
        <v>0</v>
      </c>
      <c r="AM373" s="3">
        <v>0</v>
      </c>
      <c r="AN373" s="3">
        <v>0</v>
      </c>
      <c r="AO373" s="4">
        <v>0</v>
      </c>
      <c r="AP373" s="1" t="s">
        <v>371</v>
      </c>
      <c r="AQ373" s="1">
        <v>5</v>
      </c>
    </row>
    <row r="374" spans="1:43" x14ac:dyDescent="0.2">
      <c r="A374" s="1" t="s">
        <v>425</v>
      </c>
      <c r="B374" s="1" t="s">
        <v>799</v>
      </c>
      <c r="C374" s="1" t="s">
        <v>1057</v>
      </c>
      <c r="D374" s="1" t="s">
        <v>1075</v>
      </c>
      <c r="E374" s="3">
        <v>53.011111111111113</v>
      </c>
      <c r="F374" s="3">
        <f t="shared" si="17"/>
        <v>220.6512222222222</v>
      </c>
      <c r="G374" s="3">
        <f>SUM(Table39[[#This Row],[RN Hours Contract (W/ Admin, DON)]], Table39[[#This Row],[LPN Contract Hours (w/ Admin)]], Table39[[#This Row],[CNA/NA/Med Aide Contract Hours]])</f>
        <v>0</v>
      </c>
      <c r="H374" s="4">
        <f>Table39[[#This Row],[Total Contract Hours]]/Table39[[#This Row],[Total Hours Nurse Staffing]]</f>
        <v>0</v>
      </c>
      <c r="I374" s="3">
        <f>SUM(Table39[[#This Row],[RN Hours]], Table39[[#This Row],[RN Admin Hours]], Table39[[#This Row],[RN DON Hours]])</f>
        <v>56.605222222222217</v>
      </c>
      <c r="J374" s="3">
        <f t="shared" si="15"/>
        <v>0</v>
      </c>
      <c r="K374" s="4">
        <f>Table39[[#This Row],[RN Hours Contract (W/ Admin, DON)]]/Table39[[#This Row],[RN Hours (w/ Admin, DON)]]</f>
        <v>0</v>
      </c>
      <c r="L374" s="3">
        <v>37.885333333333328</v>
      </c>
      <c r="M374" s="3">
        <v>0</v>
      </c>
      <c r="N374" s="4">
        <f>Table39[[#This Row],[RN Hours Contract]]/Table39[[#This Row],[RN Hours]]</f>
        <v>0</v>
      </c>
      <c r="O374" s="3">
        <v>16.664333333333332</v>
      </c>
      <c r="P374" s="3">
        <v>0</v>
      </c>
      <c r="Q374" s="4">
        <f>Table39[[#This Row],[RN Admin Hours Contract]]/Table39[[#This Row],[RN Admin Hours]]</f>
        <v>0</v>
      </c>
      <c r="R374" s="3">
        <v>2.0555555555555554</v>
      </c>
      <c r="S374" s="3">
        <v>0</v>
      </c>
      <c r="T374" s="4">
        <f>Table39[[#This Row],[RN DON Hours Contract]]/Table39[[#This Row],[RN DON Hours]]</f>
        <v>0</v>
      </c>
      <c r="U374" s="3">
        <f>SUM(Table39[[#This Row],[LPN Hours]], Table39[[#This Row],[LPN Admin Hours]])</f>
        <v>57.880333333333333</v>
      </c>
      <c r="V374" s="3">
        <f>Table39[[#This Row],[LPN Hours Contract]]+Table39[[#This Row],[LPN Admin Hours Contract]]</f>
        <v>0</v>
      </c>
      <c r="W374" s="4">
        <f t="shared" si="16"/>
        <v>0</v>
      </c>
      <c r="X374" s="3">
        <v>50.92122222222222</v>
      </c>
      <c r="Y374" s="3">
        <v>0</v>
      </c>
      <c r="Z374" s="4">
        <f>Table39[[#This Row],[LPN Hours Contract]]/Table39[[#This Row],[LPN Hours]]</f>
        <v>0</v>
      </c>
      <c r="AA374" s="3">
        <v>6.9591111111111132</v>
      </c>
      <c r="AB374" s="3">
        <v>0</v>
      </c>
      <c r="AC374" s="4">
        <f>Table39[[#This Row],[LPN Admin Hours Contract]]/Table39[[#This Row],[LPN Admin Hours]]</f>
        <v>0</v>
      </c>
      <c r="AD374" s="3">
        <f>SUM(Table39[[#This Row],[CNA Hours]], Table39[[#This Row],[NA in Training Hours]], Table39[[#This Row],[Med Aide/Tech Hours]])</f>
        <v>106.16566666666667</v>
      </c>
      <c r="AE374" s="3">
        <f>SUM(Table39[[#This Row],[CNA Hours Contract]], Table39[[#This Row],[NA in Training Hours Contract]], Table39[[#This Row],[Med Aide/Tech Hours Contract]])</f>
        <v>0</v>
      </c>
      <c r="AF374" s="4">
        <f>Table39[[#This Row],[CNA/NA/Med Aide Contract Hours]]/Table39[[#This Row],[Total CNA, NA in Training, Med Aide/Tech Hours]]</f>
        <v>0</v>
      </c>
      <c r="AG374" s="3">
        <v>106.16566666666667</v>
      </c>
      <c r="AH374" s="3">
        <v>0</v>
      </c>
      <c r="AI374" s="4">
        <f>Table39[[#This Row],[CNA Hours Contract]]/Table39[[#This Row],[CNA Hours]]</f>
        <v>0</v>
      </c>
      <c r="AJ374" s="3">
        <v>0</v>
      </c>
      <c r="AK374" s="3">
        <v>0</v>
      </c>
      <c r="AL374" s="4">
        <v>0</v>
      </c>
      <c r="AM374" s="3">
        <v>0</v>
      </c>
      <c r="AN374" s="3">
        <v>0</v>
      </c>
      <c r="AO374" s="4">
        <v>0</v>
      </c>
      <c r="AP374" s="1" t="s">
        <v>372</v>
      </c>
      <c r="AQ374" s="1">
        <v>5</v>
      </c>
    </row>
    <row r="375" spans="1:43" x14ac:dyDescent="0.2">
      <c r="A375" s="1" t="s">
        <v>425</v>
      </c>
      <c r="B375" s="1" t="s">
        <v>800</v>
      </c>
      <c r="C375" s="1" t="s">
        <v>881</v>
      </c>
      <c r="D375" s="1" t="s">
        <v>1072</v>
      </c>
      <c r="E375" s="3">
        <v>43.62222222222222</v>
      </c>
      <c r="F375" s="3">
        <f t="shared" si="17"/>
        <v>170.37344444444443</v>
      </c>
      <c r="G375" s="3">
        <f>SUM(Table39[[#This Row],[RN Hours Contract (W/ Admin, DON)]], Table39[[#This Row],[LPN Contract Hours (w/ Admin)]], Table39[[#This Row],[CNA/NA/Med Aide Contract Hours]])</f>
        <v>0</v>
      </c>
      <c r="H375" s="4">
        <f>Table39[[#This Row],[Total Contract Hours]]/Table39[[#This Row],[Total Hours Nurse Staffing]]</f>
        <v>0</v>
      </c>
      <c r="I375" s="3">
        <f>SUM(Table39[[#This Row],[RN Hours]], Table39[[#This Row],[RN Admin Hours]], Table39[[#This Row],[RN DON Hours]])</f>
        <v>23.389777777777773</v>
      </c>
      <c r="J375" s="3">
        <f t="shared" si="15"/>
        <v>0</v>
      </c>
      <c r="K375" s="4">
        <f>Table39[[#This Row],[RN Hours Contract (W/ Admin, DON)]]/Table39[[#This Row],[RN Hours (w/ Admin, DON)]]</f>
        <v>0</v>
      </c>
      <c r="L375" s="3">
        <v>15.867555555555555</v>
      </c>
      <c r="M375" s="3">
        <v>0</v>
      </c>
      <c r="N375" s="4">
        <f>Table39[[#This Row],[RN Hours Contract]]/Table39[[#This Row],[RN Hours]]</f>
        <v>0</v>
      </c>
      <c r="O375" s="3">
        <v>1.4222222222222223</v>
      </c>
      <c r="P375" s="3">
        <v>0</v>
      </c>
      <c r="Q375" s="4">
        <f>Table39[[#This Row],[RN Admin Hours Contract]]/Table39[[#This Row],[RN Admin Hours]]</f>
        <v>0</v>
      </c>
      <c r="R375" s="3">
        <v>6.1</v>
      </c>
      <c r="S375" s="3">
        <v>0</v>
      </c>
      <c r="T375" s="4">
        <f>Table39[[#This Row],[RN DON Hours Contract]]/Table39[[#This Row],[RN DON Hours]]</f>
        <v>0</v>
      </c>
      <c r="U375" s="3">
        <f>SUM(Table39[[#This Row],[LPN Hours]], Table39[[#This Row],[LPN Admin Hours]])</f>
        <v>26.386777777777777</v>
      </c>
      <c r="V375" s="3">
        <f>Table39[[#This Row],[LPN Hours Contract]]+Table39[[#This Row],[LPN Admin Hours Contract]]</f>
        <v>0</v>
      </c>
      <c r="W375" s="4">
        <f t="shared" si="16"/>
        <v>0</v>
      </c>
      <c r="X375" s="3">
        <v>26.386777777777777</v>
      </c>
      <c r="Y375" s="3">
        <v>0</v>
      </c>
      <c r="Z375" s="4">
        <f>Table39[[#This Row],[LPN Hours Contract]]/Table39[[#This Row],[LPN Hours]]</f>
        <v>0</v>
      </c>
      <c r="AA375" s="3">
        <v>0</v>
      </c>
      <c r="AB375" s="3">
        <v>0</v>
      </c>
      <c r="AC375" s="4">
        <v>0</v>
      </c>
      <c r="AD375" s="3">
        <f>SUM(Table39[[#This Row],[CNA Hours]], Table39[[#This Row],[NA in Training Hours]], Table39[[#This Row],[Med Aide/Tech Hours]])</f>
        <v>120.59688888888888</v>
      </c>
      <c r="AE375" s="3">
        <f>SUM(Table39[[#This Row],[CNA Hours Contract]], Table39[[#This Row],[NA in Training Hours Contract]], Table39[[#This Row],[Med Aide/Tech Hours Contract]])</f>
        <v>0</v>
      </c>
      <c r="AF375" s="4">
        <f>Table39[[#This Row],[CNA/NA/Med Aide Contract Hours]]/Table39[[#This Row],[Total CNA, NA in Training, Med Aide/Tech Hours]]</f>
        <v>0</v>
      </c>
      <c r="AG375" s="3">
        <v>120.59688888888888</v>
      </c>
      <c r="AH375" s="3">
        <v>0</v>
      </c>
      <c r="AI375" s="4">
        <f>Table39[[#This Row],[CNA Hours Contract]]/Table39[[#This Row],[CNA Hours]]</f>
        <v>0</v>
      </c>
      <c r="AJ375" s="3">
        <v>0</v>
      </c>
      <c r="AK375" s="3">
        <v>0</v>
      </c>
      <c r="AL375" s="4">
        <v>0</v>
      </c>
      <c r="AM375" s="3">
        <v>0</v>
      </c>
      <c r="AN375" s="3">
        <v>0</v>
      </c>
      <c r="AO375" s="4">
        <v>0</v>
      </c>
      <c r="AP375" s="1" t="s">
        <v>373</v>
      </c>
      <c r="AQ375" s="1">
        <v>5</v>
      </c>
    </row>
    <row r="376" spans="1:43" x14ac:dyDescent="0.2">
      <c r="A376" s="1" t="s">
        <v>425</v>
      </c>
      <c r="B376" s="1" t="s">
        <v>801</v>
      </c>
      <c r="C376" s="1" t="s">
        <v>1058</v>
      </c>
      <c r="D376" s="1" t="s">
        <v>1109</v>
      </c>
      <c r="E376" s="3">
        <v>29.622222222222224</v>
      </c>
      <c r="F376" s="3">
        <f t="shared" si="17"/>
        <v>126.16666666666666</v>
      </c>
      <c r="G376" s="3">
        <f>SUM(Table39[[#This Row],[RN Hours Contract (W/ Admin, DON)]], Table39[[#This Row],[LPN Contract Hours (w/ Admin)]], Table39[[#This Row],[CNA/NA/Med Aide Contract Hours]])</f>
        <v>0</v>
      </c>
      <c r="H376" s="4">
        <f>Table39[[#This Row],[Total Contract Hours]]/Table39[[#This Row],[Total Hours Nurse Staffing]]</f>
        <v>0</v>
      </c>
      <c r="I376" s="3">
        <f>SUM(Table39[[#This Row],[RN Hours]], Table39[[#This Row],[RN Admin Hours]], Table39[[#This Row],[RN DON Hours]])</f>
        <v>19.802777777777777</v>
      </c>
      <c r="J376" s="3">
        <f t="shared" si="15"/>
        <v>0</v>
      </c>
      <c r="K376" s="4">
        <f>Table39[[#This Row],[RN Hours Contract (W/ Admin, DON)]]/Table39[[#This Row],[RN Hours (w/ Admin, DON)]]</f>
        <v>0</v>
      </c>
      <c r="L376" s="3">
        <v>8.7972222222222225</v>
      </c>
      <c r="M376" s="3">
        <v>0</v>
      </c>
      <c r="N376" s="4">
        <f>Table39[[#This Row],[RN Hours Contract]]/Table39[[#This Row],[RN Hours]]</f>
        <v>0</v>
      </c>
      <c r="O376" s="3">
        <v>5.0944444444444441</v>
      </c>
      <c r="P376" s="3">
        <v>0</v>
      </c>
      <c r="Q376" s="4">
        <f>Table39[[#This Row],[RN Admin Hours Contract]]/Table39[[#This Row],[RN Admin Hours]]</f>
        <v>0</v>
      </c>
      <c r="R376" s="3">
        <v>5.9111111111111114</v>
      </c>
      <c r="S376" s="3">
        <v>0</v>
      </c>
      <c r="T376" s="4">
        <f>Table39[[#This Row],[RN DON Hours Contract]]/Table39[[#This Row],[RN DON Hours]]</f>
        <v>0</v>
      </c>
      <c r="U376" s="3">
        <f>SUM(Table39[[#This Row],[LPN Hours]], Table39[[#This Row],[LPN Admin Hours]])</f>
        <v>29.863888888888887</v>
      </c>
      <c r="V376" s="3">
        <f>Table39[[#This Row],[LPN Hours Contract]]+Table39[[#This Row],[LPN Admin Hours Contract]]</f>
        <v>0</v>
      </c>
      <c r="W376" s="4">
        <f t="shared" si="16"/>
        <v>0</v>
      </c>
      <c r="X376" s="3">
        <v>28.566666666666666</v>
      </c>
      <c r="Y376" s="3">
        <v>0</v>
      </c>
      <c r="Z376" s="4">
        <f>Table39[[#This Row],[LPN Hours Contract]]/Table39[[#This Row],[LPN Hours]]</f>
        <v>0</v>
      </c>
      <c r="AA376" s="3">
        <v>1.2972222222222223</v>
      </c>
      <c r="AB376" s="3">
        <v>0</v>
      </c>
      <c r="AC376" s="4">
        <f>Table39[[#This Row],[LPN Admin Hours Contract]]/Table39[[#This Row],[LPN Admin Hours]]</f>
        <v>0</v>
      </c>
      <c r="AD376" s="3">
        <f>SUM(Table39[[#This Row],[CNA Hours]], Table39[[#This Row],[NA in Training Hours]], Table39[[#This Row],[Med Aide/Tech Hours]])</f>
        <v>76.5</v>
      </c>
      <c r="AE376" s="3">
        <f>SUM(Table39[[#This Row],[CNA Hours Contract]], Table39[[#This Row],[NA in Training Hours Contract]], Table39[[#This Row],[Med Aide/Tech Hours Contract]])</f>
        <v>0</v>
      </c>
      <c r="AF376" s="4">
        <f>Table39[[#This Row],[CNA/NA/Med Aide Contract Hours]]/Table39[[#This Row],[Total CNA, NA in Training, Med Aide/Tech Hours]]</f>
        <v>0</v>
      </c>
      <c r="AG376" s="3">
        <v>76.5</v>
      </c>
      <c r="AH376" s="3">
        <v>0</v>
      </c>
      <c r="AI376" s="4">
        <f>Table39[[#This Row],[CNA Hours Contract]]/Table39[[#This Row],[CNA Hours]]</f>
        <v>0</v>
      </c>
      <c r="AJ376" s="3">
        <v>0</v>
      </c>
      <c r="AK376" s="3">
        <v>0</v>
      </c>
      <c r="AL376" s="4">
        <v>0</v>
      </c>
      <c r="AM376" s="3">
        <v>0</v>
      </c>
      <c r="AN376" s="3">
        <v>0</v>
      </c>
      <c r="AO376" s="4">
        <v>0</v>
      </c>
      <c r="AP376" s="1" t="s">
        <v>374</v>
      </c>
      <c r="AQ376" s="1">
        <v>5</v>
      </c>
    </row>
    <row r="377" spans="1:43" x14ac:dyDescent="0.2">
      <c r="A377" s="1" t="s">
        <v>425</v>
      </c>
      <c r="B377" s="1" t="s">
        <v>802</v>
      </c>
      <c r="C377" s="1" t="s">
        <v>878</v>
      </c>
      <c r="D377" s="1" t="s">
        <v>1105</v>
      </c>
      <c r="E377" s="3">
        <v>45.3</v>
      </c>
      <c r="F377" s="3">
        <f t="shared" si="17"/>
        <v>205.61766666666671</v>
      </c>
      <c r="G377" s="3">
        <f>SUM(Table39[[#This Row],[RN Hours Contract (W/ Admin, DON)]], Table39[[#This Row],[LPN Contract Hours (w/ Admin)]], Table39[[#This Row],[CNA/NA/Med Aide Contract Hours]])</f>
        <v>0</v>
      </c>
      <c r="H377" s="4">
        <f>Table39[[#This Row],[Total Contract Hours]]/Table39[[#This Row],[Total Hours Nurse Staffing]]</f>
        <v>0</v>
      </c>
      <c r="I377" s="3">
        <f>SUM(Table39[[#This Row],[RN Hours]], Table39[[#This Row],[RN Admin Hours]], Table39[[#This Row],[RN DON Hours]])</f>
        <v>67.24355555555556</v>
      </c>
      <c r="J377" s="3">
        <f t="shared" si="15"/>
        <v>0</v>
      </c>
      <c r="K377" s="4">
        <f>Table39[[#This Row],[RN Hours Contract (W/ Admin, DON)]]/Table39[[#This Row],[RN Hours (w/ Admin, DON)]]</f>
        <v>0</v>
      </c>
      <c r="L377" s="3">
        <v>49.293999999999997</v>
      </c>
      <c r="M377" s="3">
        <v>0</v>
      </c>
      <c r="N377" s="4">
        <f>Table39[[#This Row],[RN Hours Contract]]/Table39[[#This Row],[RN Hours]]</f>
        <v>0</v>
      </c>
      <c r="O377" s="3">
        <v>12.844000000000008</v>
      </c>
      <c r="P377" s="3">
        <v>0</v>
      </c>
      <c r="Q377" s="4">
        <f>Table39[[#This Row],[RN Admin Hours Contract]]/Table39[[#This Row],[RN Admin Hours]]</f>
        <v>0</v>
      </c>
      <c r="R377" s="3">
        <v>5.1055555555555552</v>
      </c>
      <c r="S377" s="3">
        <v>0</v>
      </c>
      <c r="T377" s="4">
        <f>Table39[[#This Row],[RN DON Hours Contract]]/Table39[[#This Row],[RN DON Hours]]</f>
        <v>0</v>
      </c>
      <c r="U377" s="3">
        <f>SUM(Table39[[#This Row],[LPN Hours]], Table39[[#This Row],[LPN Admin Hours]])</f>
        <v>38.080222222222226</v>
      </c>
      <c r="V377" s="3">
        <f>Table39[[#This Row],[LPN Hours Contract]]+Table39[[#This Row],[LPN Admin Hours Contract]]</f>
        <v>0</v>
      </c>
      <c r="W377" s="4">
        <f t="shared" si="16"/>
        <v>0</v>
      </c>
      <c r="X377" s="3">
        <v>33.711555555555556</v>
      </c>
      <c r="Y377" s="3">
        <v>0</v>
      </c>
      <c r="Z377" s="4">
        <f>Table39[[#This Row],[LPN Hours Contract]]/Table39[[#This Row],[LPN Hours]]</f>
        <v>0</v>
      </c>
      <c r="AA377" s="3">
        <v>4.3686666666666669</v>
      </c>
      <c r="AB377" s="3">
        <v>0</v>
      </c>
      <c r="AC377" s="4">
        <f>Table39[[#This Row],[LPN Admin Hours Contract]]/Table39[[#This Row],[LPN Admin Hours]]</f>
        <v>0</v>
      </c>
      <c r="AD377" s="3">
        <f>SUM(Table39[[#This Row],[CNA Hours]], Table39[[#This Row],[NA in Training Hours]], Table39[[#This Row],[Med Aide/Tech Hours]])</f>
        <v>100.2938888888889</v>
      </c>
      <c r="AE377" s="3">
        <f>SUM(Table39[[#This Row],[CNA Hours Contract]], Table39[[#This Row],[NA in Training Hours Contract]], Table39[[#This Row],[Med Aide/Tech Hours Contract]])</f>
        <v>0</v>
      </c>
      <c r="AF377" s="4">
        <f>Table39[[#This Row],[CNA/NA/Med Aide Contract Hours]]/Table39[[#This Row],[Total CNA, NA in Training, Med Aide/Tech Hours]]</f>
        <v>0</v>
      </c>
      <c r="AG377" s="3">
        <v>99.88644444444445</v>
      </c>
      <c r="AH377" s="3">
        <v>0</v>
      </c>
      <c r="AI377" s="4">
        <f>Table39[[#This Row],[CNA Hours Contract]]/Table39[[#This Row],[CNA Hours]]</f>
        <v>0</v>
      </c>
      <c r="AJ377" s="3">
        <v>0.40744444444444444</v>
      </c>
      <c r="AK377" s="3">
        <v>0</v>
      </c>
      <c r="AL377" s="4">
        <f>Table39[[#This Row],[NA in Training Hours Contract]]/Table39[[#This Row],[NA in Training Hours]]</f>
        <v>0</v>
      </c>
      <c r="AM377" s="3">
        <v>0</v>
      </c>
      <c r="AN377" s="3">
        <v>0</v>
      </c>
      <c r="AO377" s="4">
        <v>0</v>
      </c>
      <c r="AP377" s="1" t="s">
        <v>375</v>
      </c>
      <c r="AQ377" s="1">
        <v>5</v>
      </c>
    </row>
    <row r="378" spans="1:43" x14ac:dyDescent="0.2">
      <c r="A378" s="1" t="s">
        <v>425</v>
      </c>
      <c r="B378" s="1" t="s">
        <v>803</v>
      </c>
      <c r="C378" s="1" t="s">
        <v>911</v>
      </c>
      <c r="D378" s="1" t="s">
        <v>1075</v>
      </c>
      <c r="E378" s="3">
        <v>41.744444444444447</v>
      </c>
      <c r="F378" s="3">
        <f t="shared" si="17"/>
        <v>200.63511111111112</v>
      </c>
      <c r="G378" s="3">
        <f>SUM(Table39[[#This Row],[RN Hours Contract (W/ Admin, DON)]], Table39[[#This Row],[LPN Contract Hours (w/ Admin)]], Table39[[#This Row],[CNA/NA/Med Aide Contract Hours]])</f>
        <v>5.3361111111111112</v>
      </c>
      <c r="H378" s="4">
        <f>Table39[[#This Row],[Total Contract Hours]]/Table39[[#This Row],[Total Hours Nurse Staffing]]</f>
        <v>2.6596098168261233E-2</v>
      </c>
      <c r="I378" s="3">
        <f>SUM(Table39[[#This Row],[RN Hours]], Table39[[#This Row],[RN Admin Hours]], Table39[[#This Row],[RN DON Hours]])</f>
        <v>46.760111111111115</v>
      </c>
      <c r="J378" s="3">
        <f t="shared" ref="J378:J426" si="18">SUM(M378,P378,S378)</f>
        <v>2.2444444444444445</v>
      </c>
      <c r="K378" s="4">
        <f>Table39[[#This Row],[RN Hours Contract (W/ Admin, DON)]]/Table39[[#This Row],[RN Hours (w/ Admin, DON)]]</f>
        <v>4.7999125560484836E-2</v>
      </c>
      <c r="L378" s="3">
        <v>37.693444444444445</v>
      </c>
      <c r="M378" s="3">
        <v>2.2444444444444445</v>
      </c>
      <c r="N378" s="4">
        <f>Table39[[#This Row],[RN Hours Contract]]/Table39[[#This Row],[RN Hours]]</f>
        <v>5.9544689468548906E-2</v>
      </c>
      <c r="O378" s="3">
        <v>3.5555555555555554</v>
      </c>
      <c r="P378" s="3">
        <v>0</v>
      </c>
      <c r="Q378" s="4">
        <f>Table39[[#This Row],[RN Admin Hours Contract]]/Table39[[#This Row],[RN Admin Hours]]</f>
        <v>0</v>
      </c>
      <c r="R378" s="3">
        <v>5.5111111111111111</v>
      </c>
      <c r="S378" s="3">
        <v>0</v>
      </c>
      <c r="T378" s="4">
        <f>Table39[[#This Row],[RN DON Hours Contract]]/Table39[[#This Row],[RN DON Hours]]</f>
        <v>0</v>
      </c>
      <c r="U378" s="3">
        <f>SUM(Table39[[#This Row],[LPN Hours]], Table39[[#This Row],[LPN Admin Hours]])</f>
        <v>52.863888888888894</v>
      </c>
      <c r="V378" s="3">
        <f>Table39[[#This Row],[LPN Hours Contract]]+Table39[[#This Row],[LPN Admin Hours Contract]]</f>
        <v>1.5472222222222223</v>
      </c>
      <c r="W378" s="4">
        <f t="shared" ref="W378:W426" si="19">V378/U378</f>
        <v>2.9268036361725605E-2</v>
      </c>
      <c r="X378" s="3">
        <v>45.805555555555557</v>
      </c>
      <c r="Y378" s="3">
        <v>0</v>
      </c>
      <c r="Z378" s="4">
        <f>Table39[[#This Row],[LPN Hours Contract]]/Table39[[#This Row],[LPN Hours]]</f>
        <v>0</v>
      </c>
      <c r="AA378" s="3">
        <v>7.0583333333333336</v>
      </c>
      <c r="AB378" s="3">
        <v>1.5472222222222223</v>
      </c>
      <c r="AC378" s="4">
        <f>Table39[[#This Row],[LPN Admin Hours Contract]]/Table39[[#This Row],[LPN Admin Hours]]</f>
        <v>0.21920503738685557</v>
      </c>
      <c r="AD378" s="3">
        <f>SUM(Table39[[#This Row],[CNA Hours]], Table39[[#This Row],[NA in Training Hours]], Table39[[#This Row],[Med Aide/Tech Hours]])</f>
        <v>101.01111111111111</v>
      </c>
      <c r="AE378" s="3">
        <f>SUM(Table39[[#This Row],[CNA Hours Contract]], Table39[[#This Row],[NA in Training Hours Contract]], Table39[[#This Row],[Med Aide/Tech Hours Contract]])</f>
        <v>1.5444444444444445</v>
      </c>
      <c r="AF378" s="4">
        <f>Table39[[#This Row],[CNA/NA/Med Aide Contract Hours]]/Table39[[#This Row],[Total CNA, NA in Training, Med Aide/Tech Hours]]</f>
        <v>1.5289847101528985E-2</v>
      </c>
      <c r="AG378" s="3">
        <v>101.01111111111111</v>
      </c>
      <c r="AH378" s="3">
        <v>1.5444444444444445</v>
      </c>
      <c r="AI378" s="4">
        <f>Table39[[#This Row],[CNA Hours Contract]]/Table39[[#This Row],[CNA Hours]]</f>
        <v>1.5289847101528985E-2</v>
      </c>
      <c r="AJ378" s="3">
        <v>0</v>
      </c>
      <c r="AK378" s="3">
        <v>0</v>
      </c>
      <c r="AL378" s="4">
        <v>0</v>
      </c>
      <c r="AM378" s="3">
        <v>0</v>
      </c>
      <c r="AN378" s="3">
        <v>0</v>
      </c>
      <c r="AO378" s="4">
        <v>0</v>
      </c>
      <c r="AP378" s="1" t="s">
        <v>376</v>
      </c>
      <c r="AQ378" s="1">
        <v>5</v>
      </c>
    </row>
    <row r="379" spans="1:43" x14ac:dyDescent="0.2">
      <c r="A379" s="1" t="s">
        <v>425</v>
      </c>
      <c r="B379" s="1" t="s">
        <v>804</v>
      </c>
      <c r="C379" s="1" t="s">
        <v>1059</v>
      </c>
      <c r="D379" s="1" t="s">
        <v>1070</v>
      </c>
      <c r="E379" s="3">
        <v>57.633333333333333</v>
      </c>
      <c r="F379" s="3">
        <f t="shared" si="17"/>
        <v>240.65722222222223</v>
      </c>
      <c r="G379" s="3">
        <f>SUM(Table39[[#This Row],[RN Hours Contract (W/ Admin, DON)]], Table39[[#This Row],[LPN Contract Hours (w/ Admin)]], Table39[[#This Row],[CNA/NA/Med Aide Contract Hours]])</f>
        <v>0</v>
      </c>
      <c r="H379" s="4">
        <f>Table39[[#This Row],[Total Contract Hours]]/Table39[[#This Row],[Total Hours Nurse Staffing]]</f>
        <v>0</v>
      </c>
      <c r="I379" s="3">
        <f>SUM(Table39[[#This Row],[RN Hours]], Table39[[#This Row],[RN Admin Hours]], Table39[[#This Row],[RN DON Hours]])</f>
        <v>45.106222222222222</v>
      </c>
      <c r="J379" s="3">
        <f t="shared" si="18"/>
        <v>0</v>
      </c>
      <c r="K379" s="4">
        <f>Table39[[#This Row],[RN Hours Contract (W/ Admin, DON)]]/Table39[[#This Row],[RN Hours (w/ Admin, DON)]]</f>
        <v>0</v>
      </c>
      <c r="L379" s="3">
        <v>33.36622222222222</v>
      </c>
      <c r="M379" s="3">
        <v>0</v>
      </c>
      <c r="N379" s="4">
        <f>Table39[[#This Row],[RN Hours Contract]]/Table39[[#This Row],[RN Hours]]</f>
        <v>0</v>
      </c>
      <c r="O379" s="3">
        <v>6.0955555555555572</v>
      </c>
      <c r="P379" s="3">
        <v>0</v>
      </c>
      <c r="Q379" s="4">
        <f>Table39[[#This Row],[RN Admin Hours Contract]]/Table39[[#This Row],[RN Admin Hours]]</f>
        <v>0</v>
      </c>
      <c r="R379" s="3">
        <v>5.6444444444444448</v>
      </c>
      <c r="S379" s="3">
        <v>0</v>
      </c>
      <c r="T379" s="4">
        <f>Table39[[#This Row],[RN DON Hours Contract]]/Table39[[#This Row],[RN DON Hours]]</f>
        <v>0</v>
      </c>
      <c r="U379" s="3">
        <f>SUM(Table39[[#This Row],[LPN Hours]], Table39[[#This Row],[LPN Admin Hours]])</f>
        <v>81.072444444444443</v>
      </c>
      <c r="V379" s="3">
        <f>Table39[[#This Row],[LPN Hours Contract]]+Table39[[#This Row],[LPN Admin Hours Contract]]</f>
        <v>0</v>
      </c>
      <c r="W379" s="4">
        <f t="shared" si="19"/>
        <v>0</v>
      </c>
      <c r="X379" s="3">
        <v>81.072444444444443</v>
      </c>
      <c r="Y379" s="3">
        <v>0</v>
      </c>
      <c r="Z379" s="4">
        <f>Table39[[#This Row],[LPN Hours Contract]]/Table39[[#This Row],[LPN Hours]]</f>
        <v>0</v>
      </c>
      <c r="AA379" s="3">
        <v>0</v>
      </c>
      <c r="AB379" s="3">
        <v>0</v>
      </c>
      <c r="AC379" s="4">
        <v>0</v>
      </c>
      <c r="AD379" s="3">
        <f>SUM(Table39[[#This Row],[CNA Hours]], Table39[[#This Row],[NA in Training Hours]], Table39[[#This Row],[Med Aide/Tech Hours]])</f>
        <v>114.47855555555557</v>
      </c>
      <c r="AE379" s="3">
        <f>SUM(Table39[[#This Row],[CNA Hours Contract]], Table39[[#This Row],[NA in Training Hours Contract]], Table39[[#This Row],[Med Aide/Tech Hours Contract]])</f>
        <v>0</v>
      </c>
      <c r="AF379" s="4">
        <f>Table39[[#This Row],[CNA/NA/Med Aide Contract Hours]]/Table39[[#This Row],[Total CNA, NA in Training, Med Aide/Tech Hours]]</f>
        <v>0</v>
      </c>
      <c r="AG379" s="3">
        <v>96.306666666666672</v>
      </c>
      <c r="AH379" s="3">
        <v>0</v>
      </c>
      <c r="AI379" s="4">
        <f>Table39[[#This Row],[CNA Hours Contract]]/Table39[[#This Row],[CNA Hours]]</f>
        <v>0</v>
      </c>
      <c r="AJ379" s="3">
        <v>18.171888888888894</v>
      </c>
      <c r="AK379" s="3">
        <v>0</v>
      </c>
      <c r="AL379" s="4">
        <f>Table39[[#This Row],[NA in Training Hours Contract]]/Table39[[#This Row],[NA in Training Hours]]</f>
        <v>0</v>
      </c>
      <c r="AM379" s="3">
        <v>0</v>
      </c>
      <c r="AN379" s="3">
        <v>0</v>
      </c>
      <c r="AO379" s="4">
        <v>0</v>
      </c>
      <c r="AP379" s="1" t="s">
        <v>377</v>
      </c>
      <c r="AQ379" s="1">
        <v>5</v>
      </c>
    </row>
    <row r="380" spans="1:43" x14ac:dyDescent="0.2">
      <c r="A380" s="1" t="s">
        <v>425</v>
      </c>
      <c r="B380" s="1" t="s">
        <v>805</v>
      </c>
      <c r="C380" s="1" t="s">
        <v>856</v>
      </c>
      <c r="D380" s="1" t="s">
        <v>1118</v>
      </c>
      <c r="E380" s="3">
        <v>52.477777777777774</v>
      </c>
      <c r="F380" s="3">
        <f t="shared" si="17"/>
        <v>209.85077777777775</v>
      </c>
      <c r="G380" s="3">
        <f>SUM(Table39[[#This Row],[RN Hours Contract (W/ Admin, DON)]], Table39[[#This Row],[LPN Contract Hours (w/ Admin)]], Table39[[#This Row],[CNA/NA/Med Aide Contract Hours]])</f>
        <v>0</v>
      </c>
      <c r="H380" s="4">
        <f>Table39[[#This Row],[Total Contract Hours]]/Table39[[#This Row],[Total Hours Nurse Staffing]]</f>
        <v>0</v>
      </c>
      <c r="I380" s="3">
        <f>SUM(Table39[[#This Row],[RN Hours]], Table39[[#This Row],[RN Admin Hours]], Table39[[#This Row],[RN DON Hours]])</f>
        <v>70.905555555555551</v>
      </c>
      <c r="J380" s="3">
        <f t="shared" si="18"/>
        <v>0</v>
      </c>
      <c r="K380" s="4">
        <f>Table39[[#This Row],[RN Hours Contract (W/ Admin, DON)]]/Table39[[#This Row],[RN Hours (w/ Admin, DON)]]</f>
        <v>0</v>
      </c>
      <c r="L380" s="3">
        <v>56.211111111111109</v>
      </c>
      <c r="M380" s="3">
        <v>0</v>
      </c>
      <c r="N380" s="4">
        <f>Table39[[#This Row],[RN Hours Contract]]/Table39[[#This Row],[RN Hours]]</f>
        <v>0</v>
      </c>
      <c r="O380" s="3">
        <v>9.405555555555555</v>
      </c>
      <c r="P380" s="3">
        <v>0</v>
      </c>
      <c r="Q380" s="4">
        <f>Table39[[#This Row],[RN Admin Hours Contract]]/Table39[[#This Row],[RN Admin Hours]]</f>
        <v>0</v>
      </c>
      <c r="R380" s="3">
        <v>5.2888888888888888</v>
      </c>
      <c r="S380" s="3">
        <v>0</v>
      </c>
      <c r="T380" s="4">
        <f>Table39[[#This Row],[RN DON Hours Contract]]/Table39[[#This Row],[RN DON Hours]]</f>
        <v>0</v>
      </c>
      <c r="U380" s="3">
        <f>SUM(Table39[[#This Row],[LPN Hours]], Table39[[#This Row],[LPN Admin Hours]])</f>
        <v>28.938888888888886</v>
      </c>
      <c r="V380" s="3">
        <f>Table39[[#This Row],[LPN Hours Contract]]+Table39[[#This Row],[LPN Admin Hours Contract]]</f>
        <v>0</v>
      </c>
      <c r="W380" s="4">
        <f t="shared" si="19"/>
        <v>0</v>
      </c>
      <c r="X380" s="3">
        <v>24.238888888888887</v>
      </c>
      <c r="Y380" s="3">
        <v>0</v>
      </c>
      <c r="Z380" s="4">
        <f>Table39[[#This Row],[LPN Hours Contract]]/Table39[[#This Row],[LPN Hours]]</f>
        <v>0</v>
      </c>
      <c r="AA380" s="3">
        <v>4.7</v>
      </c>
      <c r="AB380" s="3">
        <v>0</v>
      </c>
      <c r="AC380" s="4">
        <f>Table39[[#This Row],[LPN Admin Hours Contract]]/Table39[[#This Row],[LPN Admin Hours]]</f>
        <v>0</v>
      </c>
      <c r="AD380" s="3">
        <f>SUM(Table39[[#This Row],[CNA Hours]], Table39[[#This Row],[NA in Training Hours]], Table39[[#This Row],[Med Aide/Tech Hours]])</f>
        <v>110.00633333333333</v>
      </c>
      <c r="AE380" s="3">
        <f>SUM(Table39[[#This Row],[CNA Hours Contract]], Table39[[#This Row],[NA in Training Hours Contract]], Table39[[#This Row],[Med Aide/Tech Hours Contract]])</f>
        <v>0</v>
      </c>
      <c r="AF380" s="4">
        <f>Table39[[#This Row],[CNA/NA/Med Aide Contract Hours]]/Table39[[#This Row],[Total CNA, NA in Training, Med Aide/Tech Hours]]</f>
        <v>0</v>
      </c>
      <c r="AG380" s="3">
        <v>110.00633333333333</v>
      </c>
      <c r="AH380" s="3">
        <v>0</v>
      </c>
      <c r="AI380" s="4">
        <f>Table39[[#This Row],[CNA Hours Contract]]/Table39[[#This Row],[CNA Hours]]</f>
        <v>0</v>
      </c>
      <c r="AJ380" s="3">
        <v>0</v>
      </c>
      <c r="AK380" s="3">
        <v>0</v>
      </c>
      <c r="AL380" s="4">
        <v>0</v>
      </c>
      <c r="AM380" s="3">
        <v>0</v>
      </c>
      <c r="AN380" s="3">
        <v>0</v>
      </c>
      <c r="AO380" s="4">
        <v>0</v>
      </c>
      <c r="AP380" s="1" t="s">
        <v>378</v>
      </c>
      <c r="AQ380" s="1">
        <v>5</v>
      </c>
    </row>
    <row r="381" spans="1:43" x14ac:dyDescent="0.2">
      <c r="A381" s="1" t="s">
        <v>425</v>
      </c>
      <c r="B381" s="1" t="s">
        <v>806</v>
      </c>
      <c r="C381" s="1" t="s">
        <v>903</v>
      </c>
      <c r="D381" s="1" t="s">
        <v>1095</v>
      </c>
      <c r="E381" s="3">
        <v>41.56666666666667</v>
      </c>
      <c r="F381" s="3">
        <f t="shared" si="17"/>
        <v>221.30955555555556</v>
      </c>
      <c r="G381" s="3">
        <f>SUM(Table39[[#This Row],[RN Hours Contract (W/ Admin, DON)]], Table39[[#This Row],[LPN Contract Hours (w/ Admin)]], Table39[[#This Row],[CNA/NA/Med Aide Contract Hours]])</f>
        <v>7.7777777777777779E-2</v>
      </c>
      <c r="H381" s="4">
        <f>Table39[[#This Row],[Total Contract Hours]]/Table39[[#This Row],[Total Hours Nurse Staffing]]</f>
        <v>3.5144337795325398E-4</v>
      </c>
      <c r="I381" s="3">
        <f>SUM(Table39[[#This Row],[RN Hours]], Table39[[#This Row],[RN Admin Hours]], Table39[[#This Row],[RN DON Hours]])</f>
        <v>74.37533333333333</v>
      </c>
      <c r="J381" s="3">
        <f t="shared" si="18"/>
        <v>0</v>
      </c>
      <c r="K381" s="4">
        <f>Table39[[#This Row],[RN Hours Contract (W/ Admin, DON)]]/Table39[[#This Row],[RN Hours (w/ Admin, DON)]]</f>
        <v>0</v>
      </c>
      <c r="L381" s="3">
        <v>44.486555555555555</v>
      </c>
      <c r="M381" s="3">
        <v>0</v>
      </c>
      <c r="N381" s="4">
        <f>Table39[[#This Row],[RN Hours Contract]]/Table39[[#This Row],[RN Hours]]</f>
        <v>0</v>
      </c>
      <c r="O381" s="3">
        <v>26.012111111111114</v>
      </c>
      <c r="P381" s="3">
        <v>0</v>
      </c>
      <c r="Q381" s="4">
        <f>Table39[[#This Row],[RN Admin Hours Contract]]/Table39[[#This Row],[RN Admin Hours]]</f>
        <v>0</v>
      </c>
      <c r="R381" s="3">
        <v>3.8766666666666665</v>
      </c>
      <c r="S381" s="3">
        <v>0</v>
      </c>
      <c r="T381" s="4">
        <f>Table39[[#This Row],[RN DON Hours Contract]]/Table39[[#This Row],[RN DON Hours]]</f>
        <v>0</v>
      </c>
      <c r="U381" s="3">
        <f>SUM(Table39[[#This Row],[LPN Hours]], Table39[[#This Row],[LPN Admin Hours]])</f>
        <v>28.329222222222221</v>
      </c>
      <c r="V381" s="3">
        <f>Table39[[#This Row],[LPN Hours Contract]]+Table39[[#This Row],[LPN Admin Hours Contract]]</f>
        <v>7.7777777777777779E-2</v>
      </c>
      <c r="W381" s="4">
        <f t="shared" si="19"/>
        <v>2.745496405360778E-3</v>
      </c>
      <c r="X381" s="3">
        <v>27.790333333333333</v>
      </c>
      <c r="Y381" s="3">
        <v>0</v>
      </c>
      <c r="Z381" s="4">
        <f>Table39[[#This Row],[LPN Hours Contract]]/Table39[[#This Row],[LPN Hours]]</f>
        <v>0</v>
      </c>
      <c r="AA381" s="3">
        <v>0.53888888888888886</v>
      </c>
      <c r="AB381" s="3">
        <v>7.7777777777777779E-2</v>
      </c>
      <c r="AC381" s="4">
        <f>Table39[[#This Row],[LPN Admin Hours Contract]]/Table39[[#This Row],[LPN Admin Hours]]</f>
        <v>0.14432989690721651</v>
      </c>
      <c r="AD381" s="3">
        <f>SUM(Table39[[#This Row],[CNA Hours]], Table39[[#This Row],[NA in Training Hours]], Table39[[#This Row],[Med Aide/Tech Hours]])</f>
        <v>118.605</v>
      </c>
      <c r="AE381" s="3">
        <f>SUM(Table39[[#This Row],[CNA Hours Contract]], Table39[[#This Row],[NA in Training Hours Contract]], Table39[[#This Row],[Med Aide/Tech Hours Contract]])</f>
        <v>0</v>
      </c>
      <c r="AF381" s="4">
        <f>Table39[[#This Row],[CNA/NA/Med Aide Contract Hours]]/Table39[[#This Row],[Total CNA, NA in Training, Med Aide/Tech Hours]]</f>
        <v>0</v>
      </c>
      <c r="AG381" s="3">
        <v>118.605</v>
      </c>
      <c r="AH381" s="3">
        <v>0</v>
      </c>
      <c r="AI381" s="4">
        <f>Table39[[#This Row],[CNA Hours Contract]]/Table39[[#This Row],[CNA Hours]]</f>
        <v>0</v>
      </c>
      <c r="AJ381" s="3">
        <v>0</v>
      </c>
      <c r="AK381" s="3">
        <v>0</v>
      </c>
      <c r="AL381" s="4">
        <v>0</v>
      </c>
      <c r="AM381" s="3">
        <v>0</v>
      </c>
      <c r="AN381" s="3">
        <v>0</v>
      </c>
      <c r="AO381" s="4">
        <v>0</v>
      </c>
      <c r="AP381" s="1" t="s">
        <v>379</v>
      </c>
      <c r="AQ381" s="1">
        <v>5</v>
      </c>
    </row>
    <row r="382" spans="1:43" x14ac:dyDescent="0.2">
      <c r="A382" s="1" t="s">
        <v>425</v>
      </c>
      <c r="B382" s="1" t="s">
        <v>807</v>
      </c>
      <c r="C382" s="1" t="s">
        <v>874</v>
      </c>
      <c r="D382" s="1" t="s">
        <v>1070</v>
      </c>
      <c r="E382" s="3">
        <v>39.12222222222222</v>
      </c>
      <c r="F382" s="3">
        <f t="shared" si="17"/>
        <v>209.07499999999999</v>
      </c>
      <c r="G382" s="3">
        <f>SUM(Table39[[#This Row],[RN Hours Contract (W/ Admin, DON)]], Table39[[#This Row],[LPN Contract Hours (w/ Admin)]], Table39[[#This Row],[CNA/NA/Med Aide Contract Hours]])</f>
        <v>0</v>
      </c>
      <c r="H382" s="4">
        <f>Table39[[#This Row],[Total Contract Hours]]/Table39[[#This Row],[Total Hours Nurse Staffing]]</f>
        <v>0</v>
      </c>
      <c r="I382" s="3">
        <f>SUM(Table39[[#This Row],[RN Hours]], Table39[[#This Row],[RN Admin Hours]], Table39[[#This Row],[RN DON Hours]])</f>
        <v>40.677777777777777</v>
      </c>
      <c r="J382" s="3">
        <f t="shared" si="18"/>
        <v>0</v>
      </c>
      <c r="K382" s="4">
        <f>Table39[[#This Row],[RN Hours Contract (W/ Admin, DON)]]/Table39[[#This Row],[RN Hours (w/ Admin, DON)]]</f>
        <v>0</v>
      </c>
      <c r="L382" s="3">
        <v>24.880555555555556</v>
      </c>
      <c r="M382" s="3">
        <v>0</v>
      </c>
      <c r="N382" s="4">
        <f>Table39[[#This Row],[RN Hours Contract]]/Table39[[#This Row],[RN Hours]]</f>
        <v>0</v>
      </c>
      <c r="O382" s="3">
        <v>10.616666666666667</v>
      </c>
      <c r="P382" s="3">
        <v>0</v>
      </c>
      <c r="Q382" s="4">
        <f>Table39[[#This Row],[RN Admin Hours Contract]]/Table39[[#This Row],[RN Admin Hours]]</f>
        <v>0</v>
      </c>
      <c r="R382" s="3">
        <v>5.1805555555555554</v>
      </c>
      <c r="S382" s="3">
        <v>0</v>
      </c>
      <c r="T382" s="4">
        <f>Table39[[#This Row],[RN DON Hours Contract]]/Table39[[#This Row],[RN DON Hours]]</f>
        <v>0</v>
      </c>
      <c r="U382" s="3">
        <f>SUM(Table39[[#This Row],[LPN Hours]], Table39[[#This Row],[LPN Admin Hours]])</f>
        <v>82.48888888888888</v>
      </c>
      <c r="V382" s="3">
        <f>Table39[[#This Row],[LPN Hours Contract]]+Table39[[#This Row],[LPN Admin Hours Contract]]</f>
        <v>0</v>
      </c>
      <c r="W382" s="4">
        <f t="shared" si="19"/>
        <v>0</v>
      </c>
      <c r="X382" s="3">
        <v>65.99722222222222</v>
      </c>
      <c r="Y382" s="3">
        <v>0</v>
      </c>
      <c r="Z382" s="4">
        <f>Table39[[#This Row],[LPN Hours Contract]]/Table39[[#This Row],[LPN Hours]]</f>
        <v>0</v>
      </c>
      <c r="AA382" s="3">
        <v>16.491666666666667</v>
      </c>
      <c r="AB382" s="3">
        <v>0</v>
      </c>
      <c r="AC382" s="4">
        <f>Table39[[#This Row],[LPN Admin Hours Contract]]/Table39[[#This Row],[LPN Admin Hours]]</f>
        <v>0</v>
      </c>
      <c r="AD382" s="3">
        <f>SUM(Table39[[#This Row],[CNA Hours]], Table39[[#This Row],[NA in Training Hours]], Table39[[#This Row],[Med Aide/Tech Hours]])</f>
        <v>85.908333333333331</v>
      </c>
      <c r="AE382" s="3">
        <f>SUM(Table39[[#This Row],[CNA Hours Contract]], Table39[[#This Row],[NA in Training Hours Contract]], Table39[[#This Row],[Med Aide/Tech Hours Contract]])</f>
        <v>0</v>
      </c>
      <c r="AF382" s="4">
        <f>Table39[[#This Row],[CNA/NA/Med Aide Contract Hours]]/Table39[[#This Row],[Total CNA, NA in Training, Med Aide/Tech Hours]]</f>
        <v>0</v>
      </c>
      <c r="AG382" s="3">
        <v>85.908333333333331</v>
      </c>
      <c r="AH382" s="3">
        <v>0</v>
      </c>
      <c r="AI382" s="4">
        <f>Table39[[#This Row],[CNA Hours Contract]]/Table39[[#This Row],[CNA Hours]]</f>
        <v>0</v>
      </c>
      <c r="AJ382" s="3">
        <v>0</v>
      </c>
      <c r="AK382" s="3">
        <v>0</v>
      </c>
      <c r="AL382" s="4">
        <v>0</v>
      </c>
      <c r="AM382" s="3">
        <v>0</v>
      </c>
      <c r="AN382" s="3">
        <v>0</v>
      </c>
      <c r="AO382" s="4">
        <v>0</v>
      </c>
      <c r="AP382" s="1" t="s">
        <v>380</v>
      </c>
      <c r="AQ382" s="1">
        <v>5</v>
      </c>
    </row>
    <row r="383" spans="1:43" x14ac:dyDescent="0.2">
      <c r="A383" s="1" t="s">
        <v>425</v>
      </c>
      <c r="B383" s="1" t="s">
        <v>808</v>
      </c>
      <c r="C383" s="1" t="s">
        <v>911</v>
      </c>
      <c r="D383" s="1" t="s">
        <v>1075</v>
      </c>
      <c r="E383" s="3">
        <v>15.777777777777779</v>
      </c>
      <c r="F383" s="3">
        <f t="shared" si="17"/>
        <v>108.96722222222223</v>
      </c>
      <c r="G383" s="3">
        <f>SUM(Table39[[#This Row],[RN Hours Contract (W/ Admin, DON)]], Table39[[#This Row],[LPN Contract Hours (w/ Admin)]], Table39[[#This Row],[CNA/NA/Med Aide Contract Hours]])</f>
        <v>0</v>
      </c>
      <c r="H383" s="4">
        <f>Table39[[#This Row],[Total Contract Hours]]/Table39[[#This Row],[Total Hours Nurse Staffing]]</f>
        <v>0</v>
      </c>
      <c r="I383" s="3">
        <f>SUM(Table39[[#This Row],[RN Hours]], Table39[[#This Row],[RN Admin Hours]], Table39[[#This Row],[RN DON Hours]])</f>
        <v>12.771666666666667</v>
      </c>
      <c r="J383" s="3">
        <f t="shared" si="18"/>
        <v>0</v>
      </c>
      <c r="K383" s="4">
        <f>Table39[[#This Row],[RN Hours Contract (W/ Admin, DON)]]/Table39[[#This Row],[RN Hours (w/ Admin, DON)]]</f>
        <v>0</v>
      </c>
      <c r="L383" s="3">
        <v>12.771666666666667</v>
      </c>
      <c r="M383" s="3">
        <v>0</v>
      </c>
      <c r="N383" s="4">
        <f>Table39[[#This Row],[RN Hours Contract]]/Table39[[#This Row],[RN Hours]]</f>
        <v>0</v>
      </c>
      <c r="O383" s="3">
        <v>0</v>
      </c>
      <c r="P383" s="3">
        <v>0</v>
      </c>
      <c r="Q383" s="4">
        <v>0</v>
      </c>
      <c r="R383" s="3">
        <v>0</v>
      </c>
      <c r="S383" s="3">
        <v>0</v>
      </c>
      <c r="T383" s="4">
        <v>0</v>
      </c>
      <c r="U383" s="3">
        <f>SUM(Table39[[#This Row],[LPN Hours]], Table39[[#This Row],[LPN Admin Hours]])</f>
        <v>14.616666666666667</v>
      </c>
      <c r="V383" s="3">
        <f>Table39[[#This Row],[LPN Hours Contract]]+Table39[[#This Row],[LPN Admin Hours Contract]]</f>
        <v>0</v>
      </c>
      <c r="W383" s="4">
        <f t="shared" si="19"/>
        <v>0</v>
      </c>
      <c r="X383" s="3">
        <v>14.616666666666667</v>
      </c>
      <c r="Y383" s="3">
        <v>0</v>
      </c>
      <c r="Z383" s="4">
        <f>Table39[[#This Row],[LPN Hours Contract]]/Table39[[#This Row],[LPN Hours]]</f>
        <v>0</v>
      </c>
      <c r="AA383" s="3">
        <v>0</v>
      </c>
      <c r="AB383" s="3">
        <v>0</v>
      </c>
      <c r="AC383" s="4">
        <v>0</v>
      </c>
      <c r="AD383" s="3">
        <f>SUM(Table39[[#This Row],[CNA Hours]], Table39[[#This Row],[NA in Training Hours]], Table39[[#This Row],[Med Aide/Tech Hours]])</f>
        <v>81.578888888888898</v>
      </c>
      <c r="AE383" s="3">
        <f>SUM(Table39[[#This Row],[CNA Hours Contract]], Table39[[#This Row],[NA in Training Hours Contract]], Table39[[#This Row],[Med Aide/Tech Hours Contract]])</f>
        <v>0</v>
      </c>
      <c r="AF383" s="4">
        <f>Table39[[#This Row],[CNA/NA/Med Aide Contract Hours]]/Table39[[#This Row],[Total CNA, NA in Training, Med Aide/Tech Hours]]</f>
        <v>0</v>
      </c>
      <c r="AG383" s="3">
        <v>81.578888888888898</v>
      </c>
      <c r="AH383" s="3">
        <v>0</v>
      </c>
      <c r="AI383" s="4">
        <f>Table39[[#This Row],[CNA Hours Contract]]/Table39[[#This Row],[CNA Hours]]</f>
        <v>0</v>
      </c>
      <c r="AJ383" s="3">
        <v>0</v>
      </c>
      <c r="AK383" s="3">
        <v>0</v>
      </c>
      <c r="AL383" s="4">
        <v>0</v>
      </c>
      <c r="AM383" s="3">
        <v>0</v>
      </c>
      <c r="AN383" s="3">
        <v>0</v>
      </c>
      <c r="AO383" s="4">
        <v>0</v>
      </c>
      <c r="AP383" s="1" t="s">
        <v>381</v>
      </c>
      <c r="AQ383" s="1">
        <v>5</v>
      </c>
    </row>
    <row r="384" spans="1:43" x14ac:dyDescent="0.2">
      <c r="A384" s="1" t="s">
        <v>425</v>
      </c>
      <c r="B384" s="1" t="s">
        <v>809</v>
      </c>
      <c r="C384" s="1" t="s">
        <v>869</v>
      </c>
      <c r="D384" s="1" t="s">
        <v>1105</v>
      </c>
      <c r="E384" s="3">
        <v>91.688888888888883</v>
      </c>
      <c r="F384" s="3">
        <f t="shared" si="17"/>
        <v>285.18611111111113</v>
      </c>
      <c r="G384" s="3">
        <f>SUM(Table39[[#This Row],[RN Hours Contract (W/ Admin, DON)]], Table39[[#This Row],[LPN Contract Hours (w/ Admin)]], Table39[[#This Row],[CNA/NA/Med Aide Contract Hours]])</f>
        <v>0</v>
      </c>
      <c r="H384" s="4">
        <f>Table39[[#This Row],[Total Contract Hours]]/Table39[[#This Row],[Total Hours Nurse Staffing]]</f>
        <v>0</v>
      </c>
      <c r="I384" s="3">
        <f>SUM(Table39[[#This Row],[RN Hours]], Table39[[#This Row],[RN Admin Hours]], Table39[[#This Row],[RN DON Hours]])</f>
        <v>70.441222222222208</v>
      </c>
      <c r="J384" s="3">
        <f t="shared" si="18"/>
        <v>0</v>
      </c>
      <c r="K384" s="4">
        <f>Table39[[#This Row],[RN Hours Contract (W/ Admin, DON)]]/Table39[[#This Row],[RN Hours (w/ Admin, DON)]]</f>
        <v>0</v>
      </c>
      <c r="L384" s="3">
        <v>45.989777777777775</v>
      </c>
      <c r="M384" s="3">
        <v>0</v>
      </c>
      <c r="N384" s="4">
        <f>Table39[[#This Row],[RN Hours Contract]]/Table39[[#This Row],[RN Hours]]</f>
        <v>0</v>
      </c>
      <c r="O384" s="3">
        <v>19.295888888888882</v>
      </c>
      <c r="P384" s="3">
        <v>0</v>
      </c>
      <c r="Q384" s="4">
        <f>Table39[[#This Row],[RN Admin Hours Contract]]/Table39[[#This Row],[RN Admin Hours]]</f>
        <v>0</v>
      </c>
      <c r="R384" s="3">
        <v>5.1555555555555559</v>
      </c>
      <c r="S384" s="3">
        <v>0</v>
      </c>
      <c r="T384" s="4">
        <f>Table39[[#This Row],[RN DON Hours Contract]]/Table39[[#This Row],[RN DON Hours]]</f>
        <v>0</v>
      </c>
      <c r="U384" s="3">
        <f>SUM(Table39[[#This Row],[LPN Hours]], Table39[[#This Row],[LPN Admin Hours]])</f>
        <v>86.743333333333339</v>
      </c>
      <c r="V384" s="3">
        <f>Table39[[#This Row],[LPN Hours Contract]]+Table39[[#This Row],[LPN Admin Hours Contract]]</f>
        <v>0</v>
      </c>
      <c r="W384" s="4">
        <f t="shared" si="19"/>
        <v>0</v>
      </c>
      <c r="X384" s="3">
        <v>79.930555555555557</v>
      </c>
      <c r="Y384" s="3">
        <v>0</v>
      </c>
      <c r="Z384" s="4">
        <f>Table39[[#This Row],[LPN Hours Contract]]/Table39[[#This Row],[LPN Hours]]</f>
        <v>0</v>
      </c>
      <c r="AA384" s="3">
        <v>6.8127777777777778</v>
      </c>
      <c r="AB384" s="3">
        <v>0</v>
      </c>
      <c r="AC384" s="4">
        <f>Table39[[#This Row],[LPN Admin Hours Contract]]/Table39[[#This Row],[LPN Admin Hours]]</f>
        <v>0</v>
      </c>
      <c r="AD384" s="3">
        <f>SUM(Table39[[#This Row],[CNA Hours]], Table39[[#This Row],[NA in Training Hours]], Table39[[#This Row],[Med Aide/Tech Hours]])</f>
        <v>128.00155555555554</v>
      </c>
      <c r="AE384" s="3">
        <f>SUM(Table39[[#This Row],[CNA Hours Contract]], Table39[[#This Row],[NA in Training Hours Contract]], Table39[[#This Row],[Med Aide/Tech Hours Contract]])</f>
        <v>0</v>
      </c>
      <c r="AF384" s="4">
        <f>Table39[[#This Row],[CNA/NA/Med Aide Contract Hours]]/Table39[[#This Row],[Total CNA, NA in Training, Med Aide/Tech Hours]]</f>
        <v>0</v>
      </c>
      <c r="AG384" s="3">
        <v>128.00155555555554</v>
      </c>
      <c r="AH384" s="3">
        <v>0</v>
      </c>
      <c r="AI384" s="4">
        <f>Table39[[#This Row],[CNA Hours Contract]]/Table39[[#This Row],[CNA Hours]]</f>
        <v>0</v>
      </c>
      <c r="AJ384" s="3">
        <v>0</v>
      </c>
      <c r="AK384" s="3">
        <v>0</v>
      </c>
      <c r="AL384" s="4">
        <v>0</v>
      </c>
      <c r="AM384" s="3">
        <v>0</v>
      </c>
      <c r="AN384" s="3">
        <v>0</v>
      </c>
      <c r="AO384" s="4">
        <v>0</v>
      </c>
      <c r="AP384" s="1" t="s">
        <v>382</v>
      </c>
      <c r="AQ384" s="1">
        <v>5</v>
      </c>
    </row>
    <row r="385" spans="1:43" x14ac:dyDescent="0.2">
      <c r="A385" s="1" t="s">
        <v>425</v>
      </c>
      <c r="B385" s="1" t="s">
        <v>810</v>
      </c>
      <c r="C385" s="1" t="s">
        <v>939</v>
      </c>
      <c r="D385" s="1" t="s">
        <v>1074</v>
      </c>
      <c r="E385" s="3">
        <v>50.077777777777776</v>
      </c>
      <c r="F385" s="3">
        <f t="shared" si="17"/>
        <v>280.80533333333335</v>
      </c>
      <c r="G385" s="3">
        <f>SUM(Table39[[#This Row],[RN Hours Contract (W/ Admin, DON)]], Table39[[#This Row],[LPN Contract Hours (w/ Admin)]], Table39[[#This Row],[CNA/NA/Med Aide Contract Hours]])</f>
        <v>8.2636666666666692</v>
      </c>
      <c r="H385" s="4">
        <f>Table39[[#This Row],[Total Contract Hours]]/Table39[[#This Row],[Total Hours Nurse Staffing]]</f>
        <v>2.9428453400695151E-2</v>
      </c>
      <c r="I385" s="3">
        <f>SUM(Table39[[#This Row],[RN Hours]], Table39[[#This Row],[RN Admin Hours]], Table39[[#This Row],[RN DON Hours]])</f>
        <v>104.96922222222221</v>
      </c>
      <c r="J385" s="3">
        <f t="shared" si="18"/>
        <v>5.0358888888888904</v>
      </c>
      <c r="K385" s="4">
        <f>Table39[[#This Row],[RN Hours Contract (W/ Admin, DON)]]/Table39[[#This Row],[RN Hours (w/ Admin, DON)]]</f>
        <v>4.7974909047413916E-2</v>
      </c>
      <c r="L385" s="3">
        <v>80.791444444444437</v>
      </c>
      <c r="M385" s="3">
        <v>5.0358888888888904</v>
      </c>
      <c r="N385" s="4">
        <f>Table39[[#This Row],[RN Hours Contract]]/Table39[[#This Row],[RN Hours]]</f>
        <v>6.2331957591769231E-2</v>
      </c>
      <c r="O385" s="3">
        <v>18.755555555555556</v>
      </c>
      <c r="P385" s="3">
        <v>0</v>
      </c>
      <c r="Q385" s="4">
        <f>Table39[[#This Row],[RN Admin Hours Contract]]/Table39[[#This Row],[RN Admin Hours]]</f>
        <v>0</v>
      </c>
      <c r="R385" s="3">
        <v>5.4222222222222225</v>
      </c>
      <c r="S385" s="3">
        <v>0</v>
      </c>
      <c r="T385" s="4">
        <f>Table39[[#This Row],[RN DON Hours Contract]]/Table39[[#This Row],[RN DON Hours]]</f>
        <v>0</v>
      </c>
      <c r="U385" s="3">
        <f>SUM(Table39[[#This Row],[LPN Hours]], Table39[[#This Row],[LPN Admin Hours]])</f>
        <v>22.841666666666665</v>
      </c>
      <c r="V385" s="3">
        <f>Table39[[#This Row],[LPN Hours Contract]]+Table39[[#This Row],[LPN Admin Hours Contract]]</f>
        <v>0</v>
      </c>
      <c r="W385" s="4">
        <f t="shared" si="19"/>
        <v>0</v>
      </c>
      <c r="X385" s="3">
        <v>22.841666666666665</v>
      </c>
      <c r="Y385" s="3">
        <v>0</v>
      </c>
      <c r="Z385" s="4">
        <f>Table39[[#This Row],[LPN Hours Contract]]/Table39[[#This Row],[LPN Hours]]</f>
        <v>0</v>
      </c>
      <c r="AA385" s="3">
        <v>0</v>
      </c>
      <c r="AB385" s="3">
        <v>0</v>
      </c>
      <c r="AC385" s="4">
        <v>0</v>
      </c>
      <c r="AD385" s="3">
        <f>SUM(Table39[[#This Row],[CNA Hours]], Table39[[#This Row],[NA in Training Hours]], Table39[[#This Row],[Med Aide/Tech Hours]])</f>
        <v>152.99444444444444</v>
      </c>
      <c r="AE385" s="3">
        <f>SUM(Table39[[#This Row],[CNA Hours Contract]], Table39[[#This Row],[NA in Training Hours Contract]], Table39[[#This Row],[Med Aide/Tech Hours Contract]])</f>
        <v>3.2277777777777779</v>
      </c>
      <c r="AF385" s="4">
        <f>Table39[[#This Row],[CNA/NA/Med Aide Contract Hours]]/Table39[[#This Row],[Total CNA, NA in Training, Med Aide/Tech Hours]]</f>
        <v>2.1097352845056105E-2</v>
      </c>
      <c r="AG385" s="3">
        <v>152.99444444444444</v>
      </c>
      <c r="AH385" s="3">
        <v>3.2277777777777779</v>
      </c>
      <c r="AI385" s="4">
        <f>Table39[[#This Row],[CNA Hours Contract]]/Table39[[#This Row],[CNA Hours]]</f>
        <v>2.1097352845056105E-2</v>
      </c>
      <c r="AJ385" s="3">
        <v>0</v>
      </c>
      <c r="AK385" s="3">
        <v>0</v>
      </c>
      <c r="AL385" s="4">
        <v>0</v>
      </c>
      <c r="AM385" s="3">
        <v>0</v>
      </c>
      <c r="AN385" s="3">
        <v>0</v>
      </c>
      <c r="AO385" s="4">
        <v>0</v>
      </c>
      <c r="AP385" s="1" t="s">
        <v>383</v>
      </c>
      <c r="AQ385" s="1">
        <v>5</v>
      </c>
    </row>
    <row r="386" spans="1:43" x14ac:dyDescent="0.2">
      <c r="A386" s="1" t="s">
        <v>425</v>
      </c>
      <c r="B386" s="1" t="s">
        <v>811</v>
      </c>
      <c r="C386" s="1" t="s">
        <v>1060</v>
      </c>
      <c r="D386" s="1" t="s">
        <v>1083</v>
      </c>
      <c r="E386" s="3">
        <v>76.8</v>
      </c>
      <c r="F386" s="3">
        <f t="shared" ref="F386:F426" si="20">SUM(I386,U386,AD386)</f>
        <v>278.75022222222219</v>
      </c>
      <c r="G386" s="3">
        <f>SUM(Table39[[#This Row],[RN Hours Contract (W/ Admin, DON)]], Table39[[#This Row],[LPN Contract Hours (w/ Admin)]], Table39[[#This Row],[CNA/NA/Med Aide Contract Hours]])</f>
        <v>0.1</v>
      </c>
      <c r="H386" s="4">
        <f>Table39[[#This Row],[Total Contract Hours]]/Table39[[#This Row],[Total Hours Nurse Staffing]]</f>
        <v>3.5874410862452732E-4</v>
      </c>
      <c r="I386" s="3">
        <f>SUM(Table39[[#This Row],[RN Hours]], Table39[[#This Row],[RN Admin Hours]], Table39[[#This Row],[RN DON Hours]])</f>
        <v>79.624111111111105</v>
      </c>
      <c r="J386" s="3">
        <f t="shared" si="18"/>
        <v>0.1</v>
      </c>
      <c r="K386" s="4">
        <f>Table39[[#This Row],[RN Hours Contract (W/ Admin, DON)]]/Table39[[#This Row],[RN Hours (w/ Admin, DON)]]</f>
        <v>1.2559009903477033E-3</v>
      </c>
      <c r="L386" s="3">
        <v>57.937444444444445</v>
      </c>
      <c r="M386" s="3">
        <v>0.1</v>
      </c>
      <c r="N386" s="4">
        <f>Table39[[#This Row],[RN Hours Contract]]/Table39[[#This Row],[RN Hours]]</f>
        <v>1.7259994975423686E-3</v>
      </c>
      <c r="O386" s="3">
        <v>16.175555555555555</v>
      </c>
      <c r="P386" s="3">
        <v>0</v>
      </c>
      <c r="Q386" s="4">
        <f>Table39[[#This Row],[RN Admin Hours Contract]]/Table39[[#This Row],[RN Admin Hours]]</f>
        <v>0</v>
      </c>
      <c r="R386" s="3">
        <v>5.5111111111111111</v>
      </c>
      <c r="S386" s="3">
        <v>0</v>
      </c>
      <c r="T386" s="4">
        <f>Table39[[#This Row],[RN DON Hours Contract]]/Table39[[#This Row],[RN DON Hours]]</f>
        <v>0</v>
      </c>
      <c r="U386" s="3">
        <f>SUM(Table39[[#This Row],[LPN Hours]], Table39[[#This Row],[LPN Admin Hours]])</f>
        <v>33.582111111111111</v>
      </c>
      <c r="V386" s="3">
        <f>Table39[[#This Row],[LPN Hours Contract]]+Table39[[#This Row],[LPN Admin Hours Contract]]</f>
        <v>0</v>
      </c>
      <c r="W386" s="4">
        <f t="shared" si="19"/>
        <v>0</v>
      </c>
      <c r="X386" s="3">
        <v>33.582111111111111</v>
      </c>
      <c r="Y386" s="3">
        <v>0</v>
      </c>
      <c r="Z386" s="4">
        <f>Table39[[#This Row],[LPN Hours Contract]]/Table39[[#This Row],[LPN Hours]]</f>
        <v>0</v>
      </c>
      <c r="AA386" s="3">
        <v>0</v>
      </c>
      <c r="AB386" s="3">
        <v>0</v>
      </c>
      <c r="AC386" s="4">
        <v>0</v>
      </c>
      <c r="AD386" s="3">
        <f>SUM(Table39[[#This Row],[CNA Hours]], Table39[[#This Row],[NA in Training Hours]], Table39[[#This Row],[Med Aide/Tech Hours]])</f>
        <v>165.54399999999998</v>
      </c>
      <c r="AE386" s="3">
        <f>SUM(Table39[[#This Row],[CNA Hours Contract]], Table39[[#This Row],[NA in Training Hours Contract]], Table39[[#This Row],[Med Aide/Tech Hours Contract]])</f>
        <v>0</v>
      </c>
      <c r="AF386" s="4">
        <f>Table39[[#This Row],[CNA/NA/Med Aide Contract Hours]]/Table39[[#This Row],[Total CNA, NA in Training, Med Aide/Tech Hours]]</f>
        <v>0</v>
      </c>
      <c r="AG386" s="3">
        <v>165.54399999999998</v>
      </c>
      <c r="AH386" s="3">
        <v>0</v>
      </c>
      <c r="AI386" s="4">
        <f>Table39[[#This Row],[CNA Hours Contract]]/Table39[[#This Row],[CNA Hours]]</f>
        <v>0</v>
      </c>
      <c r="AJ386" s="3">
        <v>0</v>
      </c>
      <c r="AK386" s="3">
        <v>0</v>
      </c>
      <c r="AL386" s="4">
        <v>0</v>
      </c>
      <c r="AM386" s="3">
        <v>0</v>
      </c>
      <c r="AN386" s="3">
        <v>0</v>
      </c>
      <c r="AO386" s="4">
        <v>0</v>
      </c>
      <c r="AP386" s="1" t="s">
        <v>384</v>
      </c>
      <c r="AQ386" s="1">
        <v>5</v>
      </c>
    </row>
    <row r="387" spans="1:43" x14ac:dyDescent="0.2">
      <c r="A387" s="1" t="s">
        <v>425</v>
      </c>
      <c r="B387" s="1" t="s">
        <v>812</v>
      </c>
      <c r="C387" s="1" t="s">
        <v>884</v>
      </c>
      <c r="D387" s="1" t="s">
        <v>1095</v>
      </c>
      <c r="E387" s="3">
        <v>61.655555555555559</v>
      </c>
      <c r="F387" s="3">
        <f t="shared" si="20"/>
        <v>266.73122222222219</v>
      </c>
      <c r="G387" s="3">
        <f>SUM(Table39[[#This Row],[RN Hours Contract (W/ Admin, DON)]], Table39[[#This Row],[LPN Contract Hours (w/ Admin)]], Table39[[#This Row],[CNA/NA/Med Aide Contract Hours]])</f>
        <v>0.12222222222222222</v>
      </c>
      <c r="H387" s="4">
        <f>Table39[[#This Row],[Total Contract Hours]]/Table39[[#This Row],[Total Hours Nurse Staffing]]</f>
        <v>4.5822240532604404E-4</v>
      </c>
      <c r="I387" s="3">
        <f>SUM(Table39[[#This Row],[RN Hours]], Table39[[#This Row],[RN Admin Hours]], Table39[[#This Row],[RN DON Hours]])</f>
        <v>54.802000000000007</v>
      </c>
      <c r="J387" s="3">
        <f t="shared" si="18"/>
        <v>0</v>
      </c>
      <c r="K387" s="4">
        <f>Table39[[#This Row],[RN Hours Contract (W/ Admin, DON)]]/Table39[[#This Row],[RN Hours (w/ Admin, DON)]]</f>
        <v>0</v>
      </c>
      <c r="L387" s="3">
        <v>30.355888888888892</v>
      </c>
      <c r="M387" s="3">
        <v>0</v>
      </c>
      <c r="N387" s="4">
        <f>Table39[[#This Row],[RN Hours Contract]]/Table39[[#This Row],[RN Hours]]</f>
        <v>0</v>
      </c>
      <c r="O387" s="3">
        <v>19.290555555555557</v>
      </c>
      <c r="P387" s="3">
        <v>0</v>
      </c>
      <c r="Q387" s="4">
        <f>Table39[[#This Row],[RN Admin Hours Contract]]/Table39[[#This Row],[RN Admin Hours]]</f>
        <v>0</v>
      </c>
      <c r="R387" s="3">
        <v>5.1555555555555559</v>
      </c>
      <c r="S387" s="3">
        <v>0</v>
      </c>
      <c r="T387" s="4">
        <f>Table39[[#This Row],[RN DON Hours Contract]]/Table39[[#This Row],[RN DON Hours]]</f>
        <v>0</v>
      </c>
      <c r="U387" s="3">
        <f>SUM(Table39[[#This Row],[LPN Hours]], Table39[[#This Row],[LPN Admin Hours]])</f>
        <v>61.090555555555554</v>
      </c>
      <c r="V387" s="3">
        <f>Table39[[#This Row],[LPN Hours Contract]]+Table39[[#This Row],[LPN Admin Hours Contract]]</f>
        <v>0.12222222222222222</v>
      </c>
      <c r="W387" s="4">
        <f t="shared" si="19"/>
        <v>2.0006729536298572E-3</v>
      </c>
      <c r="X387" s="3">
        <v>52.38666666666667</v>
      </c>
      <c r="Y387" s="3">
        <v>0</v>
      </c>
      <c r="Z387" s="4">
        <f>Table39[[#This Row],[LPN Hours Contract]]/Table39[[#This Row],[LPN Hours]]</f>
        <v>0</v>
      </c>
      <c r="AA387" s="3">
        <v>8.703888888888887</v>
      </c>
      <c r="AB387" s="3">
        <v>0.12222222222222222</v>
      </c>
      <c r="AC387" s="4">
        <f>Table39[[#This Row],[LPN Admin Hours Contract]]/Table39[[#This Row],[LPN Admin Hours]]</f>
        <v>1.4042254420118723E-2</v>
      </c>
      <c r="AD387" s="3">
        <f>SUM(Table39[[#This Row],[CNA Hours]], Table39[[#This Row],[NA in Training Hours]], Table39[[#This Row],[Med Aide/Tech Hours]])</f>
        <v>150.83866666666665</v>
      </c>
      <c r="AE387" s="3">
        <f>SUM(Table39[[#This Row],[CNA Hours Contract]], Table39[[#This Row],[NA in Training Hours Contract]], Table39[[#This Row],[Med Aide/Tech Hours Contract]])</f>
        <v>0</v>
      </c>
      <c r="AF387" s="4">
        <f>Table39[[#This Row],[CNA/NA/Med Aide Contract Hours]]/Table39[[#This Row],[Total CNA, NA in Training, Med Aide/Tech Hours]]</f>
        <v>0</v>
      </c>
      <c r="AG387" s="3">
        <v>108.85977777777777</v>
      </c>
      <c r="AH387" s="3">
        <v>0</v>
      </c>
      <c r="AI387" s="4">
        <f>Table39[[#This Row],[CNA Hours Contract]]/Table39[[#This Row],[CNA Hours]]</f>
        <v>0</v>
      </c>
      <c r="AJ387" s="3">
        <v>41.978888888888889</v>
      </c>
      <c r="AK387" s="3">
        <v>0</v>
      </c>
      <c r="AL387" s="4">
        <f>Table39[[#This Row],[NA in Training Hours Contract]]/Table39[[#This Row],[NA in Training Hours]]</f>
        <v>0</v>
      </c>
      <c r="AM387" s="3">
        <v>0</v>
      </c>
      <c r="AN387" s="3">
        <v>0</v>
      </c>
      <c r="AO387" s="4">
        <v>0</v>
      </c>
      <c r="AP387" s="1" t="s">
        <v>385</v>
      </c>
      <c r="AQ387" s="1">
        <v>5</v>
      </c>
    </row>
    <row r="388" spans="1:43" x14ac:dyDescent="0.2">
      <c r="A388" s="1" t="s">
        <v>425</v>
      </c>
      <c r="B388" s="1" t="s">
        <v>813</v>
      </c>
      <c r="C388" s="1" t="s">
        <v>919</v>
      </c>
      <c r="D388" s="1" t="s">
        <v>1110</v>
      </c>
      <c r="E388" s="3">
        <v>57.68888888888889</v>
      </c>
      <c r="F388" s="3">
        <f t="shared" si="20"/>
        <v>260.21777777777777</v>
      </c>
      <c r="G388" s="3">
        <f>SUM(Table39[[#This Row],[RN Hours Contract (W/ Admin, DON)]], Table39[[#This Row],[LPN Contract Hours (w/ Admin)]], Table39[[#This Row],[CNA/NA/Med Aide Contract Hours]])</f>
        <v>0</v>
      </c>
      <c r="H388" s="4">
        <f>Table39[[#This Row],[Total Contract Hours]]/Table39[[#This Row],[Total Hours Nurse Staffing]]</f>
        <v>0</v>
      </c>
      <c r="I388" s="3">
        <f>SUM(Table39[[#This Row],[RN Hours]], Table39[[#This Row],[RN Admin Hours]], Table39[[#This Row],[RN DON Hours]])</f>
        <v>36.317777777777778</v>
      </c>
      <c r="J388" s="3">
        <f t="shared" si="18"/>
        <v>0</v>
      </c>
      <c r="K388" s="4">
        <f>Table39[[#This Row],[RN Hours Contract (W/ Admin, DON)]]/Table39[[#This Row],[RN Hours (w/ Admin, DON)]]</f>
        <v>0</v>
      </c>
      <c r="L388" s="3">
        <v>25.117777777777778</v>
      </c>
      <c r="M388" s="3">
        <v>0</v>
      </c>
      <c r="N388" s="4">
        <f>Table39[[#This Row],[RN Hours Contract]]/Table39[[#This Row],[RN Hours]]</f>
        <v>0</v>
      </c>
      <c r="O388" s="3">
        <v>5.6</v>
      </c>
      <c r="P388" s="3">
        <v>0</v>
      </c>
      <c r="Q388" s="4">
        <f>Table39[[#This Row],[RN Admin Hours Contract]]/Table39[[#This Row],[RN Admin Hours]]</f>
        <v>0</v>
      </c>
      <c r="R388" s="3">
        <v>5.6</v>
      </c>
      <c r="S388" s="3">
        <v>0</v>
      </c>
      <c r="T388" s="4">
        <f>Table39[[#This Row],[RN DON Hours Contract]]/Table39[[#This Row],[RN DON Hours]]</f>
        <v>0</v>
      </c>
      <c r="U388" s="3">
        <f>SUM(Table39[[#This Row],[LPN Hours]], Table39[[#This Row],[LPN Admin Hours]])</f>
        <v>43.551111111111112</v>
      </c>
      <c r="V388" s="3">
        <f>Table39[[#This Row],[LPN Hours Contract]]+Table39[[#This Row],[LPN Admin Hours Contract]]</f>
        <v>0</v>
      </c>
      <c r="W388" s="4">
        <f t="shared" si="19"/>
        <v>0</v>
      </c>
      <c r="X388" s="3">
        <v>43.551111111111112</v>
      </c>
      <c r="Y388" s="3">
        <v>0</v>
      </c>
      <c r="Z388" s="4">
        <f>Table39[[#This Row],[LPN Hours Contract]]/Table39[[#This Row],[LPN Hours]]</f>
        <v>0</v>
      </c>
      <c r="AA388" s="3">
        <v>0</v>
      </c>
      <c r="AB388" s="3">
        <v>0</v>
      </c>
      <c r="AC388" s="4">
        <v>0</v>
      </c>
      <c r="AD388" s="3">
        <f>SUM(Table39[[#This Row],[CNA Hours]], Table39[[#This Row],[NA in Training Hours]], Table39[[#This Row],[Med Aide/Tech Hours]])</f>
        <v>180.34888888888889</v>
      </c>
      <c r="AE388" s="3">
        <f>SUM(Table39[[#This Row],[CNA Hours Contract]], Table39[[#This Row],[NA in Training Hours Contract]], Table39[[#This Row],[Med Aide/Tech Hours Contract]])</f>
        <v>0</v>
      </c>
      <c r="AF388" s="4">
        <f>Table39[[#This Row],[CNA/NA/Med Aide Contract Hours]]/Table39[[#This Row],[Total CNA, NA in Training, Med Aide/Tech Hours]]</f>
        <v>0</v>
      </c>
      <c r="AG388" s="3">
        <v>180.34888888888889</v>
      </c>
      <c r="AH388" s="3">
        <v>0</v>
      </c>
      <c r="AI388" s="4">
        <f>Table39[[#This Row],[CNA Hours Contract]]/Table39[[#This Row],[CNA Hours]]</f>
        <v>0</v>
      </c>
      <c r="AJ388" s="3">
        <v>0</v>
      </c>
      <c r="AK388" s="3">
        <v>0</v>
      </c>
      <c r="AL388" s="4">
        <v>0</v>
      </c>
      <c r="AM388" s="3">
        <v>0</v>
      </c>
      <c r="AN388" s="3">
        <v>0</v>
      </c>
      <c r="AO388" s="4">
        <v>0</v>
      </c>
      <c r="AP388" s="1" t="s">
        <v>386</v>
      </c>
      <c r="AQ388" s="1">
        <v>5</v>
      </c>
    </row>
    <row r="389" spans="1:43" x14ac:dyDescent="0.2">
      <c r="A389" s="1" t="s">
        <v>425</v>
      </c>
      <c r="B389" s="1" t="s">
        <v>814</v>
      </c>
      <c r="C389" s="1" t="s">
        <v>952</v>
      </c>
      <c r="D389" s="1" t="s">
        <v>1079</v>
      </c>
      <c r="E389" s="3">
        <v>102.38888888888889</v>
      </c>
      <c r="F389" s="3">
        <f t="shared" si="20"/>
        <v>340.9327777777778</v>
      </c>
      <c r="G389" s="3">
        <f>SUM(Table39[[#This Row],[RN Hours Contract (W/ Admin, DON)]], Table39[[#This Row],[LPN Contract Hours (w/ Admin)]], Table39[[#This Row],[CNA/NA/Med Aide Contract Hours]])</f>
        <v>65.947444444444443</v>
      </c>
      <c r="H389" s="4">
        <f>Table39[[#This Row],[Total Contract Hours]]/Table39[[#This Row],[Total Hours Nurse Staffing]]</f>
        <v>0.19343239706752224</v>
      </c>
      <c r="I389" s="3">
        <f>SUM(Table39[[#This Row],[RN Hours]], Table39[[#This Row],[RN Admin Hours]], Table39[[#This Row],[RN DON Hours]])</f>
        <v>74.545111111111098</v>
      </c>
      <c r="J389" s="3">
        <f t="shared" si="18"/>
        <v>1.3666666666666667</v>
      </c>
      <c r="K389" s="4">
        <f>Table39[[#This Row],[RN Hours Contract (W/ Admin, DON)]]/Table39[[#This Row],[RN Hours (w/ Admin, DON)]]</f>
        <v>1.8333417796233754E-2</v>
      </c>
      <c r="L389" s="3">
        <v>60.474777777777774</v>
      </c>
      <c r="M389" s="3">
        <v>1.3666666666666667</v>
      </c>
      <c r="N389" s="4">
        <f>Table39[[#This Row],[RN Hours Contract]]/Table39[[#This Row],[RN Hours]]</f>
        <v>2.259895309890441E-2</v>
      </c>
      <c r="O389" s="3">
        <v>8.4703333333333344</v>
      </c>
      <c r="P389" s="3">
        <v>0</v>
      </c>
      <c r="Q389" s="4">
        <f>Table39[[#This Row],[RN Admin Hours Contract]]/Table39[[#This Row],[RN Admin Hours]]</f>
        <v>0</v>
      </c>
      <c r="R389" s="3">
        <v>5.6</v>
      </c>
      <c r="S389" s="3">
        <v>0</v>
      </c>
      <c r="T389" s="4">
        <f>Table39[[#This Row],[RN DON Hours Contract]]/Table39[[#This Row],[RN DON Hours]]</f>
        <v>0</v>
      </c>
      <c r="U389" s="3">
        <f>SUM(Table39[[#This Row],[LPN Hours]], Table39[[#This Row],[LPN Admin Hours]])</f>
        <v>75.585555555555558</v>
      </c>
      <c r="V389" s="3">
        <f>Table39[[#This Row],[LPN Hours Contract]]+Table39[[#This Row],[LPN Admin Hours Contract]]</f>
        <v>25.800222222222224</v>
      </c>
      <c r="W389" s="4">
        <f t="shared" si="19"/>
        <v>0.34133799814779425</v>
      </c>
      <c r="X389" s="3">
        <v>75.316111111111113</v>
      </c>
      <c r="Y389" s="3">
        <v>25.530777777777779</v>
      </c>
      <c r="Z389" s="4">
        <f>Table39[[#This Row],[LPN Hours Contract]]/Table39[[#This Row],[LPN Hours]]</f>
        <v>0.33898162559287154</v>
      </c>
      <c r="AA389" s="3">
        <v>0.26944444444444443</v>
      </c>
      <c r="AB389" s="3">
        <v>0.26944444444444443</v>
      </c>
      <c r="AC389" s="4">
        <f>Table39[[#This Row],[LPN Admin Hours Contract]]/Table39[[#This Row],[LPN Admin Hours]]</f>
        <v>1</v>
      </c>
      <c r="AD389" s="3">
        <f>SUM(Table39[[#This Row],[CNA Hours]], Table39[[#This Row],[NA in Training Hours]], Table39[[#This Row],[Med Aide/Tech Hours]])</f>
        <v>190.80211111111112</v>
      </c>
      <c r="AE389" s="3">
        <f>SUM(Table39[[#This Row],[CNA Hours Contract]], Table39[[#This Row],[NA in Training Hours Contract]], Table39[[#This Row],[Med Aide/Tech Hours Contract]])</f>
        <v>38.780555555555559</v>
      </c>
      <c r="AF389" s="4">
        <f>Table39[[#This Row],[CNA/NA/Med Aide Contract Hours]]/Table39[[#This Row],[Total CNA, NA in Training, Med Aide/Tech Hours]]</f>
        <v>0.20325013874176795</v>
      </c>
      <c r="AG389" s="3">
        <v>186.63222222222223</v>
      </c>
      <c r="AH389" s="3">
        <v>38.780555555555559</v>
      </c>
      <c r="AI389" s="4">
        <f>Table39[[#This Row],[CNA Hours Contract]]/Table39[[#This Row],[CNA Hours]]</f>
        <v>0.20779131863617692</v>
      </c>
      <c r="AJ389" s="3">
        <v>4.169888888888889</v>
      </c>
      <c r="AK389" s="3">
        <v>0</v>
      </c>
      <c r="AL389" s="4">
        <f>Table39[[#This Row],[NA in Training Hours Contract]]/Table39[[#This Row],[NA in Training Hours]]</f>
        <v>0</v>
      </c>
      <c r="AM389" s="3">
        <v>0</v>
      </c>
      <c r="AN389" s="3">
        <v>0</v>
      </c>
      <c r="AO389" s="4">
        <v>0</v>
      </c>
      <c r="AP389" s="1" t="s">
        <v>387</v>
      </c>
      <c r="AQ389" s="1">
        <v>5</v>
      </c>
    </row>
    <row r="390" spans="1:43" x14ac:dyDescent="0.2">
      <c r="A390" s="1" t="s">
        <v>425</v>
      </c>
      <c r="B390" s="1" t="s">
        <v>815</v>
      </c>
      <c r="C390" s="1" t="s">
        <v>876</v>
      </c>
      <c r="D390" s="1" t="s">
        <v>1079</v>
      </c>
      <c r="E390" s="3">
        <v>109.55555555555556</v>
      </c>
      <c r="F390" s="3">
        <f t="shared" si="20"/>
        <v>438.75755555555554</v>
      </c>
      <c r="G390" s="3">
        <f>SUM(Table39[[#This Row],[RN Hours Contract (W/ Admin, DON)]], Table39[[#This Row],[LPN Contract Hours (w/ Admin)]], Table39[[#This Row],[CNA/NA/Med Aide Contract Hours]])</f>
        <v>3.8277777777777779</v>
      </c>
      <c r="H390" s="4">
        <f>Table39[[#This Row],[Total Contract Hours]]/Table39[[#This Row],[Total Hours Nurse Staffing]]</f>
        <v>8.7241296003006483E-3</v>
      </c>
      <c r="I390" s="3">
        <f>SUM(Table39[[#This Row],[RN Hours]], Table39[[#This Row],[RN Admin Hours]], Table39[[#This Row],[RN DON Hours]])</f>
        <v>58.098888888888894</v>
      </c>
      <c r="J390" s="3">
        <f t="shared" si="18"/>
        <v>0.51666666666666672</v>
      </c>
      <c r="K390" s="4">
        <f>Table39[[#This Row],[RN Hours Contract (W/ Admin, DON)]]/Table39[[#This Row],[RN Hours (w/ Admin, DON)]]</f>
        <v>8.8928837805274542E-3</v>
      </c>
      <c r="L390" s="3">
        <v>47.225888888888889</v>
      </c>
      <c r="M390" s="3">
        <v>0.51666666666666672</v>
      </c>
      <c r="N390" s="4">
        <f>Table39[[#This Row],[RN Hours Contract]]/Table39[[#This Row],[RN Hours]]</f>
        <v>1.0940326986375176E-2</v>
      </c>
      <c r="O390" s="3">
        <v>5.6343333333333359</v>
      </c>
      <c r="P390" s="3">
        <v>0</v>
      </c>
      <c r="Q390" s="4">
        <f>Table39[[#This Row],[RN Admin Hours Contract]]/Table39[[#This Row],[RN Admin Hours]]</f>
        <v>0</v>
      </c>
      <c r="R390" s="3">
        <v>5.238666666666667</v>
      </c>
      <c r="S390" s="3">
        <v>0</v>
      </c>
      <c r="T390" s="4">
        <f>Table39[[#This Row],[RN DON Hours Contract]]/Table39[[#This Row],[RN DON Hours]]</f>
        <v>0</v>
      </c>
      <c r="U390" s="3">
        <f>SUM(Table39[[#This Row],[LPN Hours]], Table39[[#This Row],[LPN Admin Hours]])</f>
        <v>173.00388888888889</v>
      </c>
      <c r="V390" s="3">
        <f>Table39[[#This Row],[LPN Hours Contract]]+Table39[[#This Row],[LPN Admin Hours Contract]]</f>
        <v>1.2388888888888889</v>
      </c>
      <c r="W390" s="4">
        <f t="shared" si="19"/>
        <v>7.1610464761549999E-3</v>
      </c>
      <c r="X390" s="3">
        <v>173.00388888888889</v>
      </c>
      <c r="Y390" s="3">
        <v>1.2388888888888889</v>
      </c>
      <c r="Z390" s="4">
        <f>Table39[[#This Row],[LPN Hours Contract]]/Table39[[#This Row],[LPN Hours]]</f>
        <v>7.1610464761549999E-3</v>
      </c>
      <c r="AA390" s="3">
        <v>0</v>
      </c>
      <c r="AB390" s="3">
        <v>0</v>
      </c>
      <c r="AC390" s="4">
        <v>0</v>
      </c>
      <c r="AD390" s="3">
        <f>SUM(Table39[[#This Row],[CNA Hours]], Table39[[#This Row],[NA in Training Hours]], Table39[[#This Row],[Med Aide/Tech Hours]])</f>
        <v>207.65477777777778</v>
      </c>
      <c r="AE390" s="3">
        <f>SUM(Table39[[#This Row],[CNA Hours Contract]], Table39[[#This Row],[NA in Training Hours Contract]], Table39[[#This Row],[Med Aide/Tech Hours Contract]])</f>
        <v>2.0722222222222224</v>
      </c>
      <c r="AF390" s="4">
        <f>Table39[[#This Row],[CNA/NA/Med Aide Contract Hours]]/Table39[[#This Row],[Total CNA, NA in Training, Med Aide/Tech Hours]]</f>
        <v>9.9791694869636738E-3</v>
      </c>
      <c r="AG390" s="3">
        <v>195.69622222222222</v>
      </c>
      <c r="AH390" s="3">
        <v>2.0722222222222224</v>
      </c>
      <c r="AI390" s="4">
        <f>Table39[[#This Row],[CNA Hours Contract]]/Table39[[#This Row],[CNA Hours]]</f>
        <v>1.0588974067517343E-2</v>
      </c>
      <c r="AJ390" s="3">
        <v>11.958555555555558</v>
      </c>
      <c r="AK390" s="3">
        <v>0</v>
      </c>
      <c r="AL390" s="4">
        <f>Table39[[#This Row],[NA in Training Hours Contract]]/Table39[[#This Row],[NA in Training Hours]]</f>
        <v>0</v>
      </c>
      <c r="AM390" s="3">
        <v>0</v>
      </c>
      <c r="AN390" s="3">
        <v>0</v>
      </c>
      <c r="AO390" s="4">
        <v>0</v>
      </c>
      <c r="AP390" s="1" t="s">
        <v>388</v>
      </c>
      <c r="AQ390" s="1">
        <v>5</v>
      </c>
    </row>
    <row r="391" spans="1:43" x14ac:dyDescent="0.2">
      <c r="A391" s="1" t="s">
        <v>425</v>
      </c>
      <c r="B391" s="1" t="s">
        <v>816</v>
      </c>
      <c r="C391" s="1" t="s">
        <v>928</v>
      </c>
      <c r="D391" s="1" t="s">
        <v>1079</v>
      </c>
      <c r="E391" s="3">
        <v>142.76666666666668</v>
      </c>
      <c r="F391" s="3">
        <f t="shared" si="20"/>
        <v>605.83366666666666</v>
      </c>
      <c r="G391" s="3">
        <f>SUM(Table39[[#This Row],[RN Hours Contract (W/ Admin, DON)]], Table39[[#This Row],[LPN Contract Hours (w/ Admin)]], Table39[[#This Row],[CNA/NA/Med Aide Contract Hours]])</f>
        <v>42.51444444444445</v>
      </c>
      <c r="H391" s="4">
        <f>Table39[[#This Row],[Total Contract Hours]]/Table39[[#This Row],[Total Hours Nurse Staffing]]</f>
        <v>7.0175110403423904E-2</v>
      </c>
      <c r="I391" s="3">
        <f>SUM(Table39[[#This Row],[RN Hours]], Table39[[#This Row],[RN Admin Hours]], Table39[[#This Row],[RN DON Hours]])</f>
        <v>67.919888888888877</v>
      </c>
      <c r="J391" s="3">
        <f t="shared" si="18"/>
        <v>0</v>
      </c>
      <c r="K391" s="4">
        <f>Table39[[#This Row],[RN Hours Contract (W/ Admin, DON)]]/Table39[[#This Row],[RN Hours (w/ Admin, DON)]]</f>
        <v>0</v>
      </c>
      <c r="L391" s="3">
        <v>42.264333333333333</v>
      </c>
      <c r="M391" s="3">
        <v>0</v>
      </c>
      <c r="N391" s="4">
        <f>Table39[[#This Row],[RN Hours Contract]]/Table39[[#This Row],[RN Hours]]</f>
        <v>0</v>
      </c>
      <c r="O391" s="3">
        <v>20.055555555555546</v>
      </c>
      <c r="P391" s="3">
        <v>0</v>
      </c>
      <c r="Q391" s="4">
        <f>Table39[[#This Row],[RN Admin Hours Contract]]/Table39[[#This Row],[RN Admin Hours]]</f>
        <v>0</v>
      </c>
      <c r="R391" s="3">
        <v>5.6</v>
      </c>
      <c r="S391" s="3">
        <v>0</v>
      </c>
      <c r="T391" s="4">
        <f>Table39[[#This Row],[RN DON Hours Contract]]/Table39[[#This Row],[RN DON Hours]]</f>
        <v>0</v>
      </c>
      <c r="U391" s="3">
        <f>SUM(Table39[[#This Row],[LPN Hours]], Table39[[#This Row],[LPN Admin Hours]])</f>
        <v>248.38877777777776</v>
      </c>
      <c r="V391" s="3">
        <f>Table39[[#This Row],[LPN Hours Contract]]+Table39[[#This Row],[LPN Admin Hours Contract]]</f>
        <v>9.4476666666666631</v>
      </c>
      <c r="W391" s="4">
        <f t="shared" si="19"/>
        <v>3.8035803192038989E-2</v>
      </c>
      <c r="X391" s="3">
        <v>229.47622222222222</v>
      </c>
      <c r="Y391" s="3">
        <v>9.4476666666666631</v>
      </c>
      <c r="Z391" s="4">
        <f>Table39[[#This Row],[LPN Hours Contract]]/Table39[[#This Row],[LPN Hours]]</f>
        <v>4.1170569112461891E-2</v>
      </c>
      <c r="AA391" s="3">
        <v>18.912555555555553</v>
      </c>
      <c r="AB391" s="3">
        <v>0</v>
      </c>
      <c r="AC391" s="4">
        <f>Table39[[#This Row],[LPN Admin Hours Contract]]/Table39[[#This Row],[LPN Admin Hours]]</f>
        <v>0</v>
      </c>
      <c r="AD391" s="3">
        <f>SUM(Table39[[#This Row],[CNA Hours]], Table39[[#This Row],[NA in Training Hours]], Table39[[#This Row],[Med Aide/Tech Hours]])</f>
        <v>289.52500000000003</v>
      </c>
      <c r="AE391" s="3">
        <f>SUM(Table39[[#This Row],[CNA Hours Contract]], Table39[[#This Row],[NA in Training Hours Contract]], Table39[[#This Row],[Med Aide/Tech Hours Contract]])</f>
        <v>33.066777777777787</v>
      </c>
      <c r="AF391" s="4">
        <f>Table39[[#This Row],[CNA/NA/Med Aide Contract Hours]]/Table39[[#This Row],[Total CNA, NA in Training, Med Aide/Tech Hours]]</f>
        <v>0.11421044047242132</v>
      </c>
      <c r="AG391" s="3">
        <v>284.70277777777778</v>
      </c>
      <c r="AH391" s="3">
        <v>33.066777777777787</v>
      </c>
      <c r="AI391" s="4">
        <f>Table39[[#This Row],[CNA Hours Contract]]/Table39[[#This Row],[CNA Hours]]</f>
        <v>0.11614490745709466</v>
      </c>
      <c r="AJ391" s="3">
        <v>4.8222222222222237</v>
      </c>
      <c r="AK391" s="3">
        <v>0</v>
      </c>
      <c r="AL391" s="4">
        <f>Table39[[#This Row],[NA in Training Hours Contract]]/Table39[[#This Row],[NA in Training Hours]]</f>
        <v>0</v>
      </c>
      <c r="AM391" s="3">
        <v>0</v>
      </c>
      <c r="AN391" s="3">
        <v>0</v>
      </c>
      <c r="AO391" s="4">
        <v>0</v>
      </c>
      <c r="AP391" s="1" t="s">
        <v>389</v>
      </c>
      <c r="AQ391" s="1">
        <v>5</v>
      </c>
    </row>
    <row r="392" spans="1:43" x14ac:dyDescent="0.2">
      <c r="A392" s="1" t="s">
        <v>425</v>
      </c>
      <c r="B392" s="1" t="s">
        <v>817</v>
      </c>
      <c r="C392" s="1" t="s">
        <v>937</v>
      </c>
      <c r="D392" s="1" t="s">
        <v>1118</v>
      </c>
      <c r="E392" s="3">
        <v>46.955555555555556</v>
      </c>
      <c r="F392" s="3">
        <f t="shared" si="20"/>
        <v>196.20877777777775</v>
      </c>
      <c r="G392" s="3">
        <f>SUM(Table39[[#This Row],[RN Hours Contract (W/ Admin, DON)]], Table39[[#This Row],[LPN Contract Hours (w/ Admin)]], Table39[[#This Row],[CNA/NA/Med Aide Contract Hours]])</f>
        <v>0</v>
      </c>
      <c r="H392" s="4">
        <f>Table39[[#This Row],[Total Contract Hours]]/Table39[[#This Row],[Total Hours Nurse Staffing]]</f>
        <v>0</v>
      </c>
      <c r="I392" s="3">
        <f>SUM(Table39[[#This Row],[RN Hours]], Table39[[#This Row],[RN Admin Hours]], Table39[[#This Row],[RN DON Hours]])</f>
        <v>58.592888888888886</v>
      </c>
      <c r="J392" s="3">
        <f t="shared" si="18"/>
        <v>0</v>
      </c>
      <c r="K392" s="4">
        <f>Table39[[#This Row],[RN Hours Contract (W/ Admin, DON)]]/Table39[[#This Row],[RN Hours (w/ Admin, DON)]]</f>
        <v>0</v>
      </c>
      <c r="L392" s="3">
        <v>36.798333333333332</v>
      </c>
      <c r="M392" s="3">
        <v>0</v>
      </c>
      <c r="N392" s="4">
        <f>Table39[[#This Row],[RN Hours Contract]]/Table39[[#This Row],[RN Hours]]</f>
        <v>0</v>
      </c>
      <c r="O392" s="3">
        <v>16.789000000000001</v>
      </c>
      <c r="P392" s="3">
        <v>0</v>
      </c>
      <c r="Q392" s="4">
        <f>Table39[[#This Row],[RN Admin Hours Contract]]/Table39[[#This Row],[RN Admin Hours]]</f>
        <v>0</v>
      </c>
      <c r="R392" s="3">
        <v>5.0055555555555555</v>
      </c>
      <c r="S392" s="3">
        <v>0</v>
      </c>
      <c r="T392" s="4">
        <f>Table39[[#This Row],[RN DON Hours Contract]]/Table39[[#This Row],[RN DON Hours]]</f>
        <v>0</v>
      </c>
      <c r="U392" s="3">
        <f>SUM(Table39[[#This Row],[LPN Hours]], Table39[[#This Row],[LPN Admin Hours]])</f>
        <v>37.167222222222222</v>
      </c>
      <c r="V392" s="3">
        <f>Table39[[#This Row],[LPN Hours Contract]]+Table39[[#This Row],[LPN Admin Hours Contract]]</f>
        <v>0</v>
      </c>
      <c r="W392" s="4">
        <f t="shared" si="19"/>
        <v>0</v>
      </c>
      <c r="X392" s="3">
        <v>37.167222222222222</v>
      </c>
      <c r="Y392" s="3">
        <v>0</v>
      </c>
      <c r="Z392" s="4">
        <f>Table39[[#This Row],[LPN Hours Contract]]/Table39[[#This Row],[LPN Hours]]</f>
        <v>0</v>
      </c>
      <c r="AA392" s="3">
        <v>0</v>
      </c>
      <c r="AB392" s="3">
        <v>0</v>
      </c>
      <c r="AC392" s="4">
        <v>0</v>
      </c>
      <c r="AD392" s="3">
        <f>SUM(Table39[[#This Row],[CNA Hours]], Table39[[#This Row],[NA in Training Hours]], Table39[[#This Row],[Med Aide/Tech Hours]])</f>
        <v>100.44866666666665</v>
      </c>
      <c r="AE392" s="3">
        <f>SUM(Table39[[#This Row],[CNA Hours Contract]], Table39[[#This Row],[NA in Training Hours Contract]], Table39[[#This Row],[Med Aide/Tech Hours Contract]])</f>
        <v>0</v>
      </c>
      <c r="AF392" s="4">
        <f>Table39[[#This Row],[CNA/NA/Med Aide Contract Hours]]/Table39[[#This Row],[Total CNA, NA in Training, Med Aide/Tech Hours]]</f>
        <v>0</v>
      </c>
      <c r="AG392" s="3">
        <v>100.44866666666665</v>
      </c>
      <c r="AH392" s="3">
        <v>0</v>
      </c>
      <c r="AI392" s="4">
        <f>Table39[[#This Row],[CNA Hours Contract]]/Table39[[#This Row],[CNA Hours]]</f>
        <v>0</v>
      </c>
      <c r="AJ392" s="3">
        <v>0</v>
      </c>
      <c r="AK392" s="3">
        <v>0</v>
      </c>
      <c r="AL392" s="4">
        <v>0</v>
      </c>
      <c r="AM392" s="3">
        <v>0</v>
      </c>
      <c r="AN392" s="3">
        <v>0</v>
      </c>
      <c r="AO392" s="4">
        <v>0</v>
      </c>
      <c r="AP392" s="1" t="s">
        <v>390</v>
      </c>
      <c r="AQ392" s="1">
        <v>5</v>
      </c>
    </row>
    <row r="393" spans="1:43" x14ac:dyDescent="0.2">
      <c r="A393" s="1" t="s">
        <v>425</v>
      </c>
      <c r="B393" s="1" t="s">
        <v>818</v>
      </c>
      <c r="C393" s="1" t="s">
        <v>919</v>
      </c>
      <c r="D393" s="1" t="s">
        <v>1110</v>
      </c>
      <c r="E393" s="3">
        <v>65.25555555555556</v>
      </c>
      <c r="F393" s="3">
        <f t="shared" si="20"/>
        <v>250.0758888888889</v>
      </c>
      <c r="G393" s="3">
        <f>SUM(Table39[[#This Row],[RN Hours Contract (W/ Admin, DON)]], Table39[[#This Row],[LPN Contract Hours (w/ Admin)]], Table39[[#This Row],[CNA/NA/Med Aide Contract Hours]])</f>
        <v>0</v>
      </c>
      <c r="H393" s="4">
        <f>Table39[[#This Row],[Total Contract Hours]]/Table39[[#This Row],[Total Hours Nurse Staffing]]</f>
        <v>0</v>
      </c>
      <c r="I393" s="3">
        <f>SUM(Table39[[#This Row],[RN Hours]], Table39[[#This Row],[RN Admin Hours]], Table39[[#This Row],[RN DON Hours]])</f>
        <v>51.512888888888888</v>
      </c>
      <c r="J393" s="3">
        <f t="shared" si="18"/>
        <v>0</v>
      </c>
      <c r="K393" s="4">
        <f>Table39[[#This Row],[RN Hours Contract (W/ Admin, DON)]]/Table39[[#This Row],[RN Hours (w/ Admin, DON)]]</f>
        <v>0</v>
      </c>
      <c r="L393" s="3">
        <v>25.604444444444447</v>
      </c>
      <c r="M393" s="3">
        <v>0</v>
      </c>
      <c r="N393" s="4">
        <f>Table39[[#This Row],[RN Hours Contract]]/Table39[[#This Row],[RN Hours]]</f>
        <v>0</v>
      </c>
      <c r="O393" s="3">
        <v>20.741777777777774</v>
      </c>
      <c r="P393" s="3">
        <v>0</v>
      </c>
      <c r="Q393" s="4">
        <f>Table39[[#This Row],[RN Admin Hours Contract]]/Table39[[#This Row],[RN Admin Hours]]</f>
        <v>0</v>
      </c>
      <c r="R393" s="3">
        <v>5.166666666666667</v>
      </c>
      <c r="S393" s="3">
        <v>0</v>
      </c>
      <c r="T393" s="4">
        <f>Table39[[#This Row],[RN DON Hours Contract]]/Table39[[#This Row],[RN DON Hours]]</f>
        <v>0</v>
      </c>
      <c r="U393" s="3">
        <f>SUM(Table39[[#This Row],[LPN Hours]], Table39[[#This Row],[LPN Admin Hours]])</f>
        <v>79.362111111111105</v>
      </c>
      <c r="V393" s="3">
        <f>Table39[[#This Row],[LPN Hours Contract]]+Table39[[#This Row],[LPN Admin Hours Contract]]</f>
        <v>0</v>
      </c>
      <c r="W393" s="4">
        <f t="shared" si="19"/>
        <v>0</v>
      </c>
      <c r="X393" s="3">
        <v>70.725777777777779</v>
      </c>
      <c r="Y393" s="3">
        <v>0</v>
      </c>
      <c r="Z393" s="4">
        <f>Table39[[#This Row],[LPN Hours Contract]]/Table39[[#This Row],[LPN Hours]]</f>
        <v>0</v>
      </c>
      <c r="AA393" s="3">
        <v>8.6363333333333312</v>
      </c>
      <c r="AB393" s="3">
        <v>0</v>
      </c>
      <c r="AC393" s="4">
        <f>Table39[[#This Row],[LPN Admin Hours Contract]]/Table39[[#This Row],[LPN Admin Hours]]</f>
        <v>0</v>
      </c>
      <c r="AD393" s="3">
        <f>SUM(Table39[[#This Row],[CNA Hours]], Table39[[#This Row],[NA in Training Hours]], Table39[[#This Row],[Med Aide/Tech Hours]])</f>
        <v>119.2008888888889</v>
      </c>
      <c r="AE393" s="3">
        <f>SUM(Table39[[#This Row],[CNA Hours Contract]], Table39[[#This Row],[NA in Training Hours Contract]], Table39[[#This Row],[Med Aide/Tech Hours Contract]])</f>
        <v>0</v>
      </c>
      <c r="AF393" s="4">
        <f>Table39[[#This Row],[CNA/NA/Med Aide Contract Hours]]/Table39[[#This Row],[Total CNA, NA in Training, Med Aide/Tech Hours]]</f>
        <v>0</v>
      </c>
      <c r="AG393" s="3">
        <v>117.34155555555556</v>
      </c>
      <c r="AH393" s="3">
        <v>0</v>
      </c>
      <c r="AI393" s="4">
        <f>Table39[[#This Row],[CNA Hours Contract]]/Table39[[#This Row],[CNA Hours]]</f>
        <v>0</v>
      </c>
      <c r="AJ393" s="3">
        <v>1.8593333333333337</v>
      </c>
      <c r="AK393" s="3">
        <v>0</v>
      </c>
      <c r="AL393" s="4">
        <f>Table39[[#This Row],[NA in Training Hours Contract]]/Table39[[#This Row],[NA in Training Hours]]</f>
        <v>0</v>
      </c>
      <c r="AM393" s="3">
        <v>0</v>
      </c>
      <c r="AN393" s="3">
        <v>0</v>
      </c>
      <c r="AO393" s="4">
        <v>0</v>
      </c>
      <c r="AP393" s="1" t="s">
        <v>391</v>
      </c>
      <c r="AQ393" s="1">
        <v>5</v>
      </c>
    </row>
    <row r="394" spans="1:43" x14ac:dyDescent="0.2">
      <c r="A394" s="1" t="s">
        <v>425</v>
      </c>
      <c r="B394" s="1" t="s">
        <v>819</v>
      </c>
      <c r="C394" s="1" t="s">
        <v>1025</v>
      </c>
      <c r="D394" s="1" t="s">
        <v>1121</v>
      </c>
      <c r="E394" s="3">
        <v>45.255555555555553</v>
      </c>
      <c r="F394" s="3">
        <f t="shared" si="20"/>
        <v>208.30577777777779</v>
      </c>
      <c r="G394" s="3">
        <f>SUM(Table39[[#This Row],[RN Hours Contract (W/ Admin, DON)]], Table39[[#This Row],[LPN Contract Hours (w/ Admin)]], Table39[[#This Row],[CNA/NA/Med Aide Contract Hours]])</f>
        <v>0</v>
      </c>
      <c r="H394" s="4">
        <f>Table39[[#This Row],[Total Contract Hours]]/Table39[[#This Row],[Total Hours Nurse Staffing]]</f>
        <v>0</v>
      </c>
      <c r="I394" s="3">
        <f>SUM(Table39[[#This Row],[RN Hours]], Table39[[#This Row],[RN Admin Hours]], Table39[[#This Row],[RN DON Hours]])</f>
        <v>68.957666666666668</v>
      </c>
      <c r="J394" s="3">
        <f t="shared" si="18"/>
        <v>0</v>
      </c>
      <c r="K394" s="4">
        <f>Table39[[#This Row],[RN Hours Contract (W/ Admin, DON)]]/Table39[[#This Row],[RN Hours (w/ Admin, DON)]]</f>
        <v>0</v>
      </c>
      <c r="L394" s="3">
        <v>37.925666666666665</v>
      </c>
      <c r="M394" s="3">
        <v>0</v>
      </c>
      <c r="N394" s="4">
        <f>Table39[[#This Row],[RN Hours Contract]]/Table39[[#This Row],[RN Hours]]</f>
        <v>0</v>
      </c>
      <c r="O394" s="3">
        <v>26.115333333333329</v>
      </c>
      <c r="P394" s="3">
        <v>0</v>
      </c>
      <c r="Q394" s="4">
        <f>Table39[[#This Row],[RN Admin Hours Contract]]/Table39[[#This Row],[RN Admin Hours]]</f>
        <v>0</v>
      </c>
      <c r="R394" s="3">
        <v>4.916666666666667</v>
      </c>
      <c r="S394" s="3">
        <v>0</v>
      </c>
      <c r="T394" s="4">
        <f>Table39[[#This Row],[RN DON Hours Contract]]/Table39[[#This Row],[RN DON Hours]]</f>
        <v>0</v>
      </c>
      <c r="U394" s="3">
        <f>SUM(Table39[[#This Row],[LPN Hours]], Table39[[#This Row],[LPN Admin Hours]])</f>
        <v>59.107111111111109</v>
      </c>
      <c r="V394" s="3">
        <f>Table39[[#This Row],[LPN Hours Contract]]+Table39[[#This Row],[LPN Admin Hours Contract]]</f>
        <v>0</v>
      </c>
      <c r="W394" s="4">
        <f t="shared" si="19"/>
        <v>0</v>
      </c>
      <c r="X394" s="3">
        <v>49.345666666666666</v>
      </c>
      <c r="Y394" s="3">
        <v>0</v>
      </c>
      <c r="Z394" s="4">
        <f>Table39[[#This Row],[LPN Hours Contract]]/Table39[[#This Row],[LPN Hours]]</f>
        <v>0</v>
      </c>
      <c r="AA394" s="3">
        <v>9.7614444444444413</v>
      </c>
      <c r="AB394" s="3">
        <v>0</v>
      </c>
      <c r="AC394" s="4">
        <f>Table39[[#This Row],[LPN Admin Hours Contract]]/Table39[[#This Row],[LPN Admin Hours]]</f>
        <v>0</v>
      </c>
      <c r="AD394" s="3">
        <f>SUM(Table39[[#This Row],[CNA Hours]], Table39[[#This Row],[NA in Training Hours]], Table39[[#This Row],[Med Aide/Tech Hours]])</f>
        <v>80.241</v>
      </c>
      <c r="AE394" s="3">
        <f>SUM(Table39[[#This Row],[CNA Hours Contract]], Table39[[#This Row],[NA in Training Hours Contract]], Table39[[#This Row],[Med Aide/Tech Hours Contract]])</f>
        <v>0</v>
      </c>
      <c r="AF394" s="4">
        <f>Table39[[#This Row],[CNA/NA/Med Aide Contract Hours]]/Table39[[#This Row],[Total CNA, NA in Training, Med Aide/Tech Hours]]</f>
        <v>0</v>
      </c>
      <c r="AG394" s="3">
        <v>79.170444444444442</v>
      </c>
      <c r="AH394" s="3">
        <v>0</v>
      </c>
      <c r="AI394" s="4">
        <f>Table39[[#This Row],[CNA Hours Contract]]/Table39[[#This Row],[CNA Hours]]</f>
        <v>0</v>
      </c>
      <c r="AJ394" s="3">
        <v>1.0705555555555557</v>
      </c>
      <c r="AK394" s="3">
        <v>0</v>
      </c>
      <c r="AL394" s="4">
        <f>Table39[[#This Row],[NA in Training Hours Contract]]/Table39[[#This Row],[NA in Training Hours]]</f>
        <v>0</v>
      </c>
      <c r="AM394" s="3">
        <v>0</v>
      </c>
      <c r="AN394" s="3">
        <v>0</v>
      </c>
      <c r="AO394" s="4">
        <v>0</v>
      </c>
      <c r="AP394" s="1" t="s">
        <v>392</v>
      </c>
      <c r="AQ394" s="1">
        <v>5</v>
      </c>
    </row>
    <row r="395" spans="1:43" x14ac:dyDescent="0.2">
      <c r="A395" s="1" t="s">
        <v>425</v>
      </c>
      <c r="B395" s="1" t="s">
        <v>820</v>
      </c>
      <c r="C395" s="1" t="s">
        <v>966</v>
      </c>
      <c r="D395" s="1" t="s">
        <v>1105</v>
      </c>
      <c r="E395" s="3">
        <v>84.12222222222222</v>
      </c>
      <c r="F395" s="3">
        <f t="shared" si="20"/>
        <v>348.22300000000001</v>
      </c>
      <c r="G395" s="3">
        <f>SUM(Table39[[#This Row],[RN Hours Contract (W/ Admin, DON)]], Table39[[#This Row],[LPN Contract Hours (w/ Admin)]], Table39[[#This Row],[CNA/NA/Med Aide Contract Hours]])</f>
        <v>114.32500000000002</v>
      </c>
      <c r="H395" s="4">
        <f>Table39[[#This Row],[Total Contract Hours]]/Table39[[#This Row],[Total Hours Nurse Staffing]]</f>
        <v>0.32830973255643658</v>
      </c>
      <c r="I395" s="3">
        <f>SUM(Table39[[#This Row],[RN Hours]], Table39[[#This Row],[RN Admin Hours]], Table39[[#This Row],[RN DON Hours]])</f>
        <v>34.586111111111109</v>
      </c>
      <c r="J395" s="3">
        <f t="shared" si="18"/>
        <v>2.2749999999999999</v>
      </c>
      <c r="K395" s="4">
        <f>Table39[[#This Row],[RN Hours Contract (W/ Admin, DON)]]/Table39[[#This Row],[RN Hours (w/ Admin, DON)]]</f>
        <v>6.5777849168741465E-2</v>
      </c>
      <c r="L395" s="3">
        <v>23.698555555555554</v>
      </c>
      <c r="M395" s="3">
        <v>2.2749999999999999</v>
      </c>
      <c r="N395" s="4">
        <f>Table39[[#This Row],[RN Hours Contract]]/Table39[[#This Row],[RN Hours]]</f>
        <v>9.5997411937905272E-2</v>
      </c>
      <c r="O395" s="3">
        <v>5.3764444444444432</v>
      </c>
      <c r="P395" s="3">
        <v>0</v>
      </c>
      <c r="Q395" s="4">
        <f>Table39[[#This Row],[RN Admin Hours Contract]]/Table39[[#This Row],[RN Admin Hours]]</f>
        <v>0</v>
      </c>
      <c r="R395" s="3">
        <v>5.5111111111111111</v>
      </c>
      <c r="S395" s="3">
        <v>0</v>
      </c>
      <c r="T395" s="4">
        <f>Table39[[#This Row],[RN DON Hours Contract]]/Table39[[#This Row],[RN DON Hours]]</f>
        <v>0</v>
      </c>
      <c r="U395" s="3">
        <f>SUM(Table39[[#This Row],[LPN Hours]], Table39[[#This Row],[LPN Admin Hours]])</f>
        <v>147.14466666666667</v>
      </c>
      <c r="V395" s="3">
        <f>Table39[[#This Row],[LPN Hours Contract]]+Table39[[#This Row],[LPN Admin Hours Contract]]</f>
        <v>69.63333333333334</v>
      </c>
      <c r="W395" s="4">
        <f t="shared" si="19"/>
        <v>0.47323042629249223</v>
      </c>
      <c r="X395" s="3">
        <v>147.14466666666667</v>
      </c>
      <c r="Y395" s="3">
        <v>69.63333333333334</v>
      </c>
      <c r="Z395" s="4">
        <f>Table39[[#This Row],[LPN Hours Contract]]/Table39[[#This Row],[LPN Hours]]</f>
        <v>0.47323042629249223</v>
      </c>
      <c r="AA395" s="3">
        <v>0</v>
      </c>
      <c r="AB395" s="3">
        <v>0</v>
      </c>
      <c r="AC395" s="4">
        <v>0</v>
      </c>
      <c r="AD395" s="3">
        <f>SUM(Table39[[#This Row],[CNA Hours]], Table39[[#This Row],[NA in Training Hours]], Table39[[#This Row],[Med Aide/Tech Hours]])</f>
        <v>166.49222222222224</v>
      </c>
      <c r="AE395" s="3">
        <f>SUM(Table39[[#This Row],[CNA Hours Contract]], Table39[[#This Row],[NA in Training Hours Contract]], Table39[[#This Row],[Med Aide/Tech Hours Contract]])</f>
        <v>42.416666666666664</v>
      </c>
      <c r="AF395" s="4">
        <f>Table39[[#This Row],[CNA/NA/Med Aide Contract Hours]]/Table39[[#This Row],[Total CNA, NA in Training, Med Aide/Tech Hours]]</f>
        <v>0.25476665576636875</v>
      </c>
      <c r="AG395" s="3">
        <v>142.05011111111111</v>
      </c>
      <c r="AH395" s="3">
        <v>42.416666666666664</v>
      </c>
      <c r="AI395" s="4">
        <f>Table39[[#This Row],[CNA Hours Contract]]/Table39[[#This Row],[CNA Hours]]</f>
        <v>0.29860354444558296</v>
      </c>
      <c r="AJ395" s="3">
        <v>24.442111111111121</v>
      </c>
      <c r="AK395" s="3">
        <v>0</v>
      </c>
      <c r="AL395" s="4">
        <f>Table39[[#This Row],[NA in Training Hours Contract]]/Table39[[#This Row],[NA in Training Hours]]</f>
        <v>0</v>
      </c>
      <c r="AM395" s="3">
        <v>0</v>
      </c>
      <c r="AN395" s="3">
        <v>0</v>
      </c>
      <c r="AO395" s="4">
        <v>0</v>
      </c>
      <c r="AP395" s="1" t="s">
        <v>393</v>
      </c>
      <c r="AQ395" s="1">
        <v>5</v>
      </c>
    </row>
    <row r="396" spans="1:43" x14ac:dyDescent="0.2">
      <c r="A396" s="1" t="s">
        <v>425</v>
      </c>
      <c r="B396" s="1" t="s">
        <v>821</v>
      </c>
      <c r="C396" s="1" t="s">
        <v>1061</v>
      </c>
      <c r="D396" s="1" t="s">
        <v>1105</v>
      </c>
      <c r="E396" s="3">
        <v>53.266666666666666</v>
      </c>
      <c r="F396" s="3">
        <f t="shared" si="20"/>
        <v>176.78722222222223</v>
      </c>
      <c r="G396" s="3">
        <f>SUM(Table39[[#This Row],[RN Hours Contract (W/ Admin, DON)]], Table39[[#This Row],[LPN Contract Hours (w/ Admin)]], Table39[[#This Row],[CNA/NA/Med Aide Contract Hours]])</f>
        <v>1.1038888888888889</v>
      </c>
      <c r="H396" s="4">
        <f>Table39[[#This Row],[Total Contract Hours]]/Table39[[#This Row],[Total Hours Nurse Staffing]]</f>
        <v>6.24416671642307E-3</v>
      </c>
      <c r="I396" s="3">
        <f>SUM(Table39[[#This Row],[RN Hours]], Table39[[#This Row],[RN Admin Hours]], Table39[[#This Row],[RN DON Hours]])</f>
        <v>41.670555555555559</v>
      </c>
      <c r="J396" s="3">
        <f t="shared" si="18"/>
        <v>0.65388888888888885</v>
      </c>
      <c r="K396" s="4">
        <f>Table39[[#This Row],[RN Hours Contract (W/ Admin, DON)]]/Table39[[#This Row],[RN Hours (w/ Admin, DON)]]</f>
        <v>1.5691868758915831E-2</v>
      </c>
      <c r="L396" s="3">
        <v>26.04</v>
      </c>
      <c r="M396" s="3">
        <v>0.65388888888888885</v>
      </c>
      <c r="N396" s="4">
        <f>Table39[[#This Row],[RN Hours Contract]]/Table39[[#This Row],[RN Hours]]</f>
        <v>2.5110940433521078E-2</v>
      </c>
      <c r="O396" s="3">
        <v>10.030555555555555</v>
      </c>
      <c r="P396" s="3">
        <v>0</v>
      </c>
      <c r="Q396" s="4">
        <f>Table39[[#This Row],[RN Admin Hours Contract]]/Table39[[#This Row],[RN Admin Hours]]</f>
        <v>0</v>
      </c>
      <c r="R396" s="3">
        <v>5.6</v>
      </c>
      <c r="S396" s="3">
        <v>0</v>
      </c>
      <c r="T396" s="4">
        <f>Table39[[#This Row],[RN DON Hours Contract]]/Table39[[#This Row],[RN DON Hours]]</f>
        <v>0</v>
      </c>
      <c r="U396" s="3">
        <f>SUM(Table39[[#This Row],[LPN Hours]], Table39[[#This Row],[LPN Admin Hours]])</f>
        <v>46.458333333333336</v>
      </c>
      <c r="V396" s="3">
        <f>Table39[[#This Row],[LPN Hours Contract]]+Table39[[#This Row],[LPN Admin Hours Contract]]</f>
        <v>0</v>
      </c>
      <c r="W396" s="4">
        <f t="shared" si="19"/>
        <v>0</v>
      </c>
      <c r="X396" s="3">
        <v>37.030555555555559</v>
      </c>
      <c r="Y396" s="3">
        <v>0</v>
      </c>
      <c r="Z396" s="4">
        <f>Table39[[#This Row],[LPN Hours Contract]]/Table39[[#This Row],[LPN Hours]]</f>
        <v>0</v>
      </c>
      <c r="AA396" s="3">
        <v>9.4277777777777771</v>
      </c>
      <c r="AB396" s="3">
        <v>0</v>
      </c>
      <c r="AC396" s="4">
        <f>Table39[[#This Row],[LPN Admin Hours Contract]]/Table39[[#This Row],[LPN Admin Hours]]</f>
        <v>0</v>
      </c>
      <c r="AD396" s="3">
        <f>SUM(Table39[[#This Row],[CNA Hours]], Table39[[#This Row],[NA in Training Hours]], Table39[[#This Row],[Med Aide/Tech Hours]])</f>
        <v>88.658333333333331</v>
      </c>
      <c r="AE396" s="3">
        <f>SUM(Table39[[#This Row],[CNA Hours Contract]], Table39[[#This Row],[NA in Training Hours Contract]], Table39[[#This Row],[Med Aide/Tech Hours Contract]])</f>
        <v>0.45</v>
      </c>
      <c r="AF396" s="4">
        <f>Table39[[#This Row],[CNA/NA/Med Aide Contract Hours]]/Table39[[#This Row],[Total CNA, NA in Training, Med Aide/Tech Hours]]</f>
        <v>5.0756650061095972E-3</v>
      </c>
      <c r="AG396" s="3">
        <v>88.658333333333331</v>
      </c>
      <c r="AH396" s="3">
        <v>0.45</v>
      </c>
      <c r="AI396" s="4">
        <f>Table39[[#This Row],[CNA Hours Contract]]/Table39[[#This Row],[CNA Hours]]</f>
        <v>5.0756650061095972E-3</v>
      </c>
      <c r="AJ396" s="3">
        <v>0</v>
      </c>
      <c r="AK396" s="3">
        <v>0</v>
      </c>
      <c r="AL396" s="4">
        <v>0</v>
      </c>
      <c r="AM396" s="3">
        <v>0</v>
      </c>
      <c r="AN396" s="3">
        <v>0</v>
      </c>
      <c r="AO396" s="4">
        <v>0</v>
      </c>
      <c r="AP396" s="1" t="s">
        <v>394</v>
      </c>
      <c r="AQ396" s="1">
        <v>5</v>
      </c>
    </row>
    <row r="397" spans="1:43" x14ac:dyDescent="0.2">
      <c r="A397" s="1" t="s">
        <v>425</v>
      </c>
      <c r="B397" s="1" t="s">
        <v>822</v>
      </c>
      <c r="C397" s="1" t="s">
        <v>959</v>
      </c>
      <c r="D397" s="1" t="s">
        <v>1121</v>
      </c>
      <c r="E397" s="3">
        <v>85.488888888888894</v>
      </c>
      <c r="F397" s="3">
        <f t="shared" si="20"/>
        <v>323.55055555555555</v>
      </c>
      <c r="G397" s="3">
        <f>SUM(Table39[[#This Row],[RN Hours Contract (W/ Admin, DON)]], Table39[[#This Row],[LPN Contract Hours (w/ Admin)]], Table39[[#This Row],[CNA/NA/Med Aide Contract Hours]])</f>
        <v>5.1552222222222222</v>
      </c>
      <c r="H397" s="4">
        <f>Table39[[#This Row],[Total Contract Hours]]/Table39[[#This Row],[Total Hours Nurse Staffing]]</f>
        <v>1.593328193601893E-2</v>
      </c>
      <c r="I397" s="3">
        <f>SUM(Table39[[#This Row],[RN Hours]], Table39[[#This Row],[RN Admin Hours]], Table39[[#This Row],[RN DON Hours]])</f>
        <v>37.104000000000013</v>
      </c>
      <c r="J397" s="3">
        <f t="shared" si="18"/>
        <v>0</v>
      </c>
      <c r="K397" s="4">
        <f>Table39[[#This Row],[RN Hours Contract (W/ Admin, DON)]]/Table39[[#This Row],[RN Hours (w/ Admin, DON)]]</f>
        <v>0</v>
      </c>
      <c r="L397" s="3">
        <v>2.7597777777777779</v>
      </c>
      <c r="M397" s="3">
        <v>0</v>
      </c>
      <c r="N397" s="4">
        <f>Table39[[#This Row],[RN Hours Contract]]/Table39[[#This Row],[RN Hours]]</f>
        <v>0</v>
      </c>
      <c r="O397" s="3">
        <v>28.744222222222234</v>
      </c>
      <c r="P397" s="3">
        <v>0</v>
      </c>
      <c r="Q397" s="4">
        <f>Table39[[#This Row],[RN Admin Hours Contract]]/Table39[[#This Row],[RN Admin Hours]]</f>
        <v>0</v>
      </c>
      <c r="R397" s="3">
        <v>5.6</v>
      </c>
      <c r="S397" s="3">
        <v>0</v>
      </c>
      <c r="T397" s="4">
        <f>Table39[[#This Row],[RN DON Hours Contract]]/Table39[[#This Row],[RN DON Hours]]</f>
        <v>0</v>
      </c>
      <c r="U397" s="3">
        <f>SUM(Table39[[#This Row],[LPN Hours]], Table39[[#This Row],[LPN Admin Hours]])</f>
        <v>129.38011111111109</v>
      </c>
      <c r="V397" s="3">
        <f>Table39[[#This Row],[LPN Hours Contract]]+Table39[[#This Row],[LPN Admin Hours Contract]]</f>
        <v>3.4883333333333337</v>
      </c>
      <c r="W397" s="4">
        <f t="shared" si="19"/>
        <v>2.6961897801568342E-2</v>
      </c>
      <c r="X397" s="3">
        <v>129.38011111111109</v>
      </c>
      <c r="Y397" s="3">
        <v>3.4883333333333337</v>
      </c>
      <c r="Z397" s="4">
        <f>Table39[[#This Row],[LPN Hours Contract]]/Table39[[#This Row],[LPN Hours]]</f>
        <v>2.6961897801568342E-2</v>
      </c>
      <c r="AA397" s="3">
        <v>0</v>
      </c>
      <c r="AB397" s="3">
        <v>0</v>
      </c>
      <c r="AC397" s="4">
        <v>0</v>
      </c>
      <c r="AD397" s="3">
        <f>SUM(Table39[[#This Row],[CNA Hours]], Table39[[#This Row],[NA in Training Hours]], Table39[[#This Row],[Med Aide/Tech Hours]])</f>
        <v>157.06644444444444</v>
      </c>
      <c r="AE397" s="3">
        <f>SUM(Table39[[#This Row],[CNA Hours Contract]], Table39[[#This Row],[NA in Training Hours Contract]], Table39[[#This Row],[Med Aide/Tech Hours Contract]])</f>
        <v>1.6668888888888886</v>
      </c>
      <c r="AF397" s="4">
        <f>Table39[[#This Row],[CNA/NA/Med Aide Contract Hours]]/Table39[[#This Row],[Total CNA, NA in Training, Med Aide/Tech Hours]]</f>
        <v>1.0612635275375317E-2</v>
      </c>
      <c r="AG397" s="3">
        <v>142.56766666666667</v>
      </c>
      <c r="AH397" s="3">
        <v>1.6668888888888886</v>
      </c>
      <c r="AI397" s="4">
        <f>Table39[[#This Row],[CNA Hours Contract]]/Table39[[#This Row],[CNA Hours]]</f>
        <v>1.169191393716356E-2</v>
      </c>
      <c r="AJ397" s="3">
        <v>14.498777777777779</v>
      </c>
      <c r="AK397" s="3">
        <v>0</v>
      </c>
      <c r="AL397" s="4">
        <f>Table39[[#This Row],[NA in Training Hours Contract]]/Table39[[#This Row],[NA in Training Hours]]</f>
        <v>0</v>
      </c>
      <c r="AM397" s="3">
        <v>0</v>
      </c>
      <c r="AN397" s="3">
        <v>0</v>
      </c>
      <c r="AO397" s="4">
        <v>0</v>
      </c>
      <c r="AP397" s="1" t="s">
        <v>395</v>
      </c>
      <c r="AQ397" s="1">
        <v>5</v>
      </c>
    </row>
    <row r="398" spans="1:43" x14ac:dyDescent="0.2">
      <c r="A398" s="1" t="s">
        <v>425</v>
      </c>
      <c r="B398" s="1" t="s">
        <v>823</v>
      </c>
      <c r="C398" s="1" t="s">
        <v>937</v>
      </c>
      <c r="D398" s="1" t="s">
        <v>1118</v>
      </c>
      <c r="E398" s="3">
        <v>113.37777777777778</v>
      </c>
      <c r="F398" s="3">
        <f t="shared" si="20"/>
        <v>501.6297777777778</v>
      </c>
      <c r="G398" s="3">
        <f>SUM(Table39[[#This Row],[RN Hours Contract (W/ Admin, DON)]], Table39[[#This Row],[LPN Contract Hours (w/ Admin)]], Table39[[#This Row],[CNA/NA/Med Aide Contract Hours]])</f>
        <v>0</v>
      </c>
      <c r="H398" s="4">
        <f>Table39[[#This Row],[Total Contract Hours]]/Table39[[#This Row],[Total Hours Nurse Staffing]]</f>
        <v>0</v>
      </c>
      <c r="I398" s="3">
        <f>SUM(Table39[[#This Row],[RN Hours]], Table39[[#This Row],[RN Admin Hours]], Table39[[#This Row],[RN DON Hours]])</f>
        <v>154.29422222222223</v>
      </c>
      <c r="J398" s="3">
        <f t="shared" si="18"/>
        <v>0</v>
      </c>
      <c r="K398" s="4">
        <f>Table39[[#This Row],[RN Hours Contract (W/ Admin, DON)]]/Table39[[#This Row],[RN Hours (w/ Admin, DON)]]</f>
        <v>0</v>
      </c>
      <c r="L398" s="3">
        <v>125.51633333333332</v>
      </c>
      <c r="M398" s="3">
        <v>0</v>
      </c>
      <c r="N398" s="4">
        <f>Table39[[#This Row],[RN Hours Contract]]/Table39[[#This Row],[RN Hours]]</f>
        <v>0</v>
      </c>
      <c r="O398" s="3">
        <v>23.266777777777779</v>
      </c>
      <c r="P398" s="3">
        <v>0</v>
      </c>
      <c r="Q398" s="4">
        <f>Table39[[#This Row],[RN Admin Hours Contract]]/Table39[[#This Row],[RN Admin Hours]]</f>
        <v>0</v>
      </c>
      <c r="R398" s="3">
        <v>5.5111111111111111</v>
      </c>
      <c r="S398" s="3">
        <v>0</v>
      </c>
      <c r="T398" s="4">
        <f>Table39[[#This Row],[RN DON Hours Contract]]/Table39[[#This Row],[RN DON Hours]]</f>
        <v>0</v>
      </c>
      <c r="U398" s="3">
        <f>SUM(Table39[[#This Row],[LPN Hours]], Table39[[#This Row],[LPN Admin Hours]])</f>
        <v>100.60355555555554</v>
      </c>
      <c r="V398" s="3">
        <f>Table39[[#This Row],[LPN Hours Contract]]+Table39[[#This Row],[LPN Admin Hours Contract]]</f>
        <v>0</v>
      </c>
      <c r="W398" s="4">
        <f t="shared" si="19"/>
        <v>0</v>
      </c>
      <c r="X398" s="3">
        <v>99.98566666666666</v>
      </c>
      <c r="Y398" s="3">
        <v>0</v>
      </c>
      <c r="Z398" s="4">
        <f>Table39[[#This Row],[LPN Hours Contract]]/Table39[[#This Row],[LPN Hours]]</f>
        <v>0</v>
      </c>
      <c r="AA398" s="3">
        <v>0.61788888888888893</v>
      </c>
      <c r="AB398" s="3">
        <v>0</v>
      </c>
      <c r="AC398" s="4">
        <f>Table39[[#This Row],[LPN Admin Hours Contract]]/Table39[[#This Row],[LPN Admin Hours]]</f>
        <v>0</v>
      </c>
      <c r="AD398" s="3">
        <f>SUM(Table39[[#This Row],[CNA Hours]], Table39[[#This Row],[NA in Training Hours]], Table39[[#This Row],[Med Aide/Tech Hours]])</f>
        <v>246.732</v>
      </c>
      <c r="AE398" s="3">
        <f>SUM(Table39[[#This Row],[CNA Hours Contract]], Table39[[#This Row],[NA in Training Hours Contract]], Table39[[#This Row],[Med Aide/Tech Hours Contract]])</f>
        <v>0</v>
      </c>
      <c r="AF398" s="4">
        <f>Table39[[#This Row],[CNA/NA/Med Aide Contract Hours]]/Table39[[#This Row],[Total CNA, NA in Training, Med Aide/Tech Hours]]</f>
        <v>0</v>
      </c>
      <c r="AG398" s="3">
        <v>211.77477777777779</v>
      </c>
      <c r="AH398" s="3">
        <v>0</v>
      </c>
      <c r="AI398" s="4">
        <f>Table39[[#This Row],[CNA Hours Contract]]/Table39[[#This Row],[CNA Hours]]</f>
        <v>0</v>
      </c>
      <c r="AJ398" s="3">
        <v>34.957222222222221</v>
      </c>
      <c r="AK398" s="3">
        <v>0</v>
      </c>
      <c r="AL398" s="4">
        <f>Table39[[#This Row],[NA in Training Hours Contract]]/Table39[[#This Row],[NA in Training Hours]]</f>
        <v>0</v>
      </c>
      <c r="AM398" s="3">
        <v>0</v>
      </c>
      <c r="AN398" s="3">
        <v>0</v>
      </c>
      <c r="AO398" s="4">
        <v>0</v>
      </c>
      <c r="AP398" s="1" t="s">
        <v>396</v>
      </c>
      <c r="AQ398" s="1">
        <v>5</v>
      </c>
    </row>
    <row r="399" spans="1:43" x14ac:dyDescent="0.2">
      <c r="A399" s="1" t="s">
        <v>425</v>
      </c>
      <c r="B399" s="1" t="s">
        <v>824</v>
      </c>
      <c r="C399" s="1" t="s">
        <v>979</v>
      </c>
      <c r="D399" s="1" t="s">
        <v>1081</v>
      </c>
      <c r="E399" s="3">
        <v>78.955555555555549</v>
      </c>
      <c r="F399" s="3">
        <f t="shared" si="20"/>
        <v>300.24722222222226</v>
      </c>
      <c r="G399" s="3">
        <f>SUM(Table39[[#This Row],[RN Hours Contract (W/ Admin, DON)]], Table39[[#This Row],[LPN Contract Hours (w/ Admin)]], Table39[[#This Row],[CNA/NA/Med Aide Contract Hours]])</f>
        <v>0</v>
      </c>
      <c r="H399" s="4">
        <f>Table39[[#This Row],[Total Contract Hours]]/Table39[[#This Row],[Total Hours Nurse Staffing]]</f>
        <v>0</v>
      </c>
      <c r="I399" s="3">
        <f>SUM(Table39[[#This Row],[RN Hours]], Table39[[#This Row],[RN Admin Hours]], Table39[[#This Row],[RN DON Hours]])</f>
        <v>109.575</v>
      </c>
      <c r="J399" s="3">
        <f t="shared" si="18"/>
        <v>0</v>
      </c>
      <c r="K399" s="4">
        <f>Table39[[#This Row],[RN Hours Contract (W/ Admin, DON)]]/Table39[[#This Row],[RN Hours (w/ Admin, DON)]]</f>
        <v>0</v>
      </c>
      <c r="L399" s="3">
        <v>96.272222222222226</v>
      </c>
      <c r="M399" s="3">
        <v>0</v>
      </c>
      <c r="N399" s="4">
        <f>Table39[[#This Row],[RN Hours Contract]]/Table39[[#This Row],[RN Hours]]</f>
        <v>0</v>
      </c>
      <c r="O399" s="3">
        <v>7.6138888888888889</v>
      </c>
      <c r="P399" s="3">
        <v>0</v>
      </c>
      <c r="Q399" s="4">
        <f>Table39[[#This Row],[RN Admin Hours Contract]]/Table39[[#This Row],[RN Admin Hours]]</f>
        <v>0</v>
      </c>
      <c r="R399" s="3">
        <v>5.6888888888888891</v>
      </c>
      <c r="S399" s="3">
        <v>0</v>
      </c>
      <c r="T399" s="4">
        <f>Table39[[#This Row],[RN DON Hours Contract]]/Table39[[#This Row],[RN DON Hours]]</f>
        <v>0</v>
      </c>
      <c r="U399" s="3">
        <f>SUM(Table39[[#This Row],[LPN Hours]], Table39[[#This Row],[LPN Admin Hours]])</f>
        <v>63.633333333333333</v>
      </c>
      <c r="V399" s="3">
        <f>Table39[[#This Row],[LPN Hours Contract]]+Table39[[#This Row],[LPN Admin Hours Contract]]</f>
        <v>0</v>
      </c>
      <c r="W399" s="4">
        <f t="shared" si="19"/>
        <v>0</v>
      </c>
      <c r="X399" s="3">
        <v>63.633333333333333</v>
      </c>
      <c r="Y399" s="3">
        <v>0</v>
      </c>
      <c r="Z399" s="4">
        <f>Table39[[#This Row],[LPN Hours Contract]]/Table39[[#This Row],[LPN Hours]]</f>
        <v>0</v>
      </c>
      <c r="AA399" s="3">
        <v>0</v>
      </c>
      <c r="AB399" s="3">
        <v>0</v>
      </c>
      <c r="AC399" s="4">
        <v>0</v>
      </c>
      <c r="AD399" s="3">
        <f>SUM(Table39[[#This Row],[CNA Hours]], Table39[[#This Row],[NA in Training Hours]], Table39[[#This Row],[Med Aide/Tech Hours]])</f>
        <v>127.03888888888889</v>
      </c>
      <c r="AE399" s="3">
        <f>SUM(Table39[[#This Row],[CNA Hours Contract]], Table39[[#This Row],[NA in Training Hours Contract]], Table39[[#This Row],[Med Aide/Tech Hours Contract]])</f>
        <v>0</v>
      </c>
      <c r="AF399" s="4">
        <f>Table39[[#This Row],[CNA/NA/Med Aide Contract Hours]]/Table39[[#This Row],[Total CNA, NA in Training, Med Aide/Tech Hours]]</f>
        <v>0</v>
      </c>
      <c r="AG399" s="3">
        <v>105.3</v>
      </c>
      <c r="AH399" s="3">
        <v>0</v>
      </c>
      <c r="AI399" s="4">
        <f>Table39[[#This Row],[CNA Hours Contract]]/Table39[[#This Row],[CNA Hours]]</f>
        <v>0</v>
      </c>
      <c r="AJ399" s="3">
        <v>21.738888888888887</v>
      </c>
      <c r="AK399" s="3">
        <v>0</v>
      </c>
      <c r="AL399" s="4">
        <f>Table39[[#This Row],[NA in Training Hours Contract]]/Table39[[#This Row],[NA in Training Hours]]</f>
        <v>0</v>
      </c>
      <c r="AM399" s="3">
        <v>0</v>
      </c>
      <c r="AN399" s="3">
        <v>0</v>
      </c>
      <c r="AO399" s="4">
        <v>0</v>
      </c>
      <c r="AP399" s="1" t="s">
        <v>397</v>
      </c>
      <c r="AQ399" s="1">
        <v>5</v>
      </c>
    </row>
    <row r="400" spans="1:43" x14ac:dyDescent="0.2">
      <c r="A400" s="1" t="s">
        <v>425</v>
      </c>
      <c r="B400" s="1" t="s">
        <v>825</v>
      </c>
      <c r="C400" s="1" t="s">
        <v>953</v>
      </c>
      <c r="D400" s="1" t="s">
        <v>1080</v>
      </c>
      <c r="E400" s="3">
        <v>43.777777777777779</v>
      </c>
      <c r="F400" s="3">
        <f t="shared" si="20"/>
        <v>173.67155555555559</v>
      </c>
      <c r="G400" s="3">
        <f>SUM(Table39[[#This Row],[RN Hours Contract (W/ Admin, DON)]], Table39[[#This Row],[LPN Contract Hours (w/ Admin)]], Table39[[#This Row],[CNA/NA/Med Aide Contract Hours]])</f>
        <v>0</v>
      </c>
      <c r="H400" s="4">
        <f>Table39[[#This Row],[Total Contract Hours]]/Table39[[#This Row],[Total Hours Nurse Staffing]]</f>
        <v>0</v>
      </c>
      <c r="I400" s="3">
        <f>SUM(Table39[[#This Row],[RN Hours]], Table39[[#This Row],[RN Admin Hours]], Table39[[#This Row],[RN DON Hours]])</f>
        <v>51.312888888888885</v>
      </c>
      <c r="J400" s="3">
        <f t="shared" si="18"/>
        <v>0</v>
      </c>
      <c r="K400" s="4">
        <f>Table39[[#This Row],[RN Hours Contract (W/ Admin, DON)]]/Table39[[#This Row],[RN Hours (w/ Admin, DON)]]</f>
        <v>0</v>
      </c>
      <c r="L400" s="3">
        <v>37.580222222222218</v>
      </c>
      <c r="M400" s="3">
        <v>0</v>
      </c>
      <c r="N400" s="4">
        <f>Table39[[#This Row],[RN Hours Contract]]/Table39[[#This Row],[RN Hours]]</f>
        <v>0</v>
      </c>
      <c r="O400" s="3">
        <v>12.232666666666667</v>
      </c>
      <c r="P400" s="3">
        <v>0</v>
      </c>
      <c r="Q400" s="4">
        <f>Table39[[#This Row],[RN Admin Hours Contract]]/Table39[[#This Row],[RN Admin Hours]]</f>
        <v>0</v>
      </c>
      <c r="R400" s="3">
        <v>1.5</v>
      </c>
      <c r="S400" s="3">
        <v>0</v>
      </c>
      <c r="T400" s="4">
        <f>Table39[[#This Row],[RN DON Hours Contract]]/Table39[[#This Row],[RN DON Hours]]</f>
        <v>0</v>
      </c>
      <c r="U400" s="3">
        <f>SUM(Table39[[#This Row],[LPN Hours]], Table39[[#This Row],[LPN Admin Hours]])</f>
        <v>44.297777777777782</v>
      </c>
      <c r="V400" s="3">
        <f>Table39[[#This Row],[LPN Hours Contract]]+Table39[[#This Row],[LPN Admin Hours Contract]]</f>
        <v>0</v>
      </c>
      <c r="W400" s="4">
        <f t="shared" si="19"/>
        <v>0</v>
      </c>
      <c r="X400" s="3">
        <v>43.708888888888893</v>
      </c>
      <c r="Y400" s="3">
        <v>0</v>
      </c>
      <c r="Z400" s="4">
        <f>Table39[[#This Row],[LPN Hours Contract]]/Table39[[#This Row],[LPN Hours]]</f>
        <v>0</v>
      </c>
      <c r="AA400" s="3">
        <v>0.58888888888888891</v>
      </c>
      <c r="AB400" s="3">
        <v>0</v>
      </c>
      <c r="AC400" s="4">
        <f>Table39[[#This Row],[LPN Admin Hours Contract]]/Table39[[#This Row],[LPN Admin Hours]]</f>
        <v>0</v>
      </c>
      <c r="AD400" s="3">
        <f>SUM(Table39[[#This Row],[CNA Hours]], Table39[[#This Row],[NA in Training Hours]], Table39[[#This Row],[Med Aide/Tech Hours]])</f>
        <v>78.060888888888897</v>
      </c>
      <c r="AE400" s="3">
        <f>SUM(Table39[[#This Row],[CNA Hours Contract]], Table39[[#This Row],[NA in Training Hours Contract]], Table39[[#This Row],[Med Aide/Tech Hours Contract]])</f>
        <v>0</v>
      </c>
      <c r="AF400" s="4">
        <f>Table39[[#This Row],[CNA/NA/Med Aide Contract Hours]]/Table39[[#This Row],[Total CNA, NA in Training, Med Aide/Tech Hours]]</f>
        <v>0</v>
      </c>
      <c r="AG400" s="3">
        <v>70.812222222222232</v>
      </c>
      <c r="AH400" s="3">
        <v>0</v>
      </c>
      <c r="AI400" s="4">
        <f>Table39[[#This Row],[CNA Hours Contract]]/Table39[[#This Row],[CNA Hours]]</f>
        <v>0</v>
      </c>
      <c r="AJ400" s="3">
        <v>7.2486666666666668</v>
      </c>
      <c r="AK400" s="3">
        <v>0</v>
      </c>
      <c r="AL400" s="4">
        <f>Table39[[#This Row],[NA in Training Hours Contract]]/Table39[[#This Row],[NA in Training Hours]]</f>
        <v>0</v>
      </c>
      <c r="AM400" s="3">
        <v>0</v>
      </c>
      <c r="AN400" s="3">
        <v>0</v>
      </c>
      <c r="AO400" s="4">
        <v>0</v>
      </c>
      <c r="AP400" s="1" t="s">
        <v>398</v>
      </c>
      <c r="AQ400" s="1">
        <v>5</v>
      </c>
    </row>
    <row r="401" spans="1:43" x14ac:dyDescent="0.2">
      <c r="A401" s="1" t="s">
        <v>425</v>
      </c>
      <c r="B401" s="1" t="s">
        <v>826</v>
      </c>
      <c r="C401" s="1" t="s">
        <v>903</v>
      </c>
      <c r="D401" s="1" t="s">
        <v>1095</v>
      </c>
      <c r="E401" s="3">
        <v>47.944444444444443</v>
      </c>
      <c r="F401" s="3">
        <f t="shared" si="20"/>
        <v>200.60611111111115</v>
      </c>
      <c r="G401" s="3">
        <f>SUM(Table39[[#This Row],[RN Hours Contract (W/ Admin, DON)]], Table39[[#This Row],[LPN Contract Hours (w/ Admin)]], Table39[[#This Row],[CNA/NA/Med Aide Contract Hours]])</f>
        <v>0</v>
      </c>
      <c r="H401" s="4">
        <f>Table39[[#This Row],[Total Contract Hours]]/Table39[[#This Row],[Total Hours Nurse Staffing]]</f>
        <v>0</v>
      </c>
      <c r="I401" s="3">
        <f>SUM(Table39[[#This Row],[RN Hours]], Table39[[#This Row],[RN Admin Hours]], Table39[[#This Row],[RN DON Hours]])</f>
        <v>87.252888888888904</v>
      </c>
      <c r="J401" s="3">
        <f t="shared" si="18"/>
        <v>0</v>
      </c>
      <c r="K401" s="4">
        <f>Table39[[#This Row],[RN Hours Contract (W/ Admin, DON)]]/Table39[[#This Row],[RN Hours (w/ Admin, DON)]]</f>
        <v>0</v>
      </c>
      <c r="L401" s="3">
        <v>64.24355555555556</v>
      </c>
      <c r="M401" s="3">
        <v>0</v>
      </c>
      <c r="N401" s="4">
        <f>Table39[[#This Row],[RN Hours Contract]]/Table39[[#This Row],[RN Hours]]</f>
        <v>0</v>
      </c>
      <c r="O401" s="3">
        <v>17.842666666666673</v>
      </c>
      <c r="P401" s="3">
        <v>0</v>
      </c>
      <c r="Q401" s="4">
        <f>Table39[[#This Row],[RN Admin Hours Contract]]/Table39[[#This Row],[RN Admin Hours]]</f>
        <v>0</v>
      </c>
      <c r="R401" s="3">
        <v>5.166666666666667</v>
      </c>
      <c r="S401" s="3">
        <v>0</v>
      </c>
      <c r="T401" s="4">
        <f>Table39[[#This Row],[RN DON Hours Contract]]/Table39[[#This Row],[RN DON Hours]]</f>
        <v>0</v>
      </c>
      <c r="U401" s="3">
        <f>SUM(Table39[[#This Row],[LPN Hours]], Table39[[#This Row],[LPN Admin Hours]])</f>
        <v>27.419666666666668</v>
      </c>
      <c r="V401" s="3">
        <f>Table39[[#This Row],[LPN Hours Contract]]+Table39[[#This Row],[LPN Admin Hours Contract]]</f>
        <v>0</v>
      </c>
      <c r="W401" s="4">
        <f t="shared" si="19"/>
        <v>0</v>
      </c>
      <c r="X401" s="3">
        <v>22.466111111111111</v>
      </c>
      <c r="Y401" s="3">
        <v>0</v>
      </c>
      <c r="Z401" s="4">
        <f>Table39[[#This Row],[LPN Hours Contract]]/Table39[[#This Row],[LPN Hours]]</f>
        <v>0</v>
      </c>
      <c r="AA401" s="3">
        <v>4.9535555555555568</v>
      </c>
      <c r="AB401" s="3">
        <v>0</v>
      </c>
      <c r="AC401" s="4">
        <f>Table39[[#This Row],[LPN Admin Hours Contract]]/Table39[[#This Row],[LPN Admin Hours]]</f>
        <v>0</v>
      </c>
      <c r="AD401" s="3">
        <f>SUM(Table39[[#This Row],[CNA Hours]], Table39[[#This Row],[NA in Training Hours]], Table39[[#This Row],[Med Aide/Tech Hours]])</f>
        <v>85.933555555555557</v>
      </c>
      <c r="AE401" s="3">
        <f>SUM(Table39[[#This Row],[CNA Hours Contract]], Table39[[#This Row],[NA in Training Hours Contract]], Table39[[#This Row],[Med Aide/Tech Hours Contract]])</f>
        <v>0</v>
      </c>
      <c r="AF401" s="4">
        <f>Table39[[#This Row],[CNA/NA/Med Aide Contract Hours]]/Table39[[#This Row],[Total CNA, NA in Training, Med Aide/Tech Hours]]</f>
        <v>0</v>
      </c>
      <c r="AG401" s="3">
        <v>81.125888888888895</v>
      </c>
      <c r="AH401" s="3">
        <v>0</v>
      </c>
      <c r="AI401" s="4">
        <f>Table39[[#This Row],[CNA Hours Contract]]/Table39[[#This Row],[CNA Hours]]</f>
        <v>0</v>
      </c>
      <c r="AJ401" s="3">
        <v>4.807666666666667</v>
      </c>
      <c r="AK401" s="3">
        <v>0</v>
      </c>
      <c r="AL401" s="4">
        <f>Table39[[#This Row],[NA in Training Hours Contract]]/Table39[[#This Row],[NA in Training Hours]]</f>
        <v>0</v>
      </c>
      <c r="AM401" s="3">
        <v>0</v>
      </c>
      <c r="AN401" s="3">
        <v>0</v>
      </c>
      <c r="AO401" s="4">
        <v>0</v>
      </c>
      <c r="AP401" s="1" t="s">
        <v>399</v>
      </c>
      <c r="AQ401" s="1">
        <v>5</v>
      </c>
    </row>
    <row r="402" spans="1:43" x14ac:dyDescent="0.2">
      <c r="A402" s="1" t="s">
        <v>425</v>
      </c>
      <c r="B402" s="1" t="s">
        <v>827</v>
      </c>
      <c r="C402" s="1" t="s">
        <v>1034</v>
      </c>
      <c r="D402" s="1" t="s">
        <v>1105</v>
      </c>
      <c r="E402" s="3">
        <v>67.666666666666671</v>
      </c>
      <c r="F402" s="3">
        <f t="shared" si="20"/>
        <v>220.91111111111113</v>
      </c>
      <c r="G402" s="3">
        <f>SUM(Table39[[#This Row],[RN Hours Contract (W/ Admin, DON)]], Table39[[#This Row],[LPN Contract Hours (w/ Admin)]], Table39[[#This Row],[CNA/NA/Med Aide Contract Hours]])</f>
        <v>6.6805555555555554</v>
      </c>
      <c r="H402" s="4">
        <f>Table39[[#This Row],[Total Contract Hours]]/Table39[[#This Row],[Total Hours Nurse Staffing]]</f>
        <v>3.02409214364752E-2</v>
      </c>
      <c r="I402" s="3">
        <f>SUM(Table39[[#This Row],[RN Hours]], Table39[[#This Row],[RN Admin Hours]], Table39[[#This Row],[RN DON Hours]])</f>
        <v>85.841666666666669</v>
      </c>
      <c r="J402" s="3">
        <f t="shared" si="18"/>
        <v>1.7250000000000001</v>
      </c>
      <c r="K402" s="4">
        <f>Table39[[#This Row],[RN Hours Contract (W/ Admin, DON)]]/Table39[[#This Row],[RN Hours (w/ Admin, DON)]]</f>
        <v>2.0095136394524805E-2</v>
      </c>
      <c r="L402" s="3">
        <v>54.87777777777778</v>
      </c>
      <c r="M402" s="3">
        <v>0.65833333333333333</v>
      </c>
      <c r="N402" s="4">
        <f>Table39[[#This Row],[RN Hours Contract]]/Table39[[#This Row],[RN Hours]]</f>
        <v>1.199635553755821E-2</v>
      </c>
      <c r="O402" s="3">
        <v>30.963888888888889</v>
      </c>
      <c r="P402" s="3">
        <v>1.0666666666666667</v>
      </c>
      <c r="Q402" s="4">
        <f>Table39[[#This Row],[RN Admin Hours Contract]]/Table39[[#This Row],[RN Admin Hours]]</f>
        <v>3.444873060016148E-2</v>
      </c>
      <c r="R402" s="3">
        <v>0</v>
      </c>
      <c r="S402" s="3">
        <v>0</v>
      </c>
      <c r="T402" s="4">
        <v>0</v>
      </c>
      <c r="U402" s="3">
        <f>SUM(Table39[[#This Row],[LPN Hours]], Table39[[#This Row],[LPN Admin Hours]])</f>
        <v>55.386111111111113</v>
      </c>
      <c r="V402" s="3">
        <f>Table39[[#This Row],[LPN Hours Contract]]+Table39[[#This Row],[LPN Admin Hours Contract]]</f>
        <v>0.90555555555555556</v>
      </c>
      <c r="W402" s="4">
        <f t="shared" si="19"/>
        <v>1.6349867094638648E-2</v>
      </c>
      <c r="X402" s="3">
        <v>55.386111111111113</v>
      </c>
      <c r="Y402" s="3">
        <v>0.90555555555555556</v>
      </c>
      <c r="Z402" s="4">
        <f>Table39[[#This Row],[LPN Hours Contract]]/Table39[[#This Row],[LPN Hours]]</f>
        <v>1.6349867094638648E-2</v>
      </c>
      <c r="AA402" s="3">
        <v>0</v>
      </c>
      <c r="AB402" s="3">
        <v>0</v>
      </c>
      <c r="AC402" s="4">
        <v>0</v>
      </c>
      <c r="AD402" s="3">
        <f>SUM(Table39[[#This Row],[CNA Hours]], Table39[[#This Row],[NA in Training Hours]], Table39[[#This Row],[Med Aide/Tech Hours]])</f>
        <v>79.683333333333337</v>
      </c>
      <c r="AE402" s="3">
        <f>SUM(Table39[[#This Row],[CNA Hours Contract]], Table39[[#This Row],[NA in Training Hours Contract]], Table39[[#This Row],[Med Aide/Tech Hours Contract]])</f>
        <v>4.05</v>
      </c>
      <c r="AF402" s="4">
        <f>Table39[[#This Row],[CNA/NA/Med Aide Contract Hours]]/Table39[[#This Row],[Total CNA, NA in Training, Med Aide/Tech Hours]]</f>
        <v>5.0826186990169414E-2</v>
      </c>
      <c r="AG402" s="3">
        <v>72.638888888888886</v>
      </c>
      <c r="AH402" s="3">
        <v>4.05</v>
      </c>
      <c r="AI402" s="4">
        <f>Table39[[#This Row],[CNA Hours Contract]]/Table39[[#This Row],[CNA Hours]]</f>
        <v>5.5755258126195029E-2</v>
      </c>
      <c r="AJ402" s="3">
        <v>7.0444444444444443</v>
      </c>
      <c r="AK402" s="3">
        <v>0</v>
      </c>
      <c r="AL402" s="4">
        <f>Table39[[#This Row],[NA in Training Hours Contract]]/Table39[[#This Row],[NA in Training Hours]]</f>
        <v>0</v>
      </c>
      <c r="AM402" s="3">
        <v>0</v>
      </c>
      <c r="AN402" s="3">
        <v>0</v>
      </c>
      <c r="AO402" s="4">
        <v>0</v>
      </c>
      <c r="AP402" s="1" t="s">
        <v>400</v>
      </c>
      <c r="AQ402" s="1">
        <v>5</v>
      </c>
    </row>
    <row r="403" spans="1:43" x14ac:dyDescent="0.2">
      <c r="A403" s="1" t="s">
        <v>425</v>
      </c>
      <c r="B403" s="1" t="s">
        <v>828</v>
      </c>
      <c r="C403" s="1" t="s">
        <v>886</v>
      </c>
      <c r="D403" s="1" t="s">
        <v>1105</v>
      </c>
      <c r="E403" s="3">
        <v>20.166666666666668</v>
      </c>
      <c r="F403" s="3">
        <f t="shared" si="20"/>
        <v>69.195555555555558</v>
      </c>
      <c r="G403" s="3">
        <f>SUM(Table39[[#This Row],[RN Hours Contract (W/ Admin, DON)]], Table39[[#This Row],[LPN Contract Hours (w/ Admin)]], Table39[[#This Row],[CNA/NA/Med Aide Contract Hours]])</f>
        <v>0</v>
      </c>
      <c r="H403" s="4">
        <f>Table39[[#This Row],[Total Contract Hours]]/Table39[[#This Row],[Total Hours Nurse Staffing]]</f>
        <v>0</v>
      </c>
      <c r="I403" s="3">
        <f>SUM(Table39[[#This Row],[RN Hours]], Table39[[#This Row],[RN Admin Hours]], Table39[[#This Row],[RN DON Hours]])</f>
        <v>12.568888888888889</v>
      </c>
      <c r="J403" s="3">
        <f t="shared" si="18"/>
        <v>0</v>
      </c>
      <c r="K403" s="4">
        <f>Table39[[#This Row],[RN Hours Contract (W/ Admin, DON)]]/Table39[[#This Row],[RN Hours (w/ Admin, DON)]]</f>
        <v>0</v>
      </c>
      <c r="L403" s="3">
        <v>6.3355555555555565</v>
      </c>
      <c r="M403" s="3">
        <v>0</v>
      </c>
      <c r="N403" s="4">
        <f>Table39[[#This Row],[RN Hours Contract]]/Table39[[#This Row],[RN Hours]]</f>
        <v>0</v>
      </c>
      <c r="O403" s="3">
        <v>0</v>
      </c>
      <c r="P403" s="3">
        <v>0</v>
      </c>
      <c r="Q403" s="4">
        <v>0</v>
      </c>
      <c r="R403" s="3">
        <v>6.2333333333333334</v>
      </c>
      <c r="S403" s="3">
        <v>0</v>
      </c>
      <c r="T403" s="4">
        <f>Table39[[#This Row],[RN DON Hours Contract]]/Table39[[#This Row],[RN DON Hours]]</f>
        <v>0</v>
      </c>
      <c r="U403" s="3">
        <f>SUM(Table39[[#This Row],[LPN Hours]], Table39[[#This Row],[LPN Admin Hours]])</f>
        <v>29.439999999999998</v>
      </c>
      <c r="V403" s="3">
        <f>Table39[[#This Row],[LPN Hours Contract]]+Table39[[#This Row],[LPN Admin Hours Contract]]</f>
        <v>0</v>
      </c>
      <c r="W403" s="4">
        <f t="shared" si="19"/>
        <v>0</v>
      </c>
      <c r="X403" s="3">
        <v>29.439999999999998</v>
      </c>
      <c r="Y403" s="3">
        <v>0</v>
      </c>
      <c r="Z403" s="4">
        <f>Table39[[#This Row],[LPN Hours Contract]]/Table39[[#This Row],[LPN Hours]]</f>
        <v>0</v>
      </c>
      <c r="AA403" s="3">
        <v>0</v>
      </c>
      <c r="AB403" s="3">
        <v>0</v>
      </c>
      <c r="AC403" s="4">
        <v>0</v>
      </c>
      <c r="AD403" s="3">
        <f>SUM(Table39[[#This Row],[CNA Hours]], Table39[[#This Row],[NA in Training Hours]], Table39[[#This Row],[Med Aide/Tech Hours]])</f>
        <v>27.186666666666667</v>
      </c>
      <c r="AE403" s="3">
        <f>SUM(Table39[[#This Row],[CNA Hours Contract]], Table39[[#This Row],[NA in Training Hours Contract]], Table39[[#This Row],[Med Aide/Tech Hours Contract]])</f>
        <v>0</v>
      </c>
      <c r="AF403" s="4">
        <f>Table39[[#This Row],[CNA/NA/Med Aide Contract Hours]]/Table39[[#This Row],[Total CNA, NA in Training, Med Aide/Tech Hours]]</f>
        <v>0</v>
      </c>
      <c r="AG403" s="3">
        <v>27.186666666666667</v>
      </c>
      <c r="AH403" s="3">
        <v>0</v>
      </c>
      <c r="AI403" s="4">
        <f>Table39[[#This Row],[CNA Hours Contract]]/Table39[[#This Row],[CNA Hours]]</f>
        <v>0</v>
      </c>
      <c r="AJ403" s="3">
        <v>0</v>
      </c>
      <c r="AK403" s="3">
        <v>0</v>
      </c>
      <c r="AL403" s="4">
        <v>0</v>
      </c>
      <c r="AM403" s="3">
        <v>0</v>
      </c>
      <c r="AN403" s="3">
        <v>0</v>
      </c>
      <c r="AO403" s="4">
        <v>0</v>
      </c>
      <c r="AP403" s="1" t="s">
        <v>401</v>
      </c>
      <c r="AQ403" s="1">
        <v>5</v>
      </c>
    </row>
    <row r="404" spans="1:43" x14ac:dyDescent="0.2">
      <c r="A404" s="1" t="s">
        <v>425</v>
      </c>
      <c r="B404" s="1" t="s">
        <v>829</v>
      </c>
      <c r="C404" s="1" t="s">
        <v>1062</v>
      </c>
      <c r="D404" s="1" t="s">
        <v>1121</v>
      </c>
      <c r="E404" s="3">
        <v>81.666666666666671</v>
      </c>
      <c r="F404" s="3">
        <f t="shared" si="20"/>
        <v>324.07777777777778</v>
      </c>
      <c r="G404" s="3">
        <f>SUM(Table39[[#This Row],[RN Hours Contract (W/ Admin, DON)]], Table39[[#This Row],[LPN Contract Hours (w/ Admin)]], Table39[[#This Row],[CNA/NA/Med Aide Contract Hours]])</f>
        <v>0</v>
      </c>
      <c r="H404" s="4">
        <f>Table39[[#This Row],[Total Contract Hours]]/Table39[[#This Row],[Total Hours Nurse Staffing]]</f>
        <v>0</v>
      </c>
      <c r="I404" s="3">
        <f>SUM(Table39[[#This Row],[RN Hours]], Table39[[#This Row],[RN Admin Hours]], Table39[[#This Row],[RN DON Hours]])</f>
        <v>79</v>
      </c>
      <c r="J404" s="3">
        <f t="shared" si="18"/>
        <v>0</v>
      </c>
      <c r="K404" s="4">
        <f>Table39[[#This Row],[RN Hours Contract (W/ Admin, DON)]]/Table39[[#This Row],[RN Hours (w/ Admin, DON)]]</f>
        <v>0</v>
      </c>
      <c r="L404" s="3">
        <v>63.405555555555559</v>
      </c>
      <c r="M404" s="3">
        <v>0</v>
      </c>
      <c r="N404" s="4">
        <f>Table39[[#This Row],[RN Hours Contract]]/Table39[[#This Row],[RN Hours]]</f>
        <v>0</v>
      </c>
      <c r="O404" s="3">
        <v>15.594444444444445</v>
      </c>
      <c r="P404" s="3">
        <v>0</v>
      </c>
      <c r="Q404" s="4">
        <f>Table39[[#This Row],[RN Admin Hours Contract]]/Table39[[#This Row],[RN Admin Hours]]</f>
        <v>0</v>
      </c>
      <c r="R404" s="3">
        <v>0</v>
      </c>
      <c r="S404" s="3">
        <v>0</v>
      </c>
      <c r="T404" s="4">
        <v>0</v>
      </c>
      <c r="U404" s="3">
        <f>SUM(Table39[[#This Row],[LPN Hours]], Table39[[#This Row],[LPN Admin Hours]])</f>
        <v>98.25833333333334</v>
      </c>
      <c r="V404" s="3">
        <f>Table39[[#This Row],[LPN Hours Contract]]+Table39[[#This Row],[LPN Admin Hours Contract]]</f>
        <v>0</v>
      </c>
      <c r="W404" s="4">
        <f t="shared" si="19"/>
        <v>0</v>
      </c>
      <c r="X404" s="3">
        <v>98.25833333333334</v>
      </c>
      <c r="Y404" s="3">
        <v>0</v>
      </c>
      <c r="Z404" s="4">
        <f>Table39[[#This Row],[LPN Hours Contract]]/Table39[[#This Row],[LPN Hours]]</f>
        <v>0</v>
      </c>
      <c r="AA404" s="3">
        <v>0</v>
      </c>
      <c r="AB404" s="3">
        <v>0</v>
      </c>
      <c r="AC404" s="4">
        <v>0</v>
      </c>
      <c r="AD404" s="3">
        <f>SUM(Table39[[#This Row],[CNA Hours]], Table39[[#This Row],[NA in Training Hours]], Table39[[#This Row],[Med Aide/Tech Hours]])</f>
        <v>146.81944444444446</v>
      </c>
      <c r="AE404" s="3">
        <f>SUM(Table39[[#This Row],[CNA Hours Contract]], Table39[[#This Row],[NA in Training Hours Contract]], Table39[[#This Row],[Med Aide/Tech Hours Contract]])</f>
        <v>0</v>
      </c>
      <c r="AF404" s="4">
        <f>Table39[[#This Row],[CNA/NA/Med Aide Contract Hours]]/Table39[[#This Row],[Total CNA, NA in Training, Med Aide/Tech Hours]]</f>
        <v>0</v>
      </c>
      <c r="AG404" s="3">
        <v>128.13888888888889</v>
      </c>
      <c r="AH404" s="3">
        <v>0</v>
      </c>
      <c r="AI404" s="4">
        <f>Table39[[#This Row],[CNA Hours Contract]]/Table39[[#This Row],[CNA Hours]]</f>
        <v>0</v>
      </c>
      <c r="AJ404" s="3">
        <v>18.680555555555557</v>
      </c>
      <c r="AK404" s="3">
        <v>0</v>
      </c>
      <c r="AL404" s="4">
        <f>Table39[[#This Row],[NA in Training Hours Contract]]/Table39[[#This Row],[NA in Training Hours]]</f>
        <v>0</v>
      </c>
      <c r="AM404" s="3">
        <v>0</v>
      </c>
      <c r="AN404" s="3">
        <v>0</v>
      </c>
      <c r="AO404" s="4">
        <v>0</v>
      </c>
      <c r="AP404" s="1" t="s">
        <v>402</v>
      </c>
      <c r="AQ404" s="1">
        <v>5</v>
      </c>
    </row>
    <row r="405" spans="1:43" x14ac:dyDescent="0.2">
      <c r="A405" s="1" t="s">
        <v>425</v>
      </c>
      <c r="B405" s="1" t="s">
        <v>830</v>
      </c>
      <c r="C405" s="1" t="s">
        <v>1063</v>
      </c>
      <c r="D405" s="1" t="s">
        <v>1147</v>
      </c>
      <c r="E405" s="3">
        <v>29.222222222222221</v>
      </c>
      <c r="F405" s="3">
        <f t="shared" si="20"/>
        <v>156.90766666666664</v>
      </c>
      <c r="G405" s="3">
        <f>SUM(Table39[[#This Row],[RN Hours Contract (W/ Admin, DON)]], Table39[[#This Row],[LPN Contract Hours (w/ Admin)]], Table39[[#This Row],[CNA/NA/Med Aide Contract Hours]])</f>
        <v>5.4555555555555557</v>
      </c>
      <c r="H405" s="4">
        <f>Table39[[#This Row],[Total Contract Hours]]/Table39[[#This Row],[Total Hours Nurse Staffing]]</f>
        <v>3.4769209634257663E-2</v>
      </c>
      <c r="I405" s="3">
        <f>SUM(Table39[[#This Row],[RN Hours]], Table39[[#This Row],[RN Admin Hours]], Table39[[#This Row],[RN DON Hours]])</f>
        <v>18.072111111111109</v>
      </c>
      <c r="J405" s="3">
        <f t="shared" si="18"/>
        <v>5.4555555555555557</v>
      </c>
      <c r="K405" s="4">
        <f>Table39[[#This Row],[RN Hours Contract (W/ Admin, DON)]]/Table39[[#This Row],[RN Hours (w/ Admin, DON)]]</f>
        <v>0.3018770481220297</v>
      </c>
      <c r="L405" s="3">
        <v>7.8498888888888887</v>
      </c>
      <c r="M405" s="3">
        <v>0</v>
      </c>
      <c r="N405" s="4">
        <f>Table39[[#This Row],[RN Hours Contract]]/Table39[[#This Row],[RN Hours]]</f>
        <v>0</v>
      </c>
      <c r="O405" s="3">
        <v>5.4555555555555557</v>
      </c>
      <c r="P405" s="3">
        <v>5.4555555555555557</v>
      </c>
      <c r="Q405" s="4">
        <f>Table39[[#This Row],[RN Admin Hours Contract]]/Table39[[#This Row],[RN Admin Hours]]</f>
        <v>1</v>
      </c>
      <c r="R405" s="3">
        <v>4.7666666666666666</v>
      </c>
      <c r="S405" s="3">
        <v>0</v>
      </c>
      <c r="T405" s="4">
        <f>Table39[[#This Row],[RN DON Hours Contract]]/Table39[[#This Row],[RN DON Hours]]</f>
        <v>0</v>
      </c>
      <c r="U405" s="3">
        <f>SUM(Table39[[#This Row],[LPN Hours]], Table39[[#This Row],[LPN Admin Hours]])</f>
        <v>25.240000000000006</v>
      </c>
      <c r="V405" s="3">
        <f>Table39[[#This Row],[LPN Hours Contract]]+Table39[[#This Row],[LPN Admin Hours Contract]]</f>
        <v>0</v>
      </c>
      <c r="W405" s="4">
        <f t="shared" si="19"/>
        <v>0</v>
      </c>
      <c r="X405" s="3">
        <v>5.5200000000000005</v>
      </c>
      <c r="Y405" s="3">
        <v>0</v>
      </c>
      <c r="Z405" s="4">
        <f>Table39[[#This Row],[LPN Hours Contract]]/Table39[[#This Row],[LPN Hours]]</f>
        <v>0</v>
      </c>
      <c r="AA405" s="3">
        <v>19.720000000000006</v>
      </c>
      <c r="AB405" s="3">
        <v>0</v>
      </c>
      <c r="AC405" s="4">
        <f>Table39[[#This Row],[LPN Admin Hours Contract]]/Table39[[#This Row],[LPN Admin Hours]]</f>
        <v>0</v>
      </c>
      <c r="AD405" s="3">
        <f>SUM(Table39[[#This Row],[CNA Hours]], Table39[[#This Row],[NA in Training Hours]], Table39[[#This Row],[Med Aide/Tech Hours]])</f>
        <v>113.59555555555553</v>
      </c>
      <c r="AE405" s="3">
        <f>SUM(Table39[[#This Row],[CNA Hours Contract]], Table39[[#This Row],[NA in Training Hours Contract]], Table39[[#This Row],[Med Aide/Tech Hours Contract]])</f>
        <v>0</v>
      </c>
      <c r="AF405" s="4">
        <f>Table39[[#This Row],[CNA/NA/Med Aide Contract Hours]]/Table39[[#This Row],[Total CNA, NA in Training, Med Aide/Tech Hours]]</f>
        <v>0</v>
      </c>
      <c r="AG405" s="3">
        <v>67.851111111111109</v>
      </c>
      <c r="AH405" s="3">
        <v>0</v>
      </c>
      <c r="AI405" s="4">
        <f>Table39[[#This Row],[CNA Hours Contract]]/Table39[[#This Row],[CNA Hours]]</f>
        <v>0</v>
      </c>
      <c r="AJ405" s="3">
        <v>45.744444444444433</v>
      </c>
      <c r="AK405" s="3">
        <v>0</v>
      </c>
      <c r="AL405" s="4">
        <f>Table39[[#This Row],[NA in Training Hours Contract]]/Table39[[#This Row],[NA in Training Hours]]</f>
        <v>0</v>
      </c>
      <c r="AM405" s="3">
        <v>0</v>
      </c>
      <c r="AN405" s="3">
        <v>0</v>
      </c>
      <c r="AO405" s="4">
        <v>0</v>
      </c>
      <c r="AP405" s="1" t="s">
        <v>403</v>
      </c>
      <c r="AQ405" s="1">
        <v>5</v>
      </c>
    </row>
    <row r="406" spans="1:43" x14ac:dyDescent="0.2">
      <c r="A406" s="1" t="s">
        <v>425</v>
      </c>
      <c r="B406" s="1" t="s">
        <v>831</v>
      </c>
      <c r="C406" s="1" t="s">
        <v>884</v>
      </c>
      <c r="D406" s="1" t="s">
        <v>1101</v>
      </c>
      <c r="E406" s="3">
        <v>86.177777777777777</v>
      </c>
      <c r="F406" s="3">
        <f t="shared" si="20"/>
        <v>401.56744444444439</v>
      </c>
      <c r="G406" s="3">
        <f>SUM(Table39[[#This Row],[RN Hours Contract (W/ Admin, DON)]], Table39[[#This Row],[LPN Contract Hours (w/ Admin)]], Table39[[#This Row],[CNA/NA/Med Aide Contract Hours]])</f>
        <v>32.478444444444442</v>
      </c>
      <c r="H406" s="4">
        <f>Table39[[#This Row],[Total Contract Hours]]/Table39[[#This Row],[Total Hours Nurse Staffing]]</f>
        <v>8.0879177069190261E-2</v>
      </c>
      <c r="I406" s="3">
        <f>SUM(Table39[[#This Row],[RN Hours]], Table39[[#This Row],[RN Admin Hours]], Table39[[#This Row],[RN DON Hours]])</f>
        <v>104.45744444444443</v>
      </c>
      <c r="J406" s="3">
        <f t="shared" si="18"/>
        <v>0.96299999999999997</v>
      </c>
      <c r="K406" s="4">
        <f>Table39[[#This Row],[RN Hours Contract (W/ Admin, DON)]]/Table39[[#This Row],[RN Hours (w/ Admin, DON)]]</f>
        <v>9.2190652865547593E-3</v>
      </c>
      <c r="L406" s="3">
        <v>91.86666666666666</v>
      </c>
      <c r="M406" s="3">
        <v>0.96299999999999997</v>
      </c>
      <c r="N406" s="4">
        <f>Table39[[#This Row],[RN Hours Contract]]/Table39[[#This Row],[RN Hours]]</f>
        <v>1.0482583454281567E-2</v>
      </c>
      <c r="O406" s="3">
        <v>7.1685555555555549</v>
      </c>
      <c r="P406" s="3">
        <v>0</v>
      </c>
      <c r="Q406" s="4">
        <f>Table39[[#This Row],[RN Admin Hours Contract]]/Table39[[#This Row],[RN Admin Hours]]</f>
        <v>0</v>
      </c>
      <c r="R406" s="3">
        <v>5.4222222222222225</v>
      </c>
      <c r="S406" s="3">
        <v>0</v>
      </c>
      <c r="T406" s="4">
        <f>Table39[[#This Row],[RN DON Hours Contract]]/Table39[[#This Row],[RN DON Hours]]</f>
        <v>0</v>
      </c>
      <c r="U406" s="3">
        <f>SUM(Table39[[#This Row],[LPN Hours]], Table39[[#This Row],[LPN Admin Hours]])</f>
        <v>95.067444444444448</v>
      </c>
      <c r="V406" s="3">
        <f>Table39[[#This Row],[LPN Hours Contract]]+Table39[[#This Row],[LPN Admin Hours Contract]]</f>
        <v>14.968222222222224</v>
      </c>
      <c r="W406" s="4">
        <f t="shared" si="19"/>
        <v>0.15744845472278746</v>
      </c>
      <c r="X406" s="3">
        <v>89.414111111111112</v>
      </c>
      <c r="Y406" s="3">
        <v>14.968222222222224</v>
      </c>
      <c r="Z406" s="4">
        <f>Table39[[#This Row],[LPN Hours Contract]]/Table39[[#This Row],[LPN Hours]]</f>
        <v>0.16740335542364057</v>
      </c>
      <c r="AA406" s="3">
        <v>5.6533333333333351</v>
      </c>
      <c r="AB406" s="3">
        <v>0</v>
      </c>
      <c r="AC406" s="4">
        <f>Table39[[#This Row],[LPN Admin Hours Contract]]/Table39[[#This Row],[LPN Admin Hours]]</f>
        <v>0</v>
      </c>
      <c r="AD406" s="3">
        <f>SUM(Table39[[#This Row],[CNA Hours]], Table39[[#This Row],[NA in Training Hours]], Table39[[#This Row],[Med Aide/Tech Hours]])</f>
        <v>202.04255555555554</v>
      </c>
      <c r="AE406" s="3">
        <f>SUM(Table39[[#This Row],[CNA Hours Contract]], Table39[[#This Row],[NA in Training Hours Contract]], Table39[[#This Row],[Med Aide/Tech Hours Contract]])</f>
        <v>16.547222222222221</v>
      </c>
      <c r="AF406" s="4">
        <f>Table39[[#This Row],[CNA/NA/Med Aide Contract Hours]]/Table39[[#This Row],[Total CNA, NA in Training, Med Aide/Tech Hours]]</f>
        <v>8.1899687799544985E-2</v>
      </c>
      <c r="AG406" s="3">
        <v>163.53066666666666</v>
      </c>
      <c r="AH406" s="3">
        <v>16.547222222222221</v>
      </c>
      <c r="AI406" s="4">
        <f>Table39[[#This Row],[CNA Hours Contract]]/Table39[[#This Row],[CNA Hours]]</f>
        <v>0.10118727306329224</v>
      </c>
      <c r="AJ406" s="3">
        <v>38.511888888888883</v>
      </c>
      <c r="AK406" s="3">
        <v>0</v>
      </c>
      <c r="AL406" s="4">
        <f>Table39[[#This Row],[NA in Training Hours Contract]]/Table39[[#This Row],[NA in Training Hours]]</f>
        <v>0</v>
      </c>
      <c r="AM406" s="3">
        <v>0</v>
      </c>
      <c r="AN406" s="3">
        <v>0</v>
      </c>
      <c r="AO406" s="4">
        <v>0</v>
      </c>
      <c r="AP406" s="1" t="s">
        <v>404</v>
      </c>
      <c r="AQ406" s="1">
        <v>5</v>
      </c>
    </row>
    <row r="407" spans="1:43" x14ac:dyDescent="0.2">
      <c r="A407" s="1" t="s">
        <v>425</v>
      </c>
      <c r="B407" s="1" t="s">
        <v>832</v>
      </c>
      <c r="C407" s="1" t="s">
        <v>979</v>
      </c>
      <c r="D407" s="1" t="s">
        <v>1081</v>
      </c>
      <c r="E407" s="3">
        <v>42.411111111111111</v>
      </c>
      <c r="F407" s="3">
        <f t="shared" si="20"/>
        <v>173.75644444444444</v>
      </c>
      <c r="G407" s="3">
        <f>SUM(Table39[[#This Row],[RN Hours Contract (W/ Admin, DON)]], Table39[[#This Row],[LPN Contract Hours (w/ Admin)]], Table39[[#This Row],[CNA/NA/Med Aide Contract Hours]])</f>
        <v>0</v>
      </c>
      <c r="H407" s="4">
        <f>Table39[[#This Row],[Total Contract Hours]]/Table39[[#This Row],[Total Hours Nurse Staffing]]</f>
        <v>0</v>
      </c>
      <c r="I407" s="3">
        <f>SUM(Table39[[#This Row],[RN Hours]], Table39[[#This Row],[RN Admin Hours]], Table39[[#This Row],[RN DON Hours]])</f>
        <v>68.482888888888894</v>
      </c>
      <c r="J407" s="3">
        <f t="shared" si="18"/>
        <v>0</v>
      </c>
      <c r="K407" s="4">
        <f>Table39[[#This Row],[RN Hours Contract (W/ Admin, DON)]]/Table39[[#This Row],[RN Hours (w/ Admin, DON)]]</f>
        <v>0</v>
      </c>
      <c r="L407" s="3">
        <v>50.843222222222224</v>
      </c>
      <c r="M407" s="3">
        <v>0</v>
      </c>
      <c r="N407" s="4">
        <f>Table39[[#This Row],[RN Hours Contract]]/Table39[[#This Row],[RN Hours]]</f>
        <v>0</v>
      </c>
      <c r="O407" s="3">
        <v>12.795222222222227</v>
      </c>
      <c r="P407" s="3">
        <v>0</v>
      </c>
      <c r="Q407" s="4">
        <f>Table39[[#This Row],[RN Admin Hours Contract]]/Table39[[#This Row],[RN Admin Hours]]</f>
        <v>0</v>
      </c>
      <c r="R407" s="3">
        <v>4.8444444444444441</v>
      </c>
      <c r="S407" s="3">
        <v>0</v>
      </c>
      <c r="T407" s="4">
        <f>Table39[[#This Row],[RN DON Hours Contract]]/Table39[[#This Row],[RN DON Hours]]</f>
        <v>0</v>
      </c>
      <c r="U407" s="3">
        <f>SUM(Table39[[#This Row],[LPN Hours]], Table39[[#This Row],[LPN Admin Hours]])</f>
        <v>29.280111111111111</v>
      </c>
      <c r="V407" s="3">
        <f>Table39[[#This Row],[LPN Hours Contract]]+Table39[[#This Row],[LPN Admin Hours Contract]]</f>
        <v>0</v>
      </c>
      <c r="W407" s="4">
        <f t="shared" si="19"/>
        <v>0</v>
      </c>
      <c r="X407" s="3">
        <v>21.735333333333333</v>
      </c>
      <c r="Y407" s="3">
        <v>0</v>
      </c>
      <c r="Z407" s="4">
        <f>Table39[[#This Row],[LPN Hours Contract]]/Table39[[#This Row],[LPN Hours]]</f>
        <v>0</v>
      </c>
      <c r="AA407" s="3">
        <v>7.5447777777777798</v>
      </c>
      <c r="AB407" s="3">
        <v>0</v>
      </c>
      <c r="AC407" s="4">
        <f>Table39[[#This Row],[LPN Admin Hours Contract]]/Table39[[#This Row],[LPN Admin Hours]]</f>
        <v>0</v>
      </c>
      <c r="AD407" s="3">
        <f>SUM(Table39[[#This Row],[CNA Hours]], Table39[[#This Row],[NA in Training Hours]], Table39[[#This Row],[Med Aide/Tech Hours]])</f>
        <v>75.993444444444435</v>
      </c>
      <c r="AE407" s="3">
        <f>SUM(Table39[[#This Row],[CNA Hours Contract]], Table39[[#This Row],[NA in Training Hours Contract]], Table39[[#This Row],[Med Aide/Tech Hours Contract]])</f>
        <v>0</v>
      </c>
      <c r="AF407" s="4">
        <f>Table39[[#This Row],[CNA/NA/Med Aide Contract Hours]]/Table39[[#This Row],[Total CNA, NA in Training, Med Aide/Tech Hours]]</f>
        <v>0</v>
      </c>
      <c r="AG407" s="3">
        <v>75.960111111111104</v>
      </c>
      <c r="AH407" s="3">
        <v>0</v>
      </c>
      <c r="AI407" s="4">
        <f>Table39[[#This Row],[CNA Hours Contract]]/Table39[[#This Row],[CNA Hours]]</f>
        <v>0</v>
      </c>
      <c r="AJ407" s="3">
        <v>3.3333333333333333E-2</v>
      </c>
      <c r="AK407" s="3">
        <v>0</v>
      </c>
      <c r="AL407" s="4">
        <f>Table39[[#This Row],[NA in Training Hours Contract]]/Table39[[#This Row],[NA in Training Hours]]</f>
        <v>0</v>
      </c>
      <c r="AM407" s="3">
        <v>0</v>
      </c>
      <c r="AN407" s="3">
        <v>0</v>
      </c>
      <c r="AO407" s="4">
        <v>0</v>
      </c>
      <c r="AP407" s="1" t="s">
        <v>405</v>
      </c>
      <c r="AQ407" s="1">
        <v>5</v>
      </c>
    </row>
    <row r="408" spans="1:43" x14ac:dyDescent="0.2">
      <c r="A408" s="1" t="s">
        <v>425</v>
      </c>
      <c r="B408" s="1" t="s">
        <v>833</v>
      </c>
      <c r="C408" s="1" t="s">
        <v>911</v>
      </c>
      <c r="D408" s="1" t="s">
        <v>1075</v>
      </c>
      <c r="E408" s="3">
        <v>37.6</v>
      </c>
      <c r="F408" s="3">
        <f t="shared" si="20"/>
        <v>261.97166666666664</v>
      </c>
      <c r="G408" s="3">
        <f>SUM(Table39[[#This Row],[RN Hours Contract (W/ Admin, DON)]], Table39[[#This Row],[LPN Contract Hours (w/ Admin)]], Table39[[#This Row],[CNA/NA/Med Aide Contract Hours]])</f>
        <v>11.2</v>
      </c>
      <c r="H408" s="4">
        <f>Table39[[#This Row],[Total Contract Hours]]/Table39[[#This Row],[Total Hours Nurse Staffing]]</f>
        <v>4.2752714988262094E-2</v>
      </c>
      <c r="I408" s="3">
        <f>SUM(Table39[[#This Row],[RN Hours]], Table39[[#This Row],[RN Admin Hours]], Table39[[#This Row],[RN DON Hours]])</f>
        <v>86.59999999999998</v>
      </c>
      <c r="J408" s="3">
        <f t="shared" si="18"/>
        <v>11.2</v>
      </c>
      <c r="K408" s="4">
        <f>Table39[[#This Row],[RN Hours Contract (W/ Admin, DON)]]/Table39[[#This Row],[RN Hours (w/ Admin, DON)]]</f>
        <v>0.12933025404157045</v>
      </c>
      <c r="L408" s="3">
        <v>47.091111111111111</v>
      </c>
      <c r="M408" s="3">
        <v>0</v>
      </c>
      <c r="N408" s="4">
        <f>Table39[[#This Row],[RN Hours Contract]]/Table39[[#This Row],[RN Hours]]</f>
        <v>0</v>
      </c>
      <c r="O408" s="3">
        <v>34.353333333333325</v>
      </c>
      <c r="P408" s="3">
        <v>11.2</v>
      </c>
      <c r="Q408" s="4">
        <f>Table39[[#This Row],[RN Admin Hours Contract]]/Table39[[#This Row],[RN Admin Hours]]</f>
        <v>0.32602367552881822</v>
      </c>
      <c r="R408" s="3">
        <v>5.1555555555555559</v>
      </c>
      <c r="S408" s="3">
        <v>0</v>
      </c>
      <c r="T408" s="4">
        <f>Table39[[#This Row],[RN DON Hours Contract]]/Table39[[#This Row],[RN DON Hours]]</f>
        <v>0</v>
      </c>
      <c r="U408" s="3">
        <f>SUM(Table39[[#This Row],[LPN Hours]], Table39[[#This Row],[LPN Admin Hours]])</f>
        <v>55.848111111111109</v>
      </c>
      <c r="V408" s="3">
        <f>Table39[[#This Row],[LPN Hours Contract]]+Table39[[#This Row],[LPN Admin Hours Contract]]</f>
        <v>0</v>
      </c>
      <c r="W408" s="4">
        <f t="shared" si="19"/>
        <v>0</v>
      </c>
      <c r="X408" s="3">
        <v>55.848111111111109</v>
      </c>
      <c r="Y408" s="3">
        <v>0</v>
      </c>
      <c r="Z408" s="4">
        <f>Table39[[#This Row],[LPN Hours Contract]]/Table39[[#This Row],[LPN Hours]]</f>
        <v>0</v>
      </c>
      <c r="AA408" s="3">
        <v>0</v>
      </c>
      <c r="AB408" s="3">
        <v>0</v>
      </c>
      <c r="AC408" s="4">
        <v>0</v>
      </c>
      <c r="AD408" s="3">
        <f>SUM(Table39[[#This Row],[CNA Hours]], Table39[[#This Row],[NA in Training Hours]], Table39[[#This Row],[Med Aide/Tech Hours]])</f>
        <v>119.52355555555556</v>
      </c>
      <c r="AE408" s="3">
        <f>SUM(Table39[[#This Row],[CNA Hours Contract]], Table39[[#This Row],[NA in Training Hours Contract]], Table39[[#This Row],[Med Aide/Tech Hours Contract]])</f>
        <v>0</v>
      </c>
      <c r="AF408" s="4">
        <f>Table39[[#This Row],[CNA/NA/Med Aide Contract Hours]]/Table39[[#This Row],[Total CNA, NA in Training, Med Aide/Tech Hours]]</f>
        <v>0</v>
      </c>
      <c r="AG408" s="3">
        <v>119.52355555555556</v>
      </c>
      <c r="AH408" s="3">
        <v>0</v>
      </c>
      <c r="AI408" s="4">
        <f>Table39[[#This Row],[CNA Hours Contract]]/Table39[[#This Row],[CNA Hours]]</f>
        <v>0</v>
      </c>
      <c r="AJ408" s="3">
        <v>0</v>
      </c>
      <c r="AK408" s="3">
        <v>0</v>
      </c>
      <c r="AL408" s="4">
        <v>0</v>
      </c>
      <c r="AM408" s="3">
        <v>0</v>
      </c>
      <c r="AN408" s="3">
        <v>0</v>
      </c>
      <c r="AO408" s="4">
        <v>0</v>
      </c>
      <c r="AP408" s="1" t="s">
        <v>406</v>
      </c>
      <c r="AQ408" s="1">
        <v>5</v>
      </c>
    </row>
    <row r="409" spans="1:43" x14ac:dyDescent="0.2">
      <c r="A409" s="1" t="s">
        <v>425</v>
      </c>
      <c r="B409" s="1" t="s">
        <v>834</v>
      </c>
      <c r="C409" s="1" t="s">
        <v>929</v>
      </c>
      <c r="D409" s="1" t="s">
        <v>1079</v>
      </c>
      <c r="E409" s="3">
        <v>39.766666666666666</v>
      </c>
      <c r="F409" s="3">
        <f t="shared" si="20"/>
        <v>205.50822222222223</v>
      </c>
      <c r="G409" s="3">
        <f>SUM(Table39[[#This Row],[RN Hours Contract (W/ Admin, DON)]], Table39[[#This Row],[LPN Contract Hours (w/ Admin)]], Table39[[#This Row],[CNA/NA/Med Aide Contract Hours]])</f>
        <v>0.68333333333333335</v>
      </c>
      <c r="H409" s="4">
        <f>Table39[[#This Row],[Total Contract Hours]]/Table39[[#This Row],[Total Hours Nurse Staffing]]</f>
        <v>3.3250899936958455E-3</v>
      </c>
      <c r="I409" s="3">
        <f>SUM(Table39[[#This Row],[RN Hours]], Table39[[#This Row],[RN Admin Hours]], Table39[[#This Row],[RN DON Hours]])</f>
        <v>28.68922222222222</v>
      </c>
      <c r="J409" s="3">
        <f t="shared" si="18"/>
        <v>0</v>
      </c>
      <c r="K409" s="4">
        <f>Table39[[#This Row],[RN Hours Contract (W/ Admin, DON)]]/Table39[[#This Row],[RN Hours (w/ Admin, DON)]]</f>
        <v>0</v>
      </c>
      <c r="L409" s="3">
        <v>16.538333333333334</v>
      </c>
      <c r="M409" s="3">
        <v>0</v>
      </c>
      <c r="N409" s="4">
        <f>Table39[[#This Row],[RN Hours Contract]]/Table39[[#This Row],[RN Hours]]</f>
        <v>0</v>
      </c>
      <c r="O409" s="3">
        <v>6.7286666666666646</v>
      </c>
      <c r="P409" s="3">
        <v>0</v>
      </c>
      <c r="Q409" s="4">
        <f>Table39[[#This Row],[RN Admin Hours Contract]]/Table39[[#This Row],[RN Admin Hours]]</f>
        <v>0</v>
      </c>
      <c r="R409" s="3">
        <v>5.4222222222222225</v>
      </c>
      <c r="S409" s="3">
        <v>0</v>
      </c>
      <c r="T409" s="4">
        <f>Table39[[#This Row],[RN DON Hours Contract]]/Table39[[#This Row],[RN DON Hours]]</f>
        <v>0</v>
      </c>
      <c r="U409" s="3">
        <f>SUM(Table39[[#This Row],[LPN Hours]], Table39[[#This Row],[LPN Admin Hours]])</f>
        <v>93.378444444444455</v>
      </c>
      <c r="V409" s="3">
        <f>Table39[[#This Row],[LPN Hours Contract]]+Table39[[#This Row],[LPN Admin Hours Contract]]</f>
        <v>0.24444444444444444</v>
      </c>
      <c r="W409" s="4">
        <f t="shared" si="19"/>
        <v>2.6177823575747909E-3</v>
      </c>
      <c r="X409" s="3">
        <v>78.591222222222228</v>
      </c>
      <c r="Y409" s="3">
        <v>0.24444444444444444</v>
      </c>
      <c r="Z409" s="4">
        <f>Table39[[#This Row],[LPN Hours Contract]]/Table39[[#This Row],[LPN Hours]]</f>
        <v>3.1103275599056153E-3</v>
      </c>
      <c r="AA409" s="3">
        <v>14.787222222222228</v>
      </c>
      <c r="AB409" s="3">
        <v>0</v>
      </c>
      <c r="AC409" s="4">
        <f>Table39[[#This Row],[LPN Admin Hours Contract]]/Table39[[#This Row],[LPN Admin Hours]]</f>
        <v>0</v>
      </c>
      <c r="AD409" s="3">
        <f>SUM(Table39[[#This Row],[CNA Hours]], Table39[[#This Row],[NA in Training Hours]], Table39[[#This Row],[Med Aide/Tech Hours]])</f>
        <v>83.440555555555548</v>
      </c>
      <c r="AE409" s="3">
        <f>SUM(Table39[[#This Row],[CNA Hours Contract]], Table39[[#This Row],[NA in Training Hours Contract]], Table39[[#This Row],[Med Aide/Tech Hours Contract]])</f>
        <v>0.43888888888888888</v>
      </c>
      <c r="AF409" s="4">
        <f>Table39[[#This Row],[CNA/NA/Med Aide Contract Hours]]/Table39[[#This Row],[Total CNA, NA in Training, Med Aide/Tech Hours]]</f>
        <v>5.2598989300433443E-3</v>
      </c>
      <c r="AG409" s="3">
        <v>83.440555555555548</v>
      </c>
      <c r="AH409" s="3">
        <v>0.43888888888888888</v>
      </c>
      <c r="AI409" s="4">
        <f>Table39[[#This Row],[CNA Hours Contract]]/Table39[[#This Row],[CNA Hours]]</f>
        <v>5.2598989300433443E-3</v>
      </c>
      <c r="AJ409" s="3">
        <v>0</v>
      </c>
      <c r="AK409" s="3">
        <v>0</v>
      </c>
      <c r="AL409" s="4">
        <v>0</v>
      </c>
      <c r="AM409" s="3">
        <v>0</v>
      </c>
      <c r="AN409" s="3">
        <v>0</v>
      </c>
      <c r="AO409" s="4">
        <v>0</v>
      </c>
      <c r="AP409" s="1" t="s">
        <v>407</v>
      </c>
      <c r="AQ409" s="1">
        <v>5</v>
      </c>
    </row>
    <row r="410" spans="1:43" x14ac:dyDescent="0.2">
      <c r="A410" s="1" t="s">
        <v>425</v>
      </c>
      <c r="B410" s="1" t="s">
        <v>835</v>
      </c>
      <c r="C410" s="1" t="s">
        <v>1025</v>
      </c>
      <c r="D410" s="1" t="s">
        <v>1121</v>
      </c>
      <c r="E410" s="3">
        <v>106.86666666666666</v>
      </c>
      <c r="F410" s="3">
        <f t="shared" si="20"/>
        <v>354.73766666666666</v>
      </c>
      <c r="G410" s="3">
        <f>SUM(Table39[[#This Row],[RN Hours Contract (W/ Admin, DON)]], Table39[[#This Row],[LPN Contract Hours (w/ Admin)]], Table39[[#This Row],[CNA/NA/Med Aide Contract Hours]])</f>
        <v>0</v>
      </c>
      <c r="H410" s="4">
        <f>Table39[[#This Row],[Total Contract Hours]]/Table39[[#This Row],[Total Hours Nurse Staffing]]</f>
        <v>0</v>
      </c>
      <c r="I410" s="3">
        <f>SUM(Table39[[#This Row],[RN Hours]], Table39[[#This Row],[RN Admin Hours]], Table39[[#This Row],[RN DON Hours]])</f>
        <v>69.833888888888893</v>
      </c>
      <c r="J410" s="3">
        <f t="shared" si="18"/>
        <v>0</v>
      </c>
      <c r="K410" s="4">
        <f>Table39[[#This Row],[RN Hours Contract (W/ Admin, DON)]]/Table39[[#This Row],[RN Hours (w/ Admin, DON)]]</f>
        <v>0</v>
      </c>
      <c r="L410" s="3">
        <v>62.211222222222226</v>
      </c>
      <c r="M410" s="3">
        <v>0</v>
      </c>
      <c r="N410" s="4">
        <f>Table39[[#This Row],[RN Hours Contract]]/Table39[[#This Row],[RN Hours]]</f>
        <v>0</v>
      </c>
      <c r="O410" s="3">
        <v>2.1115555555555554</v>
      </c>
      <c r="P410" s="3">
        <v>0</v>
      </c>
      <c r="Q410" s="4">
        <f>Table39[[#This Row],[RN Admin Hours Contract]]/Table39[[#This Row],[RN Admin Hours]]</f>
        <v>0</v>
      </c>
      <c r="R410" s="3">
        <v>5.5111111111111111</v>
      </c>
      <c r="S410" s="3">
        <v>0</v>
      </c>
      <c r="T410" s="4">
        <f>Table39[[#This Row],[RN DON Hours Contract]]/Table39[[#This Row],[RN DON Hours]]</f>
        <v>0</v>
      </c>
      <c r="U410" s="3">
        <f>SUM(Table39[[#This Row],[LPN Hours]], Table39[[#This Row],[LPN Admin Hours]])</f>
        <v>119.992</v>
      </c>
      <c r="V410" s="3">
        <f>Table39[[#This Row],[LPN Hours Contract]]+Table39[[#This Row],[LPN Admin Hours Contract]]</f>
        <v>0</v>
      </c>
      <c r="W410" s="4">
        <f t="shared" si="19"/>
        <v>0</v>
      </c>
      <c r="X410" s="3">
        <v>119.992</v>
      </c>
      <c r="Y410" s="3">
        <v>0</v>
      </c>
      <c r="Z410" s="4">
        <f>Table39[[#This Row],[LPN Hours Contract]]/Table39[[#This Row],[LPN Hours]]</f>
        <v>0</v>
      </c>
      <c r="AA410" s="3">
        <v>0</v>
      </c>
      <c r="AB410" s="3">
        <v>0</v>
      </c>
      <c r="AC410" s="4">
        <v>0</v>
      </c>
      <c r="AD410" s="3">
        <f>SUM(Table39[[#This Row],[CNA Hours]], Table39[[#This Row],[NA in Training Hours]], Table39[[#This Row],[Med Aide/Tech Hours]])</f>
        <v>164.91177777777779</v>
      </c>
      <c r="AE410" s="3">
        <f>SUM(Table39[[#This Row],[CNA Hours Contract]], Table39[[#This Row],[NA in Training Hours Contract]], Table39[[#This Row],[Med Aide/Tech Hours Contract]])</f>
        <v>0</v>
      </c>
      <c r="AF410" s="4">
        <f>Table39[[#This Row],[CNA/NA/Med Aide Contract Hours]]/Table39[[#This Row],[Total CNA, NA in Training, Med Aide/Tech Hours]]</f>
        <v>0</v>
      </c>
      <c r="AG410" s="3">
        <v>164.834</v>
      </c>
      <c r="AH410" s="3">
        <v>0</v>
      </c>
      <c r="AI410" s="4">
        <f>Table39[[#This Row],[CNA Hours Contract]]/Table39[[#This Row],[CNA Hours]]</f>
        <v>0</v>
      </c>
      <c r="AJ410" s="3">
        <v>7.7777777777777779E-2</v>
      </c>
      <c r="AK410" s="3">
        <v>0</v>
      </c>
      <c r="AL410" s="4">
        <f>Table39[[#This Row],[NA in Training Hours Contract]]/Table39[[#This Row],[NA in Training Hours]]</f>
        <v>0</v>
      </c>
      <c r="AM410" s="3">
        <v>0</v>
      </c>
      <c r="AN410" s="3">
        <v>0</v>
      </c>
      <c r="AO410" s="4">
        <v>0</v>
      </c>
      <c r="AP410" s="1" t="s">
        <v>408</v>
      </c>
      <c r="AQ410" s="1">
        <v>5</v>
      </c>
    </row>
    <row r="411" spans="1:43" x14ac:dyDescent="0.2">
      <c r="A411" s="1" t="s">
        <v>425</v>
      </c>
      <c r="B411" s="1" t="s">
        <v>836</v>
      </c>
      <c r="C411" s="1" t="s">
        <v>937</v>
      </c>
      <c r="D411" s="1" t="s">
        <v>1118</v>
      </c>
      <c r="E411" s="3">
        <v>4.666666666666667</v>
      </c>
      <c r="F411" s="3">
        <f t="shared" si="20"/>
        <v>38.93888888888889</v>
      </c>
      <c r="G411" s="3">
        <f>SUM(Table39[[#This Row],[RN Hours Contract (W/ Admin, DON)]], Table39[[#This Row],[LPN Contract Hours (w/ Admin)]], Table39[[#This Row],[CNA/NA/Med Aide Contract Hours]])</f>
        <v>0</v>
      </c>
      <c r="H411" s="4">
        <f>Table39[[#This Row],[Total Contract Hours]]/Table39[[#This Row],[Total Hours Nurse Staffing]]</f>
        <v>0</v>
      </c>
      <c r="I411" s="3">
        <f>SUM(Table39[[#This Row],[RN Hours]], Table39[[#This Row],[RN Admin Hours]], Table39[[#This Row],[RN DON Hours]])</f>
        <v>28.332222222222224</v>
      </c>
      <c r="J411" s="3">
        <f t="shared" si="18"/>
        <v>0</v>
      </c>
      <c r="K411" s="4">
        <f>Table39[[#This Row],[RN Hours Contract (W/ Admin, DON)]]/Table39[[#This Row],[RN Hours (w/ Admin, DON)]]</f>
        <v>0</v>
      </c>
      <c r="L411" s="3">
        <v>27.421111111111113</v>
      </c>
      <c r="M411" s="3">
        <v>0</v>
      </c>
      <c r="N411" s="4">
        <f>Table39[[#This Row],[RN Hours Contract]]/Table39[[#This Row],[RN Hours]]</f>
        <v>0</v>
      </c>
      <c r="O411" s="3">
        <v>0.88888888888888884</v>
      </c>
      <c r="P411" s="3">
        <v>0</v>
      </c>
      <c r="Q411" s="4">
        <f>Table39[[#This Row],[RN Admin Hours Contract]]/Table39[[#This Row],[RN Admin Hours]]</f>
        <v>0</v>
      </c>
      <c r="R411" s="3">
        <v>2.2222222222222223E-2</v>
      </c>
      <c r="S411" s="3">
        <v>0</v>
      </c>
      <c r="T411" s="4">
        <f>Table39[[#This Row],[RN DON Hours Contract]]/Table39[[#This Row],[RN DON Hours]]</f>
        <v>0</v>
      </c>
      <c r="U411" s="3">
        <f>SUM(Table39[[#This Row],[LPN Hours]], Table39[[#This Row],[LPN Admin Hours]])</f>
        <v>0</v>
      </c>
      <c r="V411" s="3">
        <f>Table39[[#This Row],[LPN Hours Contract]]+Table39[[#This Row],[LPN Admin Hours Contract]]</f>
        <v>0</v>
      </c>
      <c r="W411" s="4">
        <v>0</v>
      </c>
      <c r="X411" s="3">
        <v>0</v>
      </c>
      <c r="Y411" s="3">
        <v>0</v>
      </c>
      <c r="Z411" s="4">
        <v>0</v>
      </c>
      <c r="AA411" s="3">
        <v>0</v>
      </c>
      <c r="AB411" s="3">
        <v>0</v>
      </c>
      <c r="AC411" s="4">
        <v>0</v>
      </c>
      <c r="AD411" s="3">
        <f>SUM(Table39[[#This Row],[CNA Hours]], Table39[[#This Row],[NA in Training Hours]], Table39[[#This Row],[Med Aide/Tech Hours]])</f>
        <v>10.606666666666667</v>
      </c>
      <c r="AE411" s="3">
        <f>SUM(Table39[[#This Row],[CNA Hours Contract]], Table39[[#This Row],[NA in Training Hours Contract]], Table39[[#This Row],[Med Aide/Tech Hours Contract]])</f>
        <v>0</v>
      </c>
      <c r="AF411" s="4">
        <f>Table39[[#This Row],[CNA/NA/Med Aide Contract Hours]]/Table39[[#This Row],[Total CNA, NA in Training, Med Aide/Tech Hours]]</f>
        <v>0</v>
      </c>
      <c r="AG411" s="3">
        <v>10.606666666666667</v>
      </c>
      <c r="AH411" s="3">
        <v>0</v>
      </c>
      <c r="AI411" s="4">
        <f>Table39[[#This Row],[CNA Hours Contract]]/Table39[[#This Row],[CNA Hours]]</f>
        <v>0</v>
      </c>
      <c r="AJ411" s="3">
        <v>0</v>
      </c>
      <c r="AK411" s="3">
        <v>0</v>
      </c>
      <c r="AL411" s="4">
        <v>0</v>
      </c>
      <c r="AM411" s="3">
        <v>0</v>
      </c>
      <c r="AN411" s="3">
        <v>0</v>
      </c>
      <c r="AO411" s="4">
        <v>0</v>
      </c>
      <c r="AP411" s="1" t="s">
        <v>409</v>
      </c>
      <c r="AQ411" s="1">
        <v>5</v>
      </c>
    </row>
    <row r="412" spans="1:43" x14ac:dyDescent="0.2">
      <c r="A412" s="1" t="s">
        <v>425</v>
      </c>
      <c r="B412" s="1" t="s">
        <v>837</v>
      </c>
      <c r="C412" s="1" t="s">
        <v>858</v>
      </c>
      <c r="D412" s="1" t="s">
        <v>1121</v>
      </c>
      <c r="E412" s="3">
        <v>47.355555555555554</v>
      </c>
      <c r="F412" s="3">
        <f t="shared" si="20"/>
        <v>243.97188888888888</v>
      </c>
      <c r="G412" s="3">
        <f>SUM(Table39[[#This Row],[RN Hours Contract (W/ Admin, DON)]], Table39[[#This Row],[LPN Contract Hours (w/ Admin)]], Table39[[#This Row],[CNA/NA/Med Aide Contract Hours]])</f>
        <v>8.8627777777777794</v>
      </c>
      <c r="H412" s="4">
        <f>Table39[[#This Row],[Total Contract Hours]]/Table39[[#This Row],[Total Hours Nurse Staffing]]</f>
        <v>3.6327044964652125E-2</v>
      </c>
      <c r="I412" s="3">
        <f>SUM(Table39[[#This Row],[RN Hours]], Table39[[#This Row],[RN Admin Hours]], Table39[[#This Row],[RN DON Hours]])</f>
        <v>27.767777777777781</v>
      </c>
      <c r="J412" s="3">
        <f t="shared" si="18"/>
        <v>0</v>
      </c>
      <c r="K412" s="4">
        <f>Table39[[#This Row],[RN Hours Contract (W/ Admin, DON)]]/Table39[[#This Row],[RN Hours (w/ Admin, DON)]]</f>
        <v>0</v>
      </c>
      <c r="L412" s="3">
        <v>16.894111111111112</v>
      </c>
      <c r="M412" s="3">
        <v>0</v>
      </c>
      <c r="N412" s="4">
        <f>Table39[[#This Row],[RN Hours Contract]]/Table39[[#This Row],[RN Hours]]</f>
        <v>0</v>
      </c>
      <c r="O412" s="3">
        <v>5.1847777777777777</v>
      </c>
      <c r="P412" s="3">
        <v>0</v>
      </c>
      <c r="Q412" s="4">
        <f>Table39[[#This Row],[RN Admin Hours Contract]]/Table39[[#This Row],[RN Admin Hours]]</f>
        <v>0</v>
      </c>
      <c r="R412" s="3">
        <v>5.6888888888888891</v>
      </c>
      <c r="S412" s="3">
        <v>0</v>
      </c>
      <c r="T412" s="4">
        <f>Table39[[#This Row],[RN DON Hours Contract]]/Table39[[#This Row],[RN DON Hours]]</f>
        <v>0</v>
      </c>
      <c r="U412" s="3">
        <f>SUM(Table39[[#This Row],[LPN Hours]], Table39[[#This Row],[LPN Admin Hours]])</f>
        <v>101.61388888888889</v>
      </c>
      <c r="V412" s="3">
        <f>Table39[[#This Row],[LPN Hours Contract]]+Table39[[#This Row],[LPN Admin Hours Contract]]</f>
        <v>2.0238888888888891</v>
      </c>
      <c r="W412" s="4">
        <f t="shared" si="19"/>
        <v>1.9917443481588804E-2</v>
      </c>
      <c r="X412" s="3">
        <v>101.61388888888889</v>
      </c>
      <c r="Y412" s="3">
        <v>2.0238888888888891</v>
      </c>
      <c r="Z412" s="4">
        <f>Table39[[#This Row],[LPN Hours Contract]]/Table39[[#This Row],[LPN Hours]]</f>
        <v>1.9917443481588804E-2</v>
      </c>
      <c r="AA412" s="3">
        <v>0</v>
      </c>
      <c r="AB412" s="3">
        <v>0</v>
      </c>
      <c r="AC412" s="4">
        <v>0</v>
      </c>
      <c r="AD412" s="3">
        <f>SUM(Table39[[#This Row],[CNA Hours]], Table39[[#This Row],[NA in Training Hours]], Table39[[#This Row],[Med Aide/Tech Hours]])</f>
        <v>114.59022222222222</v>
      </c>
      <c r="AE412" s="3">
        <f>SUM(Table39[[#This Row],[CNA Hours Contract]], Table39[[#This Row],[NA in Training Hours Contract]], Table39[[#This Row],[Med Aide/Tech Hours Contract]])</f>
        <v>6.8388888888888912</v>
      </c>
      <c r="AF412" s="4">
        <f>Table39[[#This Row],[CNA/NA/Med Aide Contract Hours]]/Table39[[#This Row],[Total CNA, NA in Training, Med Aide/Tech Hours]]</f>
        <v>5.9681260375133827E-2</v>
      </c>
      <c r="AG412" s="3">
        <v>113.96733333333333</v>
      </c>
      <c r="AH412" s="3">
        <v>6.8388888888888912</v>
      </c>
      <c r="AI412" s="4">
        <f>Table39[[#This Row],[CNA Hours Contract]]/Table39[[#This Row],[CNA Hours]]</f>
        <v>6.0007448528135762E-2</v>
      </c>
      <c r="AJ412" s="3">
        <v>0.62288888888888894</v>
      </c>
      <c r="AK412" s="3">
        <v>0</v>
      </c>
      <c r="AL412" s="4">
        <f>Table39[[#This Row],[NA in Training Hours Contract]]/Table39[[#This Row],[NA in Training Hours]]</f>
        <v>0</v>
      </c>
      <c r="AM412" s="3">
        <v>0</v>
      </c>
      <c r="AN412" s="3">
        <v>0</v>
      </c>
      <c r="AO412" s="4">
        <v>0</v>
      </c>
      <c r="AP412" s="1" t="s">
        <v>410</v>
      </c>
      <c r="AQ412" s="1">
        <v>5</v>
      </c>
    </row>
    <row r="413" spans="1:43" x14ac:dyDescent="0.2">
      <c r="A413" s="1" t="s">
        <v>425</v>
      </c>
      <c r="B413" s="1" t="s">
        <v>838</v>
      </c>
      <c r="C413" s="1" t="s">
        <v>1021</v>
      </c>
      <c r="D413" s="1" t="s">
        <v>1118</v>
      </c>
      <c r="E413" s="3">
        <v>59.411111111111111</v>
      </c>
      <c r="F413" s="3">
        <f t="shared" si="20"/>
        <v>217.82</v>
      </c>
      <c r="G413" s="3">
        <f>SUM(Table39[[#This Row],[RN Hours Contract (W/ Admin, DON)]], Table39[[#This Row],[LPN Contract Hours (w/ Admin)]], Table39[[#This Row],[CNA/NA/Med Aide Contract Hours]])</f>
        <v>1.0555555555555556</v>
      </c>
      <c r="H413" s="4">
        <f>Table39[[#This Row],[Total Contract Hours]]/Table39[[#This Row],[Total Hours Nurse Staffing]]</f>
        <v>4.8459992450443287E-3</v>
      </c>
      <c r="I413" s="3">
        <f>SUM(Table39[[#This Row],[RN Hours]], Table39[[#This Row],[RN Admin Hours]], Table39[[#This Row],[RN DON Hours]])</f>
        <v>72.550555555555547</v>
      </c>
      <c r="J413" s="3">
        <f t="shared" si="18"/>
        <v>0</v>
      </c>
      <c r="K413" s="4">
        <f>Table39[[#This Row],[RN Hours Contract (W/ Admin, DON)]]/Table39[[#This Row],[RN Hours (w/ Admin, DON)]]</f>
        <v>0</v>
      </c>
      <c r="L413" s="3">
        <v>49.055555555555557</v>
      </c>
      <c r="M413" s="3">
        <v>0</v>
      </c>
      <c r="N413" s="4">
        <f>Table39[[#This Row],[RN Hours Contract]]/Table39[[#This Row],[RN Hours]]</f>
        <v>0</v>
      </c>
      <c r="O413" s="3">
        <v>17.31722222222222</v>
      </c>
      <c r="P413" s="3">
        <v>0</v>
      </c>
      <c r="Q413" s="4">
        <f>Table39[[#This Row],[RN Admin Hours Contract]]/Table39[[#This Row],[RN Admin Hours]]</f>
        <v>0</v>
      </c>
      <c r="R413" s="3">
        <v>6.177777777777778</v>
      </c>
      <c r="S413" s="3">
        <v>0</v>
      </c>
      <c r="T413" s="4">
        <f>Table39[[#This Row],[RN DON Hours Contract]]/Table39[[#This Row],[RN DON Hours]]</f>
        <v>0</v>
      </c>
      <c r="U413" s="3">
        <f>SUM(Table39[[#This Row],[LPN Hours]], Table39[[#This Row],[LPN Admin Hours]])</f>
        <v>39.480555555555561</v>
      </c>
      <c r="V413" s="3">
        <f>Table39[[#This Row],[LPN Hours Contract]]+Table39[[#This Row],[LPN Admin Hours Contract]]</f>
        <v>1.0555555555555556</v>
      </c>
      <c r="W413" s="4">
        <f t="shared" si="19"/>
        <v>2.6736086681207343E-2</v>
      </c>
      <c r="X413" s="3">
        <v>37.736111111111114</v>
      </c>
      <c r="Y413" s="3">
        <v>1.0555555555555556</v>
      </c>
      <c r="Z413" s="4">
        <f>Table39[[#This Row],[LPN Hours Contract]]/Table39[[#This Row],[LPN Hours]]</f>
        <v>2.7972027972027972E-2</v>
      </c>
      <c r="AA413" s="3">
        <v>1.7444444444444445</v>
      </c>
      <c r="AB413" s="3">
        <v>0</v>
      </c>
      <c r="AC413" s="4">
        <f>Table39[[#This Row],[LPN Admin Hours Contract]]/Table39[[#This Row],[LPN Admin Hours]]</f>
        <v>0</v>
      </c>
      <c r="AD413" s="3">
        <f>SUM(Table39[[#This Row],[CNA Hours]], Table39[[#This Row],[NA in Training Hours]], Table39[[#This Row],[Med Aide/Tech Hours]])</f>
        <v>105.78888888888889</v>
      </c>
      <c r="AE413" s="3">
        <f>SUM(Table39[[#This Row],[CNA Hours Contract]], Table39[[#This Row],[NA in Training Hours Contract]], Table39[[#This Row],[Med Aide/Tech Hours Contract]])</f>
        <v>0</v>
      </c>
      <c r="AF413" s="4">
        <f>Table39[[#This Row],[CNA/NA/Med Aide Contract Hours]]/Table39[[#This Row],[Total CNA, NA in Training, Med Aide/Tech Hours]]</f>
        <v>0</v>
      </c>
      <c r="AG413" s="3">
        <v>100.73611111111111</v>
      </c>
      <c r="AH413" s="3">
        <v>0</v>
      </c>
      <c r="AI413" s="4">
        <f>Table39[[#This Row],[CNA Hours Contract]]/Table39[[#This Row],[CNA Hours]]</f>
        <v>0</v>
      </c>
      <c r="AJ413" s="3">
        <v>5.052777777777778</v>
      </c>
      <c r="AK413" s="3">
        <v>0</v>
      </c>
      <c r="AL413" s="4">
        <f>Table39[[#This Row],[NA in Training Hours Contract]]/Table39[[#This Row],[NA in Training Hours]]</f>
        <v>0</v>
      </c>
      <c r="AM413" s="3">
        <v>0</v>
      </c>
      <c r="AN413" s="3">
        <v>0</v>
      </c>
      <c r="AO413" s="4">
        <v>0</v>
      </c>
      <c r="AP413" s="1" t="s">
        <v>411</v>
      </c>
      <c r="AQ413" s="1">
        <v>5</v>
      </c>
    </row>
    <row r="414" spans="1:43" x14ac:dyDescent="0.2">
      <c r="A414" s="1" t="s">
        <v>425</v>
      </c>
      <c r="B414" s="1" t="s">
        <v>839</v>
      </c>
      <c r="C414" s="1" t="s">
        <v>912</v>
      </c>
      <c r="D414" s="1" t="s">
        <v>1105</v>
      </c>
      <c r="E414" s="3">
        <v>68.24444444444444</v>
      </c>
      <c r="F414" s="3">
        <f t="shared" si="20"/>
        <v>283.55</v>
      </c>
      <c r="G414" s="3">
        <f>SUM(Table39[[#This Row],[RN Hours Contract (W/ Admin, DON)]], Table39[[#This Row],[LPN Contract Hours (w/ Admin)]], Table39[[#This Row],[CNA/NA/Med Aide Contract Hours]])</f>
        <v>0</v>
      </c>
      <c r="H414" s="4">
        <f>Table39[[#This Row],[Total Contract Hours]]/Table39[[#This Row],[Total Hours Nurse Staffing]]</f>
        <v>0</v>
      </c>
      <c r="I414" s="3">
        <f>SUM(Table39[[#This Row],[RN Hours]], Table39[[#This Row],[RN Admin Hours]], Table39[[#This Row],[RN DON Hours]])</f>
        <v>90.083333333333329</v>
      </c>
      <c r="J414" s="3">
        <f t="shared" si="18"/>
        <v>0</v>
      </c>
      <c r="K414" s="4">
        <f>Table39[[#This Row],[RN Hours Contract (W/ Admin, DON)]]/Table39[[#This Row],[RN Hours (w/ Admin, DON)]]</f>
        <v>0</v>
      </c>
      <c r="L414" s="3">
        <v>72.769444444444446</v>
      </c>
      <c r="M414" s="3">
        <v>0</v>
      </c>
      <c r="N414" s="4">
        <f>Table39[[#This Row],[RN Hours Contract]]/Table39[[#This Row],[RN Hours]]</f>
        <v>0</v>
      </c>
      <c r="O414" s="3">
        <v>12.158333333333333</v>
      </c>
      <c r="P414" s="3">
        <v>0</v>
      </c>
      <c r="Q414" s="4">
        <f>Table39[[#This Row],[RN Admin Hours Contract]]/Table39[[#This Row],[RN Admin Hours]]</f>
        <v>0</v>
      </c>
      <c r="R414" s="3">
        <v>5.1555555555555559</v>
      </c>
      <c r="S414" s="3">
        <v>0</v>
      </c>
      <c r="T414" s="4">
        <f>Table39[[#This Row],[RN DON Hours Contract]]/Table39[[#This Row],[RN DON Hours]]</f>
        <v>0</v>
      </c>
      <c r="U414" s="3">
        <f>SUM(Table39[[#This Row],[LPN Hours]], Table39[[#This Row],[LPN Admin Hours]])</f>
        <v>69.436111111111103</v>
      </c>
      <c r="V414" s="3">
        <f>Table39[[#This Row],[LPN Hours Contract]]+Table39[[#This Row],[LPN Admin Hours Contract]]</f>
        <v>0</v>
      </c>
      <c r="W414" s="4">
        <f t="shared" si="19"/>
        <v>0</v>
      </c>
      <c r="X414" s="3">
        <v>68.62222222222222</v>
      </c>
      <c r="Y414" s="3">
        <v>0</v>
      </c>
      <c r="Z414" s="4">
        <f>Table39[[#This Row],[LPN Hours Contract]]/Table39[[#This Row],[LPN Hours]]</f>
        <v>0</v>
      </c>
      <c r="AA414" s="3">
        <v>0.81388888888888888</v>
      </c>
      <c r="AB414" s="3">
        <v>0</v>
      </c>
      <c r="AC414" s="4">
        <f>Table39[[#This Row],[LPN Admin Hours Contract]]/Table39[[#This Row],[LPN Admin Hours]]</f>
        <v>0</v>
      </c>
      <c r="AD414" s="3">
        <f>SUM(Table39[[#This Row],[CNA Hours]], Table39[[#This Row],[NA in Training Hours]], Table39[[#This Row],[Med Aide/Tech Hours]])</f>
        <v>124.03055555555557</v>
      </c>
      <c r="AE414" s="3">
        <f>SUM(Table39[[#This Row],[CNA Hours Contract]], Table39[[#This Row],[NA in Training Hours Contract]], Table39[[#This Row],[Med Aide/Tech Hours Contract]])</f>
        <v>0</v>
      </c>
      <c r="AF414" s="4">
        <f>Table39[[#This Row],[CNA/NA/Med Aide Contract Hours]]/Table39[[#This Row],[Total CNA, NA in Training, Med Aide/Tech Hours]]</f>
        <v>0</v>
      </c>
      <c r="AG414" s="3">
        <v>104.79444444444445</v>
      </c>
      <c r="AH414" s="3">
        <v>0</v>
      </c>
      <c r="AI414" s="4">
        <f>Table39[[#This Row],[CNA Hours Contract]]/Table39[[#This Row],[CNA Hours]]</f>
        <v>0</v>
      </c>
      <c r="AJ414" s="3">
        <v>19.236111111111111</v>
      </c>
      <c r="AK414" s="3">
        <v>0</v>
      </c>
      <c r="AL414" s="4">
        <f>Table39[[#This Row],[NA in Training Hours Contract]]/Table39[[#This Row],[NA in Training Hours]]</f>
        <v>0</v>
      </c>
      <c r="AM414" s="3">
        <v>0</v>
      </c>
      <c r="AN414" s="3">
        <v>0</v>
      </c>
      <c r="AO414" s="4">
        <v>0</v>
      </c>
      <c r="AP414" s="1" t="s">
        <v>412</v>
      </c>
      <c r="AQ414" s="1">
        <v>5</v>
      </c>
    </row>
    <row r="415" spans="1:43" x14ac:dyDescent="0.2">
      <c r="A415" s="1" t="s">
        <v>425</v>
      </c>
      <c r="B415" s="1" t="s">
        <v>840</v>
      </c>
      <c r="C415" s="1" t="s">
        <v>1034</v>
      </c>
      <c r="D415" s="1" t="s">
        <v>1105</v>
      </c>
      <c r="E415" s="3">
        <v>42.577777777777776</v>
      </c>
      <c r="F415" s="3">
        <f t="shared" si="20"/>
        <v>170.19455555555555</v>
      </c>
      <c r="G415" s="3">
        <f>SUM(Table39[[#This Row],[RN Hours Contract (W/ Admin, DON)]], Table39[[#This Row],[LPN Contract Hours (w/ Admin)]], Table39[[#This Row],[CNA/NA/Med Aide Contract Hours]])</f>
        <v>0</v>
      </c>
      <c r="H415" s="4">
        <f>Table39[[#This Row],[Total Contract Hours]]/Table39[[#This Row],[Total Hours Nurse Staffing]]</f>
        <v>0</v>
      </c>
      <c r="I415" s="3">
        <f>SUM(Table39[[#This Row],[RN Hours]], Table39[[#This Row],[RN Admin Hours]], Table39[[#This Row],[RN DON Hours]])</f>
        <v>32.095666666666666</v>
      </c>
      <c r="J415" s="3">
        <f t="shared" si="18"/>
        <v>0</v>
      </c>
      <c r="K415" s="4">
        <f>Table39[[#This Row],[RN Hours Contract (W/ Admin, DON)]]/Table39[[#This Row],[RN Hours (w/ Admin, DON)]]</f>
        <v>0</v>
      </c>
      <c r="L415" s="3">
        <v>11.626222222222221</v>
      </c>
      <c r="M415" s="3">
        <v>0</v>
      </c>
      <c r="N415" s="4">
        <f>Table39[[#This Row],[RN Hours Contract]]/Table39[[#This Row],[RN Hours]]</f>
        <v>0</v>
      </c>
      <c r="O415" s="3">
        <v>15.636111111111111</v>
      </c>
      <c r="P415" s="3">
        <v>0</v>
      </c>
      <c r="Q415" s="4">
        <f>Table39[[#This Row],[RN Admin Hours Contract]]/Table39[[#This Row],[RN Admin Hours]]</f>
        <v>0</v>
      </c>
      <c r="R415" s="3">
        <v>4.833333333333333</v>
      </c>
      <c r="S415" s="3">
        <v>0</v>
      </c>
      <c r="T415" s="4">
        <f>Table39[[#This Row],[RN DON Hours Contract]]/Table39[[#This Row],[RN DON Hours]]</f>
        <v>0</v>
      </c>
      <c r="U415" s="3">
        <f>SUM(Table39[[#This Row],[LPN Hours]], Table39[[#This Row],[LPN Admin Hours]])</f>
        <v>70.549555555555571</v>
      </c>
      <c r="V415" s="3">
        <f>Table39[[#This Row],[LPN Hours Contract]]+Table39[[#This Row],[LPN Admin Hours Contract]]</f>
        <v>0</v>
      </c>
      <c r="W415" s="4">
        <f t="shared" si="19"/>
        <v>0</v>
      </c>
      <c r="X415" s="3">
        <v>59.364555555555562</v>
      </c>
      <c r="Y415" s="3">
        <v>0</v>
      </c>
      <c r="Z415" s="4">
        <f>Table39[[#This Row],[LPN Hours Contract]]/Table39[[#This Row],[LPN Hours]]</f>
        <v>0</v>
      </c>
      <c r="AA415" s="3">
        <v>11.185000000000004</v>
      </c>
      <c r="AB415" s="3">
        <v>0</v>
      </c>
      <c r="AC415" s="4">
        <f>Table39[[#This Row],[LPN Admin Hours Contract]]/Table39[[#This Row],[LPN Admin Hours]]</f>
        <v>0</v>
      </c>
      <c r="AD415" s="3">
        <f>SUM(Table39[[#This Row],[CNA Hours]], Table39[[#This Row],[NA in Training Hours]], Table39[[#This Row],[Med Aide/Tech Hours]])</f>
        <v>67.549333333333323</v>
      </c>
      <c r="AE415" s="3">
        <f>SUM(Table39[[#This Row],[CNA Hours Contract]], Table39[[#This Row],[NA in Training Hours Contract]], Table39[[#This Row],[Med Aide/Tech Hours Contract]])</f>
        <v>0</v>
      </c>
      <c r="AF415" s="4">
        <f>Table39[[#This Row],[CNA/NA/Med Aide Contract Hours]]/Table39[[#This Row],[Total CNA, NA in Training, Med Aide/Tech Hours]]</f>
        <v>0</v>
      </c>
      <c r="AG415" s="3">
        <v>67.549333333333323</v>
      </c>
      <c r="AH415" s="3">
        <v>0</v>
      </c>
      <c r="AI415" s="4">
        <f>Table39[[#This Row],[CNA Hours Contract]]/Table39[[#This Row],[CNA Hours]]</f>
        <v>0</v>
      </c>
      <c r="AJ415" s="3">
        <v>0</v>
      </c>
      <c r="AK415" s="3">
        <v>0</v>
      </c>
      <c r="AL415" s="4">
        <v>0</v>
      </c>
      <c r="AM415" s="3">
        <v>0</v>
      </c>
      <c r="AN415" s="3">
        <v>0</v>
      </c>
      <c r="AO415" s="4">
        <v>0</v>
      </c>
      <c r="AP415" s="1" t="s">
        <v>413</v>
      </c>
      <c r="AQ415" s="1">
        <v>5</v>
      </c>
    </row>
    <row r="416" spans="1:43" x14ac:dyDescent="0.2">
      <c r="A416" s="1" t="s">
        <v>425</v>
      </c>
      <c r="B416" s="1" t="s">
        <v>841</v>
      </c>
      <c r="C416" s="1" t="s">
        <v>959</v>
      </c>
      <c r="D416" s="1" t="s">
        <v>1121</v>
      </c>
      <c r="E416" s="3">
        <v>51.3</v>
      </c>
      <c r="F416" s="3">
        <f t="shared" si="20"/>
        <v>151.90444444444444</v>
      </c>
      <c r="G416" s="3">
        <f>SUM(Table39[[#This Row],[RN Hours Contract (W/ Admin, DON)]], Table39[[#This Row],[LPN Contract Hours (w/ Admin)]], Table39[[#This Row],[CNA/NA/Med Aide Contract Hours]])</f>
        <v>0</v>
      </c>
      <c r="H416" s="4">
        <f>Table39[[#This Row],[Total Contract Hours]]/Table39[[#This Row],[Total Hours Nurse Staffing]]</f>
        <v>0</v>
      </c>
      <c r="I416" s="3">
        <f>SUM(Table39[[#This Row],[RN Hours]], Table39[[#This Row],[RN Admin Hours]], Table39[[#This Row],[RN DON Hours]])</f>
        <v>16.611111111111111</v>
      </c>
      <c r="J416" s="3">
        <f t="shared" si="18"/>
        <v>0</v>
      </c>
      <c r="K416" s="4">
        <f>Table39[[#This Row],[RN Hours Contract (W/ Admin, DON)]]/Table39[[#This Row],[RN Hours (w/ Admin, DON)]]</f>
        <v>0</v>
      </c>
      <c r="L416" s="3">
        <v>4.5333333333333332</v>
      </c>
      <c r="M416" s="3">
        <v>0</v>
      </c>
      <c r="N416" s="4">
        <f>Table39[[#This Row],[RN Hours Contract]]/Table39[[#This Row],[RN Hours]]</f>
        <v>0</v>
      </c>
      <c r="O416" s="3">
        <v>6.1222222222222218</v>
      </c>
      <c r="P416" s="3">
        <v>0</v>
      </c>
      <c r="Q416" s="4">
        <f>Table39[[#This Row],[RN Admin Hours Contract]]/Table39[[#This Row],[RN Admin Hours]]</f>
        <v>0</v>
      </c>
      <c r="R416" s="3">
        <v>5.9555555555555557</v>
      </c>
      <c r="S416" s="3">
        <v>0</v>
      </c>
      <c r="T416" s="4">
        <f>Table39[[#This Row],[RN DON Hours Contract]]/Table39[[#This Row],[RN DON Hours]]</f>
        <v>0</v>
      </c>
      <c r="U416" s="3">
        <f>SUM(Table39[[#This Row],[LPN Hours]], Table39[[#This Row],[LPN Admin Hours]])</f>
        <v>61.251111111111115</v>
      </c>
      <c r="V416" s="3">
        <f>Table39[[#This Row],[LPN Hours Contract]]+Table39[[#This Row],[LPN Admin Hours Contract]]</f>
        <v>0</v>
      </c>
      <c r="W416" s="4">
        <f t="shared" si="19"/>
        <v>0</v>
      </c>
      <c r="X416" s="3">
        <v>61.251111111111115</v>
      </c>
      <c r="Y416" s="3">
        <v>0</v>
      </c>
      <c r="Z416" s="4">
        <f>Table39[[#This Row],[LPN Hours Contract]]/Table39[[#This Row],[LPN Hours]]</f>
        <v>0</v>
      </c>
      <c r="AA416" s="3">
        <v>0</v>
      </c>
      <c r="AB416" s="3">
        <v>0</v>
      </c>
      <c r="AC416" s="4">
        <v>0</v>
      </c>
      <c r="AD416" s="3">
        <f>SUM(Table39[[#This Row],[CNA Hours]], Table39[[#This Row],[NA in Training Hours]], Table39[[#This Row],[Med Aide/Tech Hours]])</f>
        <v>74.042222222222208</v>
      </c>
      <c r="AE416" s="3">
        <f>SUM(Table39[[#This Row],[CNA Hours Contract]], Table39[[#This Row],[NA in Training Hours Contract]], Table39[[#This Row],[Med Aide/Tech Hours Contract]])</f>
        <v>0</v>
      </c>
      <c r="AF416" s="4">
        <f>Table39[[#This Row],[CNA/NA/Med Aide Contract Hours]]/Table39[[#This Row],[Total CNA, NA in Training, Med Aide/Tech Hours]]</f>
        <v>0</v>
      </c>
      <c r="AG416" s="3">
        <v>63.726666666666659</v>
      </c>
      <c r="AH416" s="3">
        <v>0</v>
      </c>
      <c r="AI416" s="4">
        <f>Table39[[#This Row],[CNA Hours Contract]]/Table39[[#This Row],[CNA Hours]]</f>
        <v>0</v>
      </c>
      <c r="AJ416" s="3">
        <v>10.315555555555553</v>
      </c>
      <c r="AK416" s="3">
        <v>0</v>
      </c>
      <c r="AL416" s="4">
        <f>Table39[[#This Row],[NA in Training Hours Contract]]/Table39[[#This Row],[NA in Training Hours]]</f>
        <v>0</v>
      </c>
      <c r="AM416" s="3">
        <v>0</v>
      </c>
      <c r="AN416" s="3">
        <v>0</v>
      </c>
      <c r="AO416" s="4">
        <v>0</v>
      </c>
      <c r="AP416" s="1" t="s">
        <v>414</v>
      </c>
      <c r="AQ416" s="1">
        <v>5</v>
      </c>
    </row>
    <row r="417" spans="1:43" x14ac:dyDescent="0.2">
      <c r="A417" s="1" t="s">
        <v>425</v>
      </c>
      <c r="B417" s="1" t="s">
        <v>842</v>
      </c>
      <c r="C417" s="1" t="s">
        <v>1064</v>
      </c>
      <c r="D417" s="1" t="s">
        <v>1081</v>
      </c>
      <c r="E417" s="3">
        <v>76.12222222222222</v>
      </c>
      <c r="F417" s="3">
        <f t="shared" si="20"/>
        <v>175.58344444444447</v>
      </c>
      <c r="G417" s="3">
        <f>SUM(Table39[[#This Row],[RN Hours Contract (W/ Admin, DON)]], Table39[[#This Row],[LPN Contract Hours (w/ Admin)]], Table39[[#This Row],[CNA/NA/Med Aide Contract Hours]])</f>
        <v>20.086222222222222</v>
      </c>
      <c r="H417" s="4">
        <f>Table39[[#This Row],[Total Contract Hours]]/Table39[[#This Row],[Total Hours Nurse Staffing]]</f>
        <v>0.11439701667646468</v>
      </c>
      <c r="I417" s="3">
        <f>SUM(Table39[[#This Row],[RN Hours]], Table39[[#This Row],[RN Admin Hours]], Table39[[#This Row],[RN DON Hours]])</f>
        <v>55.419444444444444</v>
      </c>
      <c r="J417" s="3">
        <f t="shared" si="18"/>
        <v>1.8361111111111112</v>
      </c>
      <c r="K417" s="4">
        <f>Table39[[#This Row],[RN Hours Contract (W/ Admin, DON)]]/Table39[[#This Row],[RN Hours (w/ Admin, DON)]]</f>
        <v>3.3131171369856154E-2</v>
      </c>
      <c r="L417" s="3">
        <v>45.055555555555557</v>
      </c>
      <c r="M417" s="3">
        <v>0.73333333333333328</v>
      </c>
      <c r="N417" s="4">
        <f>Table39[[#This Row],[RN Hours Contract]]/Table39[[#This Row],[RN Hours]]</f>
        <v>1.627620221948212E-2</v>
      </c>
      <c r="O417" s="3">
        <v>4.9416666666666664</v>
      </c>
      <c r="P417" s="3">
        <v>1.1027777777777779</v>
      </c>
      <c r="Q417" s="4">
        <f>Table39[[#This Row],[RN Admin Hours Contract]]/Table39[[#This Row],[RN Admin Hours]]</f>
        <v>0.22315907813378305</v>
      </c>
      <c r="R417" s="3">
        <v>5.4222222222222225</v>
      </c>
      <c r="S417" s="3">
        <v>0</v>
      </c>
      <c r="T417" s="4">
        <f>Table39[[#This Row],[RN DON Hours Contract]]/Table39[[#This Row],[RN DON Hours]]</f>
        <v>0</v>
      </c>
      <c r="U417" s="3">
        <f>SUM(Table39[[#This Row],[LPN Hours]], Table39[[#This Row],[LPN Admin Hours]])</f>
        <v>46.06955555555556</v>
      </c>
      <c r="V417" s="3">
        <f>Table39[[#This Row],[LPN Hours Contract]]+Table39[[#This Row],[LPN Admin Hours Contract]]</f>
        <v>12.664</v>
      </c>
      <c r="W417" s="4">
        <f t="shared" si="19"/>
        <v>0.27488869487200512</v>
      </c>
      <c r="X417" s="3">
        <v>45.844555555555559</v>
      </c>
      <c r="Y417" s="3">
        <v>12.664</v>
      </c>
      <c r="Z417" s="4">
        <f>Table39[[#This Row],[LPN Hours Contract]]/Table39[[#This Row],[LPN Hours]]</f>
        <v>0.27623781813422649</v>
      </c>
      <c r="AA417" s="3">
        <v>0.22500000000000001</v>
      </c>
      <c r="AB417" s="3">
        <v>0</v>
      </c>
      <c r="AC417" s="4">
        <f>Table39[[#This Row],[LPN Admin Hours Contract]]/Table39[[#This Row],[LPN Admin Hours]]</f>
        <v>0</v>
      </c>
      <c r="AD417" s="3">
        <f>SUM(Table39[[#This Row],[CNA Hours]], Table39[[#This Row],[NA in Training Hours]], Table39[[#This Row],[Med Aide/Tech Hours]])</f>
        <v>74.094444444444449</v>
      </c>
      <c r="AE417" s="3">
        <f>SUM(Table39[[#This Row],[CNA Hours Contract]], Table39[[#This Row],[NA in Training Hours Contract]], Table39[[#This Row],[Med Aide/Tech Hours Contract]])</f>
        <v>5.5861111111111112</v>
      </c>
      <c r="AF417" s="4">
        <f>Table39[[#This Row],[CNA/NA/Med Aide Contract Hours]]/Table39[[#This Row],[Total CNA, NA in Training, Med Aide/Tech Hours]]</f>
        <v>7.5391767264002402E-2</v>
      </c>
      <c r="AG417" s="3">
        <v>58.56388888888889</v>
      </c>
      <c r="AH417" s="3">
        <v>5.5861111111111112</v>
      </c>
      <c r="AI417" s="4">
        <f>Table39[[#This Row],[CNA Hours Contract]]/Table39[[#This Row],[CNA Hours]]</f>
        <v>9.5384907271261213E-2</v>
      </c>
      <c r="AJ417" s="3">
        <v>15.530555555555555</v>
      </c>
      <c r="AK417" s="3">
        <v>0</v>
      </c>
      <c r="AL417" s="4">
        <f>Table39[[#This Row],[NA in Training Hours Contract]]/Table39[[#This Row],[NA in Training Hours]]</f>
        <v>0</v>
      </c>
      <c r="AM417" s="3">
        <v>0</v>
      </c>
      <c r="AN417" s="3">
        <v>0</v>
      </c>
      <c r="AO417" s="4">
        <v>0</v>
      </c>
      <c r="AP417" s="1" t="s">
        <v>415</v>
      </c>
      <c r="AQ417" s="1">
        <v>5</v>
      </c>
    </row>
    <row r="418" spans="1:43" x14ac:dyDescent="0.2">
      <c r="A418" s="1" t="s">
        <v>425</v>
      </c>
      <c r="B418" s="1" t="s">
        <v>843</v>
      </c>
      <c r="C418" s="1" t="s">
        <v>1062</v>
      </c>
      <c r="D418" s="1" t="s">
        <v>1121</v>
      </c>
      <c r="E418" s="3">
        <v>44.244444444444447</v>
      </c>
      <c r="F418" s="3">
        <f t="shared" si="20"/>
        <v>170.78244444444442</v>
      </c>
      <c r="G418" s="3">
        <f>SUM(Table39[[#This Row],[RN Hours Contract (W/ Admin, DON)]], Table39[[#This Row],[LPN Contract Hours (w/ Admin)]], Table39[[#This Row],[CNA/NA/Med Aide Contract Hours]])</f>
        <v>0</v>
      </c>
      <c r="H418" s="4">
        <f>Table39[[#This Row],[Total Contract Hours]]/Table39[[#This Row],[Total Hours Nurse Staffing]]</f>
        <v>0</v>
      </c>
      <c r="I418" s="3">
        <f>SUM(Table39[[#This Row],[RN Hours]], Table39[[#This Row],[RN Admin Hours]], Table39[[#This Row],[RN DON Hours]])</f>
        <v>30.346666666666671</v>
      </c>
      <c r="J418" s="3">
        <f t="shared" si="18"/>
        <v>0</v>
      </c>
      <c r="K418" s="4">
        <f>Table39[[#This Row],[RN Hours Contract (W/ Admin, DON)]]/Table39[[#This Row],[RN Hours (w/ Admin, DON)]]</f>
        <v>0</v>
      </c>
      <c r="L418" s="3">
        <v>12.89388888888889</v>
      </c>
      <c r="M418" s="3">
        <v>0</v>
      </c>
      <c r="N418" s="4">
        <f>Table39[[#This Row],[RN Hours Contract]]/Table39[[#This Row],[RN Hours]]</f>
        <v>0</v>
      </c>
      <c r="O418" s="3">
        <v>12.147222222222224</v>
      </c>
      <c r="P418" s="3">
        <v>0</v>
      </c>
      <c r="Q418" s="4">
        <f>Table39[[#This Row],[RN Admin Hours Contract]]/Table39[[#This Row],[RN Admin Hours]]</f>
        <v>0</v>
      </c>
      <c r="R418" s="3">
        <v>5.3055555555555554</v>
      </c>
      <c r="S418" s="3">
        <v>0</v>
      </c>
      <c r="T418" s="4">
        <f>Table39[[#This Row],[RN DON Hours Contract]]/Table39[[#This Row],[RN DON Hours]]</f>
        <v>0</v>
      </c>
      <c r="U418" s="3">
        <f>SUM(Table39[[#This Row],[LPN Hours]], Table39[[#This Row],[LPN Admin Hours]])</f>
        <v>52.534777777777776</v>
      </c>
      <c r="V418" s="3">
        <f>Table39[[#This Row],[LPN Hours Contract]]+Table39[[#This Row],[LPN Admin Hours Contract]]</f>
        <v>0</v>
      </c>
      <c r="W418" s="4">
        <f t="shared" si="19"/>
        <v>0</v>
      </c>
      <c r="X418" s="3">
        <v>52.534777777777776</v>
      </c>
      <c r="Y418" s="3">
        <v>0</v>
      </c>
      <c r="Z418" s="4">
        <f>Table39[[#This Row],[LPN Hours Contract]]/Table39[[#This Row],[LPN Hours]]</f>
        <v>0</v>
      </c>
      <c r="AA418" s="3">
        <v>0</v>
      </c>
      <c r="AB418" s="3">
        <v>0</v>
      </c>
      <c r="AC418" s="4">
        <v>0</v>
      </c>
      <c r="AD418" s="3">
        <f>SUM(Table39[[#This Row],[CNA Hours]], Table39[[#This Row],[NA in Training Hours]], Table39[[#This Row],[Med Aide/Tech Hours]])</f>
        <v>87.900999999999996</v>
      </c>
      <c r="AE418" s="3">
        <f>SUM(Table39[[#This Row],[CNA Hours Contract]], Table39[[#This Row],[NA in Training Hours Contract]], Table39[[#This Row],[Med Aide/Tech Hours Contract]])</f>
        <v>0</v>
      </c>
      <c r="AF418" s="4">
        <f>Table39[[#This Row],[CNA/NA/Med Aide Contract Hours]]/Table39[[#This Row],[Total CNA, NA in Training, Med Aide/Tech Hours]]</f>
        <v>0</v>
      </c>
      <c r="AG418" s="3">
        <v>87.900999999999996</v>
      </c>
      <c r="AH418" s="3">
        <v>0</v>
      </c>
      <c r="AI418" s="4">
        <f>Table39[[#This Row],[CNA Hours Contract]]/Table39[[#This Row],[CNA Hours]]</f>
        <v>0</v>
      </c>
      <c r="AJ418" s="3">
        <v>0</v>
      </c>
      <c r="AK418" s="3">
        <v>0</v>
      </c>
      <c r="AL418" s="4">
        <v>0</v>
      </c>
      <c r="AM418" s="3">
        <v>0</v>
      </c>
      <c r="AN418" s="3">
        <v>0</v>
      </c>
      <c r="AO418" s="4">
        <v>0</v>
      </c>
      <c r="AP418" s="1" t="s">
        <v>416</v>
      </c>
      <c r="AQ418" s="1">
        <v>5</v>
      </c>
    </row>
    <row r="419" spans="1:43" x14ac:dyDescent="0.2">
      <c r="A419" s="1" t="s">
        <v>425</v>
      </c>
      <c r="B419" s="1" t="s">
        <v>844</v>
      </c>
      <c r="C419" s="1" t="s">
        <v>868</v>
      </c>
      <c r="D419" s="1" t="s">
        <v>1105</v>
      </c>
      <c r="E419" s="3">
        <v>52.722222222222221</v>
      </c>
      <c r="F419" s="3">
        <f t="shared" si="20"/>
        <v>198.29266666666666</v>
      </c>
      <c r="G419" s="3">
        <f>SUM(Table39[[#This Row],[RN Hours Contract (W/ Admin, DON)]], Table39[[#This Row],[LPN Contract Hours (w/ Admin)]], Table39[[#This Row],[CNA/NA/Med Aide Contract Hours]])</f>
        <v>0</v>
      </c>
      <c r="H419" s="4">
        <f>Table39[[#This Row],[Total Contract Hours]]/Table39[[#This Row],[Total Hours Nurse Staffing]]</f>
        <v>0</v>
      </c>
      <c r="I419" s="3">
        <f>SUM(Table39[[#This Row],[RN Hours]], Table39[[#This Row],[RN Admin Hours]], Table39[[#This Row],[RN DON Hours]])</f>
        <v>49.3338888888889</v>
      </c>
      <c r="J419" s="3">
        <f t="shared" si="18"/>
        <v>0</v>
      </c>
      <c r="K419" s="4">
        <f>Table39[[#This Row],[RN Hours Contract (W/ Admin, DON)]]/Table39[[#This Row],[RN Hours (w/ Admin, DON)]]</f>
        <v>0</v>
      </c>
      <c r="L419" s="3">
        <v>32.208888888888893</v>
      </c>
      <c r="M419" s="3">
        <v>0</v>
      </c>
      <c r="N419" s="4">
        <f>Table39[[#This Row],[RN Hours Contract]]/Table39[[#This Row],[RN Hours]]</f>
        <v>0</v>
      </c>
      <c r="O419" s="3">
        <v>11.719444444444445</v>
      </c>
      <c r="P419" s="3">
        <v>0</v>
      </c>
      <c r="Q419" s="4">
        <f>Table39[[#This Row],[RN Admin Hours Contract]]/Table39[[#This Row],[RN Admin Hours]]</f>
        <v>0</v>
      </c>
      <c r="R419" s="3">
        <v>5.4055555555555559</v>
      </c>
      <c r="S419" s="3">
        <v>0</v>
      </c>
      <c r="T419" s="4">
        <f>Table39[[#This Row],[RN DON Hours Contract]]/Table39[[#This Row],[RN DON Hours]]</f>
        <v>0</v>
      </c>
      <c r="U419" s="3">
        <f>SUM(Table39[[#This Row],[LPN Hours]], Table39[[#This Row],[LPN Admin Hours]])</f>
        <v>52.037666666666674</v>
      </c>
      <c r="V419" s="3">
        <f>Table39[[#This Row],[LPN Hours Contract]]+Table39[[#This Row],[LPN Admin Hours Contract]]</f>
        <v>0</v>
      </c>
      <c r="W419" s="4">
        <f t="shared" si="19"/>
        <v>0</v>
      </c>
      <c r="X419" s="3">
        <v>51.732111111111116</v>
      </c>
      <c r="Y419" s="3">
        <v>0</v>
      </c>
      <c r="Z419" s="4">
        <f>Table39[[#This Row],[LPN Hours Contract]]/Table39[[#This Row],[LPN Hours]]</f>
        <v>0</v>
      </c>
      <c r="AA419" s="3">
        <v>0.30555555555555558</v>
      </c>
      <c r="AB419" s="3">
        <v>0</v>
      </c>
      <c r="AC419" s="4">
        <f>Table39[[#This Row],[LPN Admin Hours Contract]]/Table39[[#This Row],[LPN Admin Hours]]</f>
        <v>0</v>
      </c>
      <c r="AD419" s="3">
        <f>SUM(Table39[[#This Row],[CNA Hours]], Table39[[#This Row],[NA in Training Hours]], Table39[[#This Row],[Med Aide/Tech Hours]])</f>
        <v>96.921111111111102</v>
      </c>
      <c r="AE419" s="3">
        <f>SUM(Table39[[#This Row],[CNA Hours Contract]], Table39[[#This Row],[NA in Training Hours Contract]], Table39[[#This Row],[Med Aide/Tech Hours Contract]])</f>
        <v>0</v>
      </c>
      <c r="AF419" s="4">
        <f>Table39[[#This Row],[CNA/NA/Med Aide Contract Hours]]/Table39[[#This Row],[Total CNA, NA in Training, Med Aide/Tech Hours]]</f>
        <v>0</v>
      </c>
      <c r="AG419" s="3">
        <v>96.921111111111102</v>
      </c>
      <c r="AH419" s="3">
        <v>0</v>
      </c>
      <c r="AI419" s="4">
        <f>Table39[[#This Row],[CNA Hours Contract]]/Table39[[#This Row],[CNA Hours]]</f>
        <v>0</v>
      </c>
      <c r="AJ419" s="3">
        <v>0</v>
      </c>
      <c r="AK419" s="3">
        <v>0</v>
      </c>
      <c r="AL419" s="4">
        <v>0</v>
      </c>
      <c r="AM419" s="3">
        <v>0</v>
      </c>
      <c r="AN419" s="3">
        <v>0</v>
      </c>
      <c r="AO419" s="4">
        <v>0</v>
      </c>
      <c r="AP419" s="1" t="s">
        <v>417</v>
      </c>
      <c r="AQ419" s="1">
        <v>5</v>
      </c>
    </row>
    <row r="420" spans="1:43" x14ac:dyDescent="0.2">
      <c r="A420" s="1" t="s">
        <v>425</v>
      </c>
      <c r="B420" s="1" t="s">
        <v>845</v>
      </c>
      <c r="C420" s="1" t="s">
        <v>1011</v>
      </c>
      <c r="D420" s="1" t="s">
        <v>1075</v>
      </c>
      <c r="E420" s="3">
        <v>52.966666666666669</v>
      </c>
      <c r="F420" s="3">
        <f t="shared" si="20"/>
        <v>231.51599999999999</v>
      </c>
      <c r="G420" s="3">
        <f>SUM(Table39[[#This Row],[RN Hours Contract (W/ Admin, DON)]], Table39[[#This Row],[LPN Contract Hours (w/ Admin)]], Table39[[#This Row],[CNA/NA/Med Aide Contract Hours]])</f>
        <v>5.95</v>
      </c>
      <c r="H420" s="4">
        <f>Table39[[#This Row],[Total Contract Hours]]/Table39[[#This Row],[Total Hours Nurse Staffing]]</f>
        <v>2.5700167591008832E-2</v>
      </c>
      <c r="I420" s="3">
        <f>SUM(Table39[[#This Row],[RN Hours]], Table39[[#This Row],[RN Admin Hours]], Table39[[#This Row],[RN DON Hours]])</f>
        <v>60.784444444444446</v>
      </c>
      <c r="J420" s="3">
        <f t="shared" si="18"/>
        <v>1.1361111111111111</v>
      </c>
      <c r="K420" s="4">
        <f>Table39[[#This Row],[RN Hours Contract (W/ Admin, DON)]]/Table39[[#This Row],[RN Hours (w/ Admin, DON)]]</f>
        <v>1.8690820019741892E-2</v>
      </c>
      <c r="L420" s="3">
        <v>47.234777777777779</v>
      </c>
      <c r="M420" s="3">
        <v>1.1361111111111111</v>
      </c>
      <c r="N420" s="4">
        <f>Table39[[#This Row],[RN Hours Contract]]/Table39[[#This Row],[RN Hours]]</f>
        <v>2.4052428413151326E-2</v>
      </c>
      <c r="O420" s="3">
        <v>7.5941111111111113</v>
      </c>
      <c r="P420" s="3">
        <v>0</v>
      </c>
      <c r="Q420" s="4">
        <f>Table39[[#This Row],[RN Admin Hours Contract]]/Table39[[#This Row],[RN Admin Hours]]</f>
        <v>0</v>
      </c>
      <c r="R420" s="3">
        <v>5.9555555555555557</v>
      </c>
      <c r="S420" s="3">
        <v>0</v>
      </c>
      <c r="T420" s="4">
        <f>Table39[[#This Row],[RN DON Hours Contract]]/Table39[[#This Row],[RN DON Hours]]</f>
        <v>0</v>
      </c>
      <c r="U420" s="3">
        <f>SUM(Table39[[#This Row],[LPN Hours]], Table39[[#This Row],[LPN Admin Hours]])</f>
        <v>47.457777777777778</v>
      </c>
      <c r="V420" s="3">
        <f>Table39[[#This Row],[LPN Hours Contract]]+Table39[[#This Row],[LPN Admin Hours Contract]]</f>
        <v>4.8138888888888891</v>
      </c>
      <c r="W420" s="4">
        <f t="shared" si="19"/>
        <v>0.10143519385652744</v>
      </c>
      <c r="X420" s="3">
        <v>47.457777777777778</v>
      </c>
      <c r="Y420" s="3">
        <v>4.8138888888888891</v>
      </c>
      <c r="Z420" s="4">
        <f>Table39[[#This Row],[LPN Hours Contract]]/Table39[[#This Row],[LPN Hours]]</f>
        <v>0.10143519385652744</v>
      </c>
      <c r="AA420" s="3">
        <v>0</v>
      </c>
      <c r="AB420" s="3">
        <v>0</v>
      </c>
      <c r="AC420" s="4">
        <v>0</v>
      </c>
      <c r="AD420" s="3">
        <f>SUM(Table39[[#This Row],[CNA Hours]], Table39[[#This Row],[NA in Training Hours]], Table39[[#This Row],[Med Aide/Tech Hours]])</f>
        <v>123.27377777777777</v>
      </c>
      <c r="AE420" s="3">
        <f>SUM(Table39[[#This Row],[CNA Hours Contract]], Table39[[#This Row],[NA in Training Hours Contract]], Table39[[#This Row],[Med Aide/Tech Hours Contract]])</f>
        <v>0</v>
      </c>
      <c r="AF420" s="4">
        <f>Table39[[#This Row],[CNA/NA/Med Aide Contract Hours]]/Table39[[#This Row],[Total CNA, NA in Training, Med Aide/Tech Hours]]</f>
        <v>0</v>
      </c>
      <c r="AG420" s="3">
        <v>123.27377777777777</v>
      </c>
      <c r="AH420" s="3">
        <v>0</v>
      </c>
      <c r="AI420" s="4">
        <f>Table39[[#This Row],[CNA Hours Contract]]/Table39[[#This Row],[CNA Hours]]</f>
        <v>0</v>
      </c>
      <c r="AJ420" s="3">
        <v>0</v>
      </c>
      <c r="AK420" s="3">
        <v>0</v>
      </c>
      <c r="AL420" s="4">
        <v>0</v>
      </c>
      <c r="AM420" s="3">
        <v>0</v>
      </c>
      <c r="AN420" s="3">
        <v>0</v>
      </c>
      <c r="AO420" s="4">
        <v>0</v>
      </c>
      <c r="AP420" s="1" t="s">
        <v>418</v>
      </c>
      <c r="AQ420" s="1">
        <v>5</v>
      </c>
    </row>
    <row r="421" spans="1:43" x14ac:dyDescent="0.2">
      <c r="A421" s="1" t="s">
        <v>425</v>
      </c>
      <c r="B421" s="1" t="s">
        <v>846</v>
      </c>
      <c r="C421" s="1" t="s">
        <v>431</v>
      </c>
      <c r="D421" s="1" t="s">
        <v>1134</v>
      </c>
      <c r="E421" s="3">
        <v>56.422222222222224</v>
      </c>
      <c r="F421" s="3">
        <f t="shared" si="20"/>
        <v>308.91411111111114</v>
      </c>
      <c r="G421" s="3">
        <f>SUM(Table39[[#This Row],[RN Hours Contract (W/ Admin, DON)]], Table39[[#This Row],[LPN Contract Hours (w/ Admin)]], Table39[[#This Row],[CNA/NA/Med Aide Contract Hours]])</f>
        <v>0</v>
      </c>
      <c r="H421" s="4">
        <f>Table39[[#This Row],[Total Contract Hours]]/Table39[[#This Row],[Total Hours Nurse Staffing]]</f>
        <v>0</v>
      </c>
      <c r="I421" s="3">
        <f>SUM(Table39[[#This Row],[RN Hours]], Table39[[#This Row],[RN Admin Hours]], Table39[[#This Row],[RN DON Hours]])</f>
        <v>67.342888888888893</v>
      </c>
      <c r="J421" s="3">
        <f t="shared" si="18"/>
        <v>0</v>
      </c>
      <c r="K421" s="4">
        <f>Table39[[#This Row],[RN Hours Contract (W/ Admin, DON)]]/Table39[[#This Row],[RN Hours (w/ Admin, DON)]]</f>
        <v>0</v>
      </c>
      <c r="L421" s="3">
        <v>47.171666666666667</v>
      </c>
      <c r="M421" s="3">
        <v>0</v>
      </c>
      <c r="N421" s="4">
        <f>Table39[[#This Row],[RN Hours Contract]]/Table39[[#This Row],[RN Hours]]</f>
        <v>0</v>
      </c>
      <c r="O421" s="3">
        <v>15.682333333333334</v>
      </c>
      <c r="P421" s="3">
        <v>0</v>
      </c>
      <c r="Q421" s="4">
        <f>Table39[[#This Row],[RN Admin Hours Contract]]/Table39[[#This Row],[RN Admin Hours]]</f>
        <v>0</v>
      </c>
      <c r="R421" s="3">
        <v>4.4888888888888889</v>
      </c>
      <c r="S421" s="3">
        <v>0</v>
      </c>
      <c r="T421" s="4">
        <f>Table39[[#This Row],[RN DON Hours Contract]]/Table39[[#This Row],[RN DON Hours]]</f>
        <v>0</v>
      </c>
      <c r="U421" s="3">
        <f>SUM(Table39[[#This Row],[LPN Hours]], Table39[[#This Row],[LPN Admin Hours]])</f>
        <v>72.651555555555561</v>
      </c>
      <c r="V421" s="3">
        <f>Table39[[#This Row],[LPN Hours Contract]]+Table39[[#This Row],[LPN Admin Hours Contract]]</f>
        <v>0</v>
      </c>
      <c r="W421" s="4">
        <f t="shared" si="19"/>
        <v>0</v>
      </c>
      <c r="X421" s="3">
        <v>72.651555555555561</v>
      </c>
      <c r="Y421" s="3">
        <v>0</v>
      </c>
      <c r="Z421" s="4">
        <f>Table39[[#This Row],[LPN Hours Contract]]/Table39[[#This Row],[LPN Hours]]</f>
        <v>0</v>
      </c>
      <c r="AA421" s="3">
        <v>0</v>
      </c>
      <c r="AB421" s="3">
        <v>0</v>
      </c>
      <c r="AC421" s="4">
        <v>0</v>
      </c>
      <c r="AD421" s="3">
        <f>SUM(Table39[[#This Row],[CNA Hours]], Table39[[#This Row],[NA in Training Hours]], Table39[[#This Row],[Med Aide/Tech Hours]])</f>
        <v>168.91966666666667</v>
      </c>
      <c r="AE421" s="3">
        <f>SUM(Table39[[#This Row],[CNA Hours Contract]], Table39[[#This Row],[NA in Training Hours Contract]], Table39[[#This Row],[Med Aide/Tech Hours Contract]])</f>
        <v>0</v>
      </c>
      <c r="AF421" s="4">
        <f>Table39[[#This Row],[CNA/NA/Med Aide Contract Hours]]/Table39[[#This Row],[Total CNA, NA in Training, Med Aide/Tech Hours]]</f>
        <v>0</v>
      </c>
      <c r="AG421" s="3">
        <v>168.91966666666667</v>
      </c>
      <c r="AH421" s="3">
        <v>0</v>
      </c>
      <c r="AI421" s="4">
        <f>Table39[[#This Row],[CNA Hours Contract]]/Table39[[#This Row],[CNA Hours]]</f>
        <v>0</v>
      </c>
      <c r="AJ421" s="3">
        <v>0</v>
      </c>
      <c r="AK421" s="3">
        <v>0</v>
      </c>
      <c r="AL421" s="4">
        <v>0</v>
      </c>
      <c r="AM421" s="3">
        <v>0</v>
      </c>
      <c r="AN421" s="3">
        <v>0</v>
      </c>
      <c r="AO421" s="4">
        <v>0</v>
      </c>
      <c r="AP421" s="1" t="s">
        <v>419</v>
      </c>
      <c r="AQ421" s="1">
        <v>5</v>
      </c>
    </row>
    <row r="422" spans="1:43" x14ac:dyDescent="0.2">
      <c r="A422" s="1" t="s">
        <v>425</v>
      </c>
      <c r="B422" s="1" t="s">
        <v>847</v>
      </c>
      <c r="C422" s="1" t="s">
        <v>971</v>
      </c>
      <c r="D422" s="1" t="s">
        <v>1079</v>
      </c>
      <c r="E422" s="3">
        <v>57.533333333333331</v>
      </c>
      <c r="F422" s="3">
        <f t="shared" si="20"/>
        <v>227.10277777777776</v>
      </c>
      <c r="G422" s="3">
        <f>SUM(Table39[[#This Row],[RN Hours Contract (W/ Admin, DON)]], Table39[[#This Row],[LPN Contract Hours (w/ Admin)]], Table39[[#This Row],[CNA/NA/Med Aide Contract Hours]])</f>
        <v>14.233333333333333</v>
      </c>
      <c r="H422" s="4">
        <f>Table39[[#This Row],[Total Contract Hours]]/Table39[[#This Row],[Total Hours Nurse Staffing]]</f>
        <v>6.2673532541556082E-2</v>
      </c>
      <c r="I422" s="3">
        <f>SUM(Table39[[#This Row],[RN Hours]], Table39[[#This Row],[RN Admin Hours]], Table39[[#This Row],[RN DON Hours]])</f>
        <v>33.786111111111111</v>
      </c>
      <c r="J422" s="3">
        <f t="shared" si="18"/>
        <v>0</v>
      </c>
      <c r="K422" s="4">
        <f>Table39[[#This Row],[RN Hours Contract (W/ Admin, DON)]]/Table39[[#This Row],[RN Hours (w/ Admin, DON)]]</f>
        <v>0</v>
      </c>
      <c r="L422" s="3">
        <v>22.108333333333334</v>
      </c>
      <c r="M422" s="3">
        <v>0</v>
      </c>
      <c r="N422" s="4">
        <f>Table39[[#This Row],[RN Hours Contract]]/Table39[[#This Row],[RN Hours]]</f>
        <v>0</v>
      </c>
      <c r="O422" s="3">
        <v>6.75</v>
      </c>
      <c r="P422" s="3">
        <v>0</v>
      </c>
      <c r="Q422" s="4">
        <f>Table39[[#This Row],[RN Admin Hours Contract]]/Table39[[#This Row],[RN Admin Hours]]</f>
        <v>0</v>
      </c>
      <c r="R422" s="3">
        <v>4.927777777777778</v>
      </c>
      <c r="S422" s="3">
        <v>0</v>
      </c>
      <c r="T422" s="4">
        <f>Table39[[#This Row],[RN DON Hours Contract]]/Table39[[#This Row],[RN DON Hours]]</f>
        <v>0</v>
      </c>
      <c r="U422" s="3">
        <f>SUM(Table39[[#This Row],[LPN Hours]], Table39[[#This Row],[LPN Admin Hours]])</f>
        <v>93.091666666666669</v>
      </c>
      <c r="V422" s="3">
        <f>Table39[[#This Row],[LPN Hours Contract]]+Table39[[#This Row],[LPN Admin Hours Contract]]</f>
        <v>0</v>
      </c>
      <c r="W422" s="4">
        <f t="shared" si="19"/>
        <v>0</v>
      </c>
      <c r="X422" s="3">
        <v>89.25833333333334</v>
      </c>
      <c r="Y422" s="3">
        <v>0</v>
      </c>
      <c r="Z422" s="4">
        <f>Table39[[#This Row],[LPN Hours Contract]]/Table39[[#This Row],[LPN Hours]]</f>
        <v>0</v>
      </c>
      <c r="AA422" s="3">
        <v>3.8333333333333335</v>
      </c>
      <c r="AB422" s="3">
        <v>0</v>
      </c>
      <c r="AC422" s="4">
        <f>Table39[[#This Row],[LPN Admin Hours Contract]]/Table39[[#This Row],[LPN Admin Hours]]</f>
        <v>0</v>
      </c>
      <c r="AD422" s="3">
        <f>SUM(Table39[[#This Row],[CNA Hours]], Table39[[#This Row],[NA in Training Hours]], Table39[[#This Row],[Med Aide/Tech Hours]])</f>
        <v>100.22499999999999</v>
      </c>
      <c r="AE422" s="3">
        <f>SUM(Table39[[#This Row],[CNA Hours Contract]], Table39[[#This Row],[NA in Training Hours Contract]], Table39[[#This Row],[Med Aide/Tech Hours Contract]])</f>
        <v>14.233333333333333</v>
      </c>
      <c r="AF422" s="4">
        <f>Table39[[#This Row],[CNA/NA/Med Aide Contract Hours]]/Table39[[#This Row],[Total CNA, NA in Training, Med Aide/Tech Hours]]</f>
        <v>0.14201380227820737</v>
      </c>
      <c r="AG422" s="3">
        <v>100.22499999999999</v>
      </c>
      <c r="AH422" s="3">
        <v>14.233333333333333</v>
      </c>
      <c r="AI422" s="4">
        <f>Table39[[#This Row],[CNA Hours Contract]]/Table39[[#This Row],[CNA Hours]]</f>
        <v>0.14201380227820737</v>
      </c>
      <c r="AJ422" s="3">
        <v>0</v>
      </c>
      <c r="AK422" s="3">
        <v>0</v>
      </c>
      <c r="AL422" s="4">
        <v>0</v>
      </c>
      <c r="AM422" s="3">
        <v>0</v>
      </c>
      <c r="AN422" s="3">
        <v>0</v>
      </c>
      <c r="AO422" s="4">
        <v>0</v>
      </c>
      <c r="AP422" s="1" t="s">
        <v>420</v>
      </c>
      <c r="AQ422" s="1">
        <v>5</v>
      </c>
    </row>
    <row r="423" spans="1:43" x14ac:dyDescent="0.2">
      <c r="A423" s="1" t="s">
        <v>425</v>
      </c>
      <c r="B423" s="1" t="s">
        <v>848</v>
      </c>
      <c r="C423" s="1" t="s">
        <v>1015</v>
      </c>
      <c r="D423" s="1" t="s">
        <v>1105</v>
      </c>
      <c r="E423" s="3">
        <v>55.822222222222223</v>
      </c>
      <c r="F423" s="3">
        <f t="shared" si="20"/>
        <v>188.15555555555554</v>
      </c>
      <c r="G423" s="3">
        <f>SUM(Table39[[#This Row],[RN Hours Contract (W/ Admin, DON)]], Table39[[#This Row],[LPN Contract Hours (w/ Admin)]], Table39[[#This Row],[CNA/NA/Med Aide Contract Hours]])</f>
        <v>16.755555555555556</v>
      </c>
      <c r="H423" s="4">
        <f>Table39[[#This Row],[Total Contract Hours]]/Table39[[#This Row],[Total Hours Nurse Staffing]]</f>
        <v>8.9051612141254288E-2</v>
      </c>
      <c r="I423" s="3">
        <f>SUM(Table39[[#This Row],[RN Hours]], Table39[[#This Row],[RN Admin Hours]], Table39[[#This Row],[RN DON Hours]])</f>
        <v>72.627777777777766</v>
      </c>
      <c r="J423" s="3">
        <f t="shared" si="18"/>
        <v>2.1333333333333333</v>
      </c>
      <c r="K423" s="4">
        <f>Table39[[#This Row],[RN Hours Contract (W/ Admin, DON)]]/Table39[[#This Row],[RN Hours (w/ Admin, DON)]]</f>
        <v>2.9373517937734267E-2</v>
      </c>
      <c r="L423" s="3">
        <v>39.375</v>
      </c>
      <c r="M423" s="3">
        <v>2.1333333333333333</v>
      </c>
      <c r="N423" s="4">
        <f>Table39[[#This Row],[RN Hours Contract]]/Table39[[#This Row],[RN Hours]]</f>
        <v>5.4179894179894182E-2</v>
      </c>
      <c r="O423" s="3">
        <v>27.652777777777779</v>
      </c>
      <c r="P423" s="3">
        <v>0</v>
      </c>
      <c r="Q423" s="4">
        <f>Table39[[#This Row],[RN Admin Hours Contract]]/Table39[[#This Row],[RN Admin Hours]]</f>
        <v>0</v>
      </c>
      <c r="R423" s="3">
        <v>5.6</v>
      </c>
      <c r="S423" s="3">
        <v>0</v>
      </c>
      <c r="T423" s="4">
        <f>Table39[[#This Row],[RN DON Hours Contract]]/Table39[[#This Row],[RN DON Hours]]</f>
        <v>0</v>
      </c>
      <c r="U423" s="3">
        <f>SUM(Table39[[#This Row],[LPN Hours]], Table39[[#This Row],[LPN Admin Hours]])</f>
        <v>50.725000000000001</v>
      </c>
      <c r="V423" s="3">
        <f>Table39[[#This Row],[LPN Hours Contract]]+Table39[[#This Row],[LPN Admin Hours Contract]]</f>
        <v>5.333333333333333</v>
      </c>
      <c r="W423" s="4">
        <f t="shared" si="19"/>
        <v>0.10514210612781337</v>
      </c>
      <c r="X423" s="3">
        <v>50.725000000000001</v>
      </c>
      <c r="Y423" s="3">
        <v>5.333333333333333</v>
      </c>
      <c r="Z423" s="4">
        <f>Table39[[#This Row],[LPN Hours Contract]]/Table39[[#This Row],[LPN Hours]]</f>
        <v>0.10514210612781337</v>
      </c>
      <c r="AA423" s="3">
        <v>0</v>
      </c>
      <c r="AB423" s="3">
        <v>0</v>
      </c>
      <c r="AC423" s="4">
        <v>0</v>
      </c>
      <c r="AD423" s="3">
        <f>SUM(Table39[[#This Row],[CNA Hours]], Table39[[#This Row],[NA in Training Hours]], Table39[[#This Row],[Med Aide/Tech Hours]])</f>
        <v>64.802777777777777</v>
      </c>
      <c r="AE423" s="3">
        <f>SUM(Table39[[#This Row],[CNA Hours Contract]], Table39[[#This Row],[NA in Training Hours Contract]], Table39[[#This Row],[Med Aide/Tech Hours Contract]])</f>
        <v>9.2888888888888896</v>
      </c>
      <c r="AF423" s="4">
        <f>Table39[[#This Row],[CNA/NA/Med Aide Contract Hours]]/Table39[[#This Row],[Total CNA, NA in Training, Med Aide/Tech Hours]]</f>
        <v>0.1433409061682884</v>
      </c>
      <c r="AG423" s="3">
        <v>59.06388888888889</v>
      </c>
      <c r="AH423" s="3">
        <v>9.2888888888888896</v>
      </c>
      <c r="AI423" s="4">
        <f>Table39[[#This Row],[CNA Hours Contract]]/Table39[[#This Row],[CNA Hours]]</f>
        <v>0.15726849456802899</v>
      </c>
      <c r="AJ423" s="3">
        <v>5.7388888888888889</v>
      </c>
      <c r="AK423" s="3">
        <v>0</v>
      </c>
      <c r="AL423" s="4">
        <f>Table39[[#This Row],[NA in Training Hours Contract]]/Table39[[#This Row],[NA in Training Hours]]</f>
        <v>0</v>
      </c>
      <c r="AM423" s="3">
        <v>0</v>
      </c>
      <c r="AN423" s="3">
        <v>0</v>
      </c>
      <c r="AO423" s="4">
        <v>0</v>
      </c>
      <c r="AP423" s="1" t="s">
        <v>421</v>
      </c>
      <c r="AQ423" s="1">
        <v>5</v>
      </c>
    </row>
    <row r="424" spans="1:43" x14ac:dyDescent="0.2">
      <c r="A424" s="1" t="s">
        <v>425</v>
      </c>
      <c r="B424" s="1" t="s">
        <v>849</v>
      </c>
      <c r="C424" s="1" t="s">
        <v>1024</v>
      </c>
      <c r="D424" s="1" t="s">
        <v>1097</v>
      </c>
      <c r="E424" s="3">
        <v>23.622222222222224</v>
      </c>
      <c r="F424" s="3">
        <f t="shared" si="20"/>
        <v>92.998888888888899</v>
      </c>
      <c r="G424" s="3">
        <f>SUM(Table39[[#This Row],[RN Hours Contract (W/ Admin, DON)]], Table39[[#This Row],[LPN Contract Hours (w/ Admin)]], Table39[[#This Row],[CNA/NA/Med Aide Contract Hours]])</f>
        <v>0</v>
      </c>
      <c r="H424" s="4">
        <f>Table39[[#This Row],[Total Contract Hours]]/Table39[[#This Row],[Total Hours Nurse Staffing]]</f>
        <v>0</v>
      </c>
      <c r="I424" s="3">
        <f>SUM(Table39[[#This Row],[RN Hours]], Table39[[#This Row],[RN Admin Hours]], Table39[[#This Row],[RN DON Hours]])</f>
        <v>21.663888888888891</v>
      </c>
      <c r="J424" s="3">
        <f t="shared" si="18"/>
        <v>0</v>
      </c>
      <c r="K424" s="4">
        <f>Table39[[#This Row],[RN Hours Contract (W/ Admin, DON)]]/Table39[[#This Row],[RN Hours (w/ Admin, DON)]]</f>
        <v>0</v>
      </c>
      <c r="L424" s="3">
        <v>16.952777777777779</v>
      </c>
      <c r="M424" s="3">
        <v>0</v>
      </c>
      <c r="N424" s="4">
        <f>Table39[[#This Row],[RN Hours Contract]]/Table39[[#This Row],[RN Hours]]</f>
        <v>0</v>
      </c>
      <c r="O424" s="3">
        <v>0</v>
      </c>
      <c r="P424" s="3">
        <v>0</v>
      </c>
      <c r="Q424" s="4">
        <v>0</v>
      </c>
      <c r="R424" s="3">
        <v>4.7111111111111112</v>
      </c>
      <c r="S424" s="3">
        <v>0</v>
      </c>
      <c r="T424" s="4">
        <f>Table39[[#This Row],[RN DON Hours Contract]]/Table39[[#This Row],[RN DON Hours]]</f>
        <v>0</v>
      </c>
      <c r="U424" s="3">
        <f>SUM(Table39[[#This Row],[LPN Hours]], Table39[[#This Row],[LPN Admin Hours]])</f>
        <v>18.344444444444445</v>
      </c>
      <c r="V424" s="3">
        <f>Table39[[#This Row],[LPN Hours Contract]]+Table39[[#This Row],[LPN Admin Hours Contract]]</f>
        <v>0</v>
      </c>
      <c r="W424" s="4">
        <f t="shared" si="19"/>
        <v>0</v>
      </c>
      <c r="X424" s="3">
        <v>18.344444444444445</v>
      </c>
      <c r="Y424" s="3">
        <v>0</v>
      </c>
      <c r="Z424" s="4">
        <f>Table39[[#This Row],[LPN Hours Contract]]/Table39[[#This Row],[LPN Hours]]</f>
        <v>0</v>
      </c>
      <c r="AA424" s="3">
        <v>0</v>
      </c>
      <c r="AB424" s="3">
        <v>0</v>
      </c>
      <c r="AC424" s="4">
        <v>0</v>
      </c>
      <c r="AD424" s="3">
        <f>SUM(Table39[[#This Row],[CNA Hours]], Table39[[#This Row],[NA in Training Hours]], Table39[[#This Row],[Med Aide/Tech Hours]])</f>
        <v>52.990555555555552</v>
      </c>
      <c r="AE424" s="3">
        <f>SUM(Table39[[#This Row],[CNA Hours Contract]], Table39[[#This Row],[NA in Training Hours Contract]], Table39[[#This Row],[Med Aide/Tech Hours Contract]])</f>
        <v>0</v>
      </c>
      <c r="AF424" s="4">
        <f>Table39[[#This Row],[CNA/NA/Med Aide Contract Hours]]/Table39[[#This Row],[Total CNA, NA in Training, Med Aide/Tech Hours]]</f>
        <v>0</v>
      </c>
      <c r="AG424" s="3">
        <v>52.990555555555552</v>
      </c>
      <c r="AH424" s="3">
        <v>0</v>
      </c>
      <c r="AI424" s="4">
        <f>Table39[[#This Row],[CNA Hours Contract]]/Table39[[#This Row],[CNA Hours]]</f>
        <v>0</v>
      </c>
      <c r="AJ424" s="3">
        <v>0</v>
      </c>
      <c r="AK424" s="3">
        <v>0</v>
      </c>
      <c r="AL424" s="4">
        <v>0</v>
      </c>
      <c r="AM424" s="3">
        <v>0</v>
      </c>
      <c r="AN424" s="3">
        <v>0</v>
      </c>
      <c r="AO424" s="4">
        <v>0</v>
      </c>
      <c r="AP424" s="1" t="s">
        <v>422</v>
      </c>
      <c r="AQ424" s="1">
        <v>5</v>
      </c>
    </row>
    <row r="425" spans="1:43" x14ac:dyDescent="0.2">
      <c r="A425" s="1" t="s">
        <v>425</v>
      </c>
      <c r="B425" s="1" t="s">
        <v>850</v>
      </c>
      <c r="C425" s="1" t="s">
        <v>1065</v>
      </c>
      <c r="D425" s="1" t="s">
        <v>1079</v>
      </c>
      <c r="E425" s="3">
        <v>25.022222222222222</v>
      </c>
      <c r="F425" s="3">
        <f t="shared" si="20"/>
        <v>98.246111111111105</v>
      </c>
      <c r="G425" s="3">
        <f>SUM(Table39[[#This Row],[RN Hours Contract (W/ Admin, DON)]], Table39[[#This Row],[LPN Contract Hours (w/ Admin)]], Table39[[#This Row],[CNA/NA/Med Aide Contract Hours]])</f>
        <v>0</v>
      </c>
      <c r="H425" s="4">
        <f>Table39[[#This Row],[Total Contract Hours]]/Table39[[#This Row],[Total Hours Nurse Staffing]]</f>
        <v>0</v>
      </c>
      <c r="I425" s="3">
        <f>SUM(Table39[[#This Row],[RN Hours]], Table39[[#This Row],[RN Admin Hours]], Table39[[#This Row],[RN DON Hours]])</f>
        <v>34.974555555555554</v>
      </c>
      <c r="J425" s="3">
        <f t="shared" si="18"/>
        <v>0</v>
      </c>
      <c r="K425" s="4">
        <f>Table39[[#This Row],[RN Hours Contract (W/ Admin, DON)]]/Table39[[#This Row],[RN Hours (w/ Admin, DON)]]</f>
        <v>0</v>
      </c>
      <c r="L425" s="3">
        <v>23.596777777777778</v>
      </c>
      <c r="M425" s="3">
        <v>0</v>
      </c>
      <c r="N425" s="4">
        <f>Table39[[#This Row],[RN Hours Contract]]/Table39[[#This Row],[RN Hours]]</f>
        <v>0</v>
      </c>
      <c r="O425" s="3">
        <v>5.6888888888888891</v>
      </c>
      <c r="P425" s="3">
        <v>0</v>
      </c>
      <c r="Q425" s="4">
        <f>Table39[[#This Row],[RN Admin Hours Contract]]/Table39[[#This Row],[RN Admin Hours]]</f>
        <v>0</v>
      </c>
      <c r="R425" s="3">
        <v>5.6888888888888891</v>
      </c>
      <c r="S425" s="3">
        <v>0</v>
      </c>
      <c r="T425" s="4">
        <f>Table39[[#This Row],[RN DON Hours Contract]]/Table39[[#This Row],[RN DON Hours]]</f>
        <v>0</v>
      </c>
      <c r="U425" s="3">
        <f>SUM(Table39[[#This Row],[LPN Hours]], Table39[[#This Row],[LPN Admin Hours]])</f>
        <v>2.3644444444444446</v>
      </c>
      <c r="V425" s="3">
        <f>Table39[[#This Row],[LPN Hours Contract]]+Table39[[#This Row],[LPN Admin Hours Contract]]</f>
        <v>0</v>
      </c>
      <c r="W425" s="4">
        <f t="shared" si="19"/>
        <v>0</v>
      </c>
      <c r="X425" s="3">
        <v>2.3644444444444446</v>
      </c>
      <c r="Y425" s="3">
        <v>0</v>
      </c>
      <c r="Z425" s="4">
        <f>Table39[[#This Row],[LPN Hours Contract]]/Table39[[#This Row],[LPN Hours]]</f>
        <v>0</v>
      </c>
      <c r="AA425" s="3">
        <v>0</v>
      </c>
      <c r="AB425" s="3">
        <v>0</v>
      </c>
      <c r="AC425" s="4">
        <v>0</v>
      </c>
      <c r="AD425" s="3">
        <f>SUM(Table39[[#This Row],[CNA Hours]], Table39[[#This Row],[NA in Training Hours]], Table39[[#This Row],[Med Aide/Tech Hours]])</f>
        <v>60.907111111111114</v>
      </c>
      <c r="AE425" s="3">
        <f>SUM(Table39[[#This Row],[CNA Hours Contract]], Table39[[#This Row],[NA in Training Hours Contract]], Table39[[#This Row],[Med Aide/Tech Hours Contract]])</f>
        <v>0</v>
      </c>
      <c r="AF425" s="4">
        <f>Table39[[#This Row],[CNA/NA/Med Aide Contract Hours]]/Table39[[#This Row],[Total CNA, NA in Training, Med Aide/Tech Hours]]</f>
        <v>0</v>
      </c>
      <c r="AG425" s="3">
        <v>60.907111111111114</v>
      </c>
      <c r="AH425" s="3">
        <v>0</v>
      </c>
      <c r="AI425" s="4">
        <f>Table39[[#This Row],[CNA Hours Contract]]/Table39[[#This Row],[CNA Hours]]</f>
        <v>0</v>
      </c>
      <c r="AJ425" s="3">
        <v>0</v>
      </c>
      <c r="AK425" s="3">
        <v>0</v>
      </c>
      <c r="AL425" s="4">
        <v>0</v>
      </c>
      <c r="AM425" s="3">
        <v>0</v>
      </c>
      <c r="AN425" s="3">
        <v>0</v>
      </c>
      <c r="AO425" s="4">
        <v>0</v>
      </c>
      <c r="AP425" s="1" t="s">
        <v>423</v>
      </c>
      <c r="AQ425" s="1">
        <v>5</v>
      </c>
    </row>
    <row r="426" spans="1:43" x14ac:dyDescent="0.2">
      <c r="A426" s="1" t="s">
        <v>425</v>
      </c>
      <c r="B426" s="1" t="s">
        <v>851</v>
      </c>
      <c r="C426" s="1" t="s">
        <v>1066</v>
      </c>
      <c r="D426" s="1" t="s">
        <v>1102</v>
      </c>
      <c r="E426" s="3">
        <v>15.7</v>
      </c>
      <c r="F426" s="3">
        <f t="shared" si="20"/>
        <v>97.813888888888897</v>
      </c>
      <c r="G426" s="3">
        <f>SUM(Table39[[#This Row],[RN Hours Contract (W/ Admin, DON)]], Table39[[#This Row],[LPN Contract Hours (w/ Admin)]], Table39[[#This Row],[CNA/NA/Med Aide Contract Hours]])</f>
        <v>0</v>
      </c>
      <c r="H426" s="4">
        <f>Table39[[#This Row],[Total Contract Hours]]/Table39[[#This Row],[Total Hours Nurse Staffing]]</f>
        <v>0</v>
      </c>
      <c r="I426" s="3">
        <f>SUM(Table39[[#This Row],[RN Hours]], Table39[[#This Row],[RN Admin Hours]], Table39[[#This Row],[RN DON Hours]])</f>
        <v>18.572222222222223</v>
      </c>
      <c r="J426" s="3">
        <f t="shared" si="18"/>
        <v>0</v>
      </c>
      <c r="K426" s="4">
        <f>Table39[[#This Row],[RN Hours Contract (W/ Admin, DON)]]/Table39[[#This Row],[RN Hours (w/ Admin, DON)]]</f>
        <v>0</v>
      </c>
      <c r="L426" s="3">
        <v>13.15</v>
      </c>
      <c r="M426" s="3">
        <v>0</v>
      </c>
      <c r="N426" s="4">
        <f>Table39[[#This Row],[RN Hours Contract]]/Table39[[#This Row],[RN Hours]]</f>
        <v>0</v>
      </c>
      <c r="O426" s="3">
        <v>0</v>
      </c>
      <c r="P426" s="3">
        <v>0</v>
      </c>
      <c r="Q426" s="4">
        <v>0</v>
      </c>
      <c r="R426" s="3">
        <v>5.4222222222222225</v>
      </c>
      <c r="S426" s="3">
        <v>0</v>
      </c>
      <c r="T426" s="4">
        <f>Table39[[#This Row],[RN DON Hours Contract]]/Table39[[#This Row],[RN DON Hours]]</f>
        <v>0</v>
      </c>
      <c r="U426" s="3">
        <f>SUM(Table39[[#This Row],[LPN Hours]], Table39[[#This Row],[LPN Admin Hours]])</f>
        <v>16.461111111111112</v>
      </c>
      <c r="V426" s="3">
        <f>Table39[[#This Row],[LPN Hours Contract]]+Table39[[#This Row],[LPN Admin Hours Contract]]</f>
        <v>0</v>
      </c>
      <c r="W426" s="4">
        <f t="shared" si="19"/>
        <v>0</v>
      </c>
      <c r="X426" s="3">
        <v>16.461111111111112</v>
      </c>
      <c r="Y426" s="3">
        <v>0</v>
      </c>
      <c r="Z426" s="4">
        <f>Table39[[#This Row],[LPN Hours Contract]]/Table39[[#This Row],[LPN Hours]]</f>
        <v>0</v>
      </c>
      <c r="AA426" s="3">
        <v>0</v>
      </c>
      <c r="AB426" s="3">
        <v>0</v>
      </c>
      <c r="AC426" s="4">
        <v>0</v>
      </c>
      <c r="AD426" s="3">
        <f>SUM(Table39[[#This Row],[CNA Hours]], Table39[[#This Row],[NA in Training Hours]], Table39[[#This Row],[Med Aide/Tech Hours]])</f>
        <v>62.780555555555559</v>
      </c>
      <c r="AE426" s="3">
        <f>SUM(Table39[[#This Row],[CNA Hours Contract]], Table39[[#This Row],[NA in Training Hours Contract]], Table39[[#This Row],[Med Aide/Tech Hours Contract]])</f>
        <v>0</v>
      </c>
      <c r="AF426" s="4">
        <f>Table39[[#This Row],[CNA/NA/Med Aide Contract Hours]]/Table39[[#This Row],[Total CNA, NA in Training, Med Aide/Tech Hours]]</f>
        <v>0</v>
      </c>
      <c r="AG426" s="3">
        <v>62.780555555555559</v>
      </c>
      <c r="AH426" s="3">
        <v>0</v>
      </c>
      <c r="AI426" s="4">
        <f>Table39[[#This Row],[CNA Hours Contract]]/Table39[[#This Row],[CNA Hours]]</f>
        <v>0</v>
      </c>
      <c r="AJ426" s="3">
        <v>0</v>
      </c>
      <c r="AK426" s="3">
        <v>0</v>
      </c>
      <c r="AL426" s="4">
        <v>0</v>
      </c>
      <c r="AM426" s="3">
        <v>0</v>
      </c>
      <c r="AN426" s="3">
        <v>0</v>
      </c>
      <c r="AO426" s="4">
        <v>0</v>
      </c>
      <c r="AP426" s="1" t="s">
        <v>424</v>
      </c>
      <c r="AQ426" s="1">
        <v>5</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336" numberStoredAsText="1"/>
    <ignoredError sqref="AD2:AD336 G291:G426 I291:J426 Q363:Q426 Q291:Q362 AO2:AO336 AL2:AL336 AC2:AC336 Q10:Q290 I10:J290 G10:G290 F2:K9 A1:Z1 A10:F290 A2:E9 L2:Z9 H10:H290 K10:P290 R10:Z290 AC337:AC426 AL337:AL426 AO337:AO426 AD337:AD426 T337:AB426 AQ337:AQ426 AE337:AK426 AM337:AN426" calculatedColumn="1"/>
    <ignoredError sqref="AP337:AP426" numberStoredAsText="1"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426"/>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1148</v>
      </c>
      <c r="B1" s="5" t="s">
        <v>1150</v>
      </c>
      <c r="C1" s="5" t="s">
        <v>1166</v>
      </c>
      <c r="D1" s="5" t="s">
        <v>1151</v>
      </c>
      <c r="E1" s="5" t="s">
        <v>1152</v>
      </c>
      <c r="F1" s="5" t="s">
        <v>1194</v>
      </c>
      <c r="G1" s="5" t="s">
        <v>1195</v>
      </c>
      <c r="H1" s="5" t="s">
        <v>1196</v>
      </c>
      <c r="I1" s="5" t="s">
        <v>1197</v>
      </c>
      <c r="J1" s="5" t="s">
        <v>1198</v>
      </c>
      <c r="K1" s="5" t="s">
        <v>1199</v>
      </c>
      <c r="L1" s="5" t="s">
        <v>1200</v>
      </c>
      <c r="M1" s="5" t="s">
        <v>1201</v>
      </c>
      <c r="N1" s="5" t="s">
        <v>1202</v>
      </c>
      <c r="O1" s="5" t="s">
        <v>1203</v>
      </c>
      <c r="P1" s="5" t="s">
        <v>1204</v>
      </c>
      <c r="Q1" s="5" t="s">
        <v>1205</v>
      </c>
      <c r="R1" s="5" t="s">
        <v>1206</v>
      </c>
      <c r="S1" s="5" t="s">
        <v>1207</v>
      </c>
      <c r="T1" s="5" t="s">
        <v>1208</v>
      </c>
      <c r="U1" s="5" t="s">
        <v>1209</v>
      </c>
      <c r="V1" s="5" t="s">
        <v>1210</v>
      </c>
      <c r="W1" s="5" t="s">
        <v>1211</v>
      </c>
      <c r="X1" s="5" t="s">
        <v>1212</v>
      </c>
      <c r="Y1" s="5" t="s">
        <v>1213</v>
      </c>
      <c r="Z1" s="5" t="s">
        <v>1214</v>
      </c>
      <c r="AA1" s="5" t="s">
        <v>1215</v>
      </c>
      <c r="AB1" s="5" t="s">
        <v>1216</v>
      </c>
      <c r="AC1" s="5" t="s">
        <v>1217</v>
      </c>
      <c r="AD1" s="5" t="s">
        <v>1218</v>
      </c>
      <c r="AE1" s="5" t="s">
        <v>1219</v>
      </c>
      <c r="AF1" s="5" t="s">
        <v>1220</v>
      </c>
      <c r="AG1" s="5" t="s">
        <v>1221</v>
      </c>
      <c r="AH1" s="5" t="s">
        <v>1149</v>
      </c>
      <c r="AI1" s="5" t="s">
        <v>1193</v>
      </c>
    </row>
    <row r="2" spans="1:36" x14ac:dyDescent="0.2">
      <c r="A2" s="1" t="s">
        <v>425</v>
      </c>
      <c r="B2" s="1" t="s">
        <v>432</v>
      </c>
      <c r="C2" s="1" t="s">
        <v>897</v>
      </c>
      <c r="D2" s="1" t="s">
        <v>1088</v>
      </c>
      <c r="E2" s="3">
        <v>54.43333333333333</v>
      </c>
      <c r="F2" s="3">
        <v>5.1077777777777795</v>
      </c>
      <c r="G2" s="3">
        <v>0.53333333333333333</v>
      </c>
      <c r="H2" s="3">
        <v>0.53333333333333333</v>
      </c>
      <c r="I2" s="3">
        <v>0.97777777777777775</v>
      </c>
      <c r="J2" s="3">
        <v>0</v>
      </c>
      <c r="K2" s="3">
        <v>0</v>
      </c>
      <c r="L2" s="3">
        <v>0.17411111111111111</v>
      </c>
      <c r="M2" s="3">
        <v>8.75</v>
      </c>
      <c r="N2" s="3">
        <v>0</v>
      </c>
      <c r="O2" s="3">
        <f>SUM(Table2[[#This Row],[Qualified Social Work Staff Hours]:[Other Social Work Staff Hours]])/Table2[[#This Row],[MDS Census]]</f>
        <v>0.16074709124311085</v>
      </c>
      <c r="P2" s="3">
        <v>4.3977777777777787</v>
      </c>
      <c r="Q2" s="3">
        <v>20.162222222222223</v>
      </c>
      <c r="R2" s="3">
        <f>SUM(Table2[[#This Row],[Qualified Activities Professional Hours]:[Other Activities Professional Hours]])/Table2[[#This Row],[MDS Census]]</f>
        <v>0.45119412124923458</v>
      </c>
      <c r="S2" s="3">
        <v>4.7682222222222226</v>
      </c>
      <c r="T2" s="3">
        <v>5.7216666666666676</v>
      </c>
      <c r="U2" s="3">
        <v>0</v>
      </c>
      <c r="V2" s="3">
        <f>SUM(Table2[[#This Row],[Occupational Therapist Hours]:[OT Aide Hours]])/Table2[[#This Row],[MDS Census]]</f>
        <v>0.19271075729740766</v>
      </c>
      <c r="W2" s="3">
        <v>5.1973333333333329</v>
      </c>
      <c r="X2" s="3">
        <v>0.51266666666666671</v>
      </c>
      <c r="Y2" s="3">
        <v>5.2933333333333348</v>
      </c>
      <c r="Z2" s="3">
        <f>SUM(Table2[[#This Row],[Physical Therapist (PT) Hours]:[PT Aide Hours]])/Table2[[#This Row],[MDS Census]]</f>
        <v>0.20214329454990818</v>
      </c>
      <c r="AA2" s="3">
        <v>0</v>
      </c>
      <c r="AB2" s="3">
        <v>0</v>
      </c>
      <c r="AC2" s="3">
        <v>0</v>
      </c>
      <c r="AD2" s="3">
        <v>0</v>
      </c>
      <c r="AE2" s="3">
        <v>0</v>
      </c>
      <c r="AF2" s="3">
        <v>0</v>
      </c>
      <c r="AG2" s="3">
        <v>0</v>
      </c>
      <c r="AH2" s="1" t="s">
        <v>0</v>
      </c>
      <c r="AI2" s="17">
        <v>5</v>
      </c>
      <c r="AJ2" s="1"/>
    </row>
    <row r="3" spans="1:36" x14ac:dyDescent="0.2">
      <c r="A3" s="1" t="s">
        <v>425</v>
      </c>
      <c r="B3" s="1" t="s">
        <v>433</v>
      </c>
      <c r="C3" s="1" t="s">
        <v>898</v>
      </c>
      <c r="D3" s="1" t="s">
        <v>1089</v>
      </c>
      <c r="E3" s="3">
        <v>73.288888888888891</v>
      </c>
      <c r="F3" s="3">
        <v>5.25</v>
      </c>
      <c r="G3" s="3">
        <v>0</v>
      </c>
      <c r="H3" s="3">
        <v>0</v>
      </c>
      <c r="I3" s="3">
        <v>2.25</v>
      </c>
      <c r="J3" s="3">
        <v>0</v>
      </c>
      <c r="K3" s="3">
        <v>0</v>
      </c>
      <c r="L3" s="3">
        <v>2.6733333333333325</v>
      </c>
      <c r="M3" s="3">
        <v>11.081</v>
      </c>
      <c r="N3" s="3">
        <v>0</v>
      </c>
      <c r="O3" s="3">
        <f>SUM(Table2[[#This Row],[Qualified Social Work Staff Hours]:[Other Social Work Staff Hours]])/Table2[[#This Row],[MDS Census]]</f>
        <v>0.15119617950272893</v>
      </c>
      <c r="P3" s="3">
        <v>5.25</v>
      </c>
      <c r="Q3" s="3">
        <v>14.53022222222223</v>
      </c>
      <c r="R3" s="3">
        <f>SUM(Table2[[#This Row],[Qualified Activities Professional Hours]:[Other Activities Professional Hours]])/Table2[[#This Row],[MDS Census]]</f>
        <v>0.26989387507580359</v>
      </c>
      <c r="S3" s="3">
        <v>4.8309999999999986</v>
      </c>
      <c r="T3" s="3">
        <v>7.4827777777777769</v>
      </c>
      <c r="U3" s="3">
        <v>0</v>
      </c>
      <c r="V3" s="3">
        <f>SUM(Table2[[#This Row],[Occupational Therapist Hours]:[OT Aide Hours]])/Table2[[#This Row],[MDS Census]]</f>
        <v>0.16801697998787141</v>
      </c>
      <c r="W3" s="3">
        <v>3.6346666666666674</v>
      </c>
      <c r="X3" s="3">
        <v>8.3632222222222197</v>
      </c>
      <c r="Y3" s="3">
        <v>0</v>
      </c>
      <c r="Z3" s="3">
        <f>SUM(Table2[[#This Row],[Physical Therapist (PT) Hours]:[PT Aide Hours]])/Table2[[#This Row],[MDS Census]]</f>
        <v>0.16370679199514854</v>
      </c>
      <c r="AA3" s="3">
        <v>0</v>
      </c>
      <c r="AB3" s="3">
        <v>0</v>
      </c>
      <c r="AC3" s="3">
        <v>0</v>
      </c>
      <c r="AD3" s="3">
        <v>0</v>
      </c>
      <c r="AE3" s="3">
        <v>0</v>
      </c>
      <c r="AF3" s="3">
        <v>0</v>
      </c>
      <c r="AG3" s="3">
        <v>0</v>
      </c>
      <c r="AH3" s="1" t="s">
        <v>1</v>
      </c>
      <c r="AI3" s="17">
        <v>5</v>
      </c>
      <c r="AJ3" s="1"/>
    </row>
    <row r="4" spans="1:36" x14ac:dyDescent="0.2">
      <c r="A4" s="1" t="s">
        <v>425</v>
      </c>
      <c r="B4" s="1" t="s">
        <v>434</v>
      </c>
      <c r="C4" s="1" t="s">
        <v>888</v>
      </c>
      <c r="D4" s="1" t="s">
        <v>1090</v>
      </c>
      <c r="E4" s="3">
        <v>59.37777777777778</v>
      </c>
      <c r="F4" s="3">
        <v>0</v>
      </c>
      <c r="G4" s="3">
        <v>6.6666666666666666E-2</v>
      </c>
      <c r="H4" s="3">
        <v>0.35555555555555557</v>
      </c>
      <c r="I4" s="3">
        <v>0.26666666666666666</v>
      </c>
      <c r="J4" s="3">
        <v>0</v>
      </c>
      <c r="K4" s="3">
        <v>0</v>
      </c>
      <c r="L4" s="3">
        <v>0.60233333333333339</v>
      </c>
      <c r="M4" s="3">
        <v>4.9055555555555559</v>
      </c>
      <c r="N4" s="3">
        <v>5.4222222222222225</v>
      </c>
      <c r="O4" s="3">
        <f>SUM(Table2[[#This Row],[Qualified Social Work Staff Hours]:[Other Social Work Staff Hours]])/Table2[[#This Row],[MDS Census]]</f>
        <v>0.17393338323353294</v>
      </c>
      <c r="P4" s="3">
        <v>4.6222222222222218</v>
      </c>
      <c r="Q4" s="3">
        <v>47.272222222222226</v>
      </c>
      <c r="R4" s="3">
        <f>SUM(Table2[[#This Row],[Qualified Activities Professional Hours]:[Other Activities Professional Hours]])/Table2[[#This Row],[MDS Census]]</f>
        <v>0.87397080838323349</v>
      </c>
      <c r="S4" s="3">
        <v>8.3560000000000016</v>
      </c>
      <c r="T4" s="3">
        <v>0</v>
      </c>
      <c r="U4" s="3">
        <v>0</v>
      </c>
      <c r="V4" s="3">
        <f>SUM(Table2[[#This Row],[Occupational Therapist Hours]:[OT Aide Hours]])/Table2[[#This Row],[MDS Census]]</f>
        <v>0.14072604790419163</v>
      </c>
      <c r="W4" s="3">
        <v>3.6734444444444434</v>
      </c>
      <c r="X4" s="3">
        <v>4.3309999999999986</v>
      </c>
      <c r="Y4" s="3">
        <v>0</v>
      </c>
      <c r="Z4" s="3">
        <f>SUM(Table2[[#This Row],[Physical Therapist (PT) Hours]:[PT Aide Hours]])/Table2[[#This Row],[MDS Census]]</f>
        <v>0.13480538922155683</v>
      </c>
      <c r="AA4" s="3">
        <v>0</v>
      </c>
      <c r="AB4" s="3">
        <v>0</v>
      </c>
      <c r="AC4" s="3">
        <v>0</v>
      </c>
      <c r="AD4" s="3">
        <v>0</v>
      </c>
      <c r="AE4" s="3">
        <v>0</v>
      </c>
      <c r="AF4" s="3">
        <v>0</v>
      </c>
      <c r="AG4" s="3">
        <v>0</v>
      </c>
      <c r="AH4" s="1" t="s">
        <v>2</v>
      </c>
      <c r="AI4" s="17">
        <v>5</v>
      </c>
      <c r="AJ4" s="1"/>
    </row>
    <row r="5" spans="1:36" x14ac:dyDescent="0.2">
      <c r="A5" s="1" t="s">
        <v>425</v>
      </c>
      <c r="B5" s="1" t="s">
        <v>435</v>
      </c>
      <c r="C5" s="1" t="s">
        <v>899</v>
      </c>
      <c r="D5" s="1" t="s">
        <v>1091</v>
      </c>
      <c r="E5" s="3">
        <v>22.055555555555557</v>
      </c>
      <c r="F5" s="3">
        <v>5.0888888888888886</v>
      </c>
      <c r="G5" s="3">
        <v>0.32222222222222224</v>
      </c>
      <c r="H5" s="3">
        <v>0.96388888888888891</v>
      </c>
      <c r="I5" s="3">
        <v>1.1472222222222221</v>
      </c>
      <c r="J5" s="3">
        <v>0</v>
      </c>
      <c r="K5" s="3">
        <v>0</v>
      </c>
      <c r="L5" s="3">
        <v>6.9444444444444448E-2</v>
      </c>
      <c r="M5" s="3">
        <v>0</v>
      </c>
      <c r="N5" s="3">
        <v>0</v>
      </c>
      <c r="O5" s="3">
        <f>SUM(Table2[[#This Row],[Qualified Social Work Staff Hours]:[Other Social Work Staff Hours]])/Table2[[#This Row],[MDS Census]]</f>
        <v>0</v>
      </c>
      <c r="P5" s="3">
        <v>0</v>
      </c>
      <c r="Q5" s="3">
        <v>0</v>
      </c>
      <c r="R5" s="3">
        <f>SUM(Table2[[#This Row],[Qualified Activities Professional Hours]:[Other Activities Professional Hours]])/Table2[[#This Row],[MDS Census]]</f>
        <v>0</v>
      </c>
      <c r="S5" s="3">
        <v>1.5194444444444444</v>
      </c>
      <c r="T5" s="3">
        <v>5.5555555555555558E-3</v>
      </c>
      <c r="U5" s="3">
        <v>0</v>
      </c>
      <c r="V5" s="3">
        <f>SUM(Table2[[#This Row],[Occupational Therapist Hours]:[OT Aide Hours]])/Table2[[#This Row],[MDS Census]]</f>
        <v>6.9143576826196471E-2</v>
      </c>
      <c r="W5" s="3">
        <v>0.28611111111111109</v>
      </c>
      <c r="X5" s="3">
        <v>0</v>
      </c>
      <c r="Y5" s="3">
        <v>1.2</v>
      </c>
      <c r="Z5" s="3">
        <f>SUM(Table2[[#This Row],[Physical Therapist (PT) Hours]:[PT Aide Hours]])/Table2[[#This Row],[MDS Census]]</f>
        <v>6.7380352644836272E-2</v>
      </c>
      <c r="AA5" s="3">
        <v>0</v>
      </c>
      <c r="AB5" s="3">
        <v>0</v>
      </c>
      <c r="AC5" s="3">
        <v>4.7222222222222221E-2</v>
      </c>
      <c r="AD5" s="3">
        <v>0</v>
      </c>
      <c r="AE5" s="3">
        <v>0</v>
      </c>
      <c r="AF5" s="3">
        <v>0</v>
      </c>
      <c r="AG5" s="3">
        <v>0</v>
      </c>
      <c r="AH5" s="1" t="s">
        <v>3</v>
      </c>
      <c r="AI5" s="17">
        <v>5</v>
      </c>
      <c r="AJ5" s="1"/>
    </row>
    <row r="6" spans="1:36" x14ac:dyDescent="0.2">
      <c r="A6" s="1" t="s">
        <v>425</v>
      </c>
      <c r="B6" s="1" t="s">
        <v>436</v>
      </c>
      <c r="C6" s="1" t="s">
        <v>895</v>
      </c>
      <c r="D6" s="1" t="s">
        <v>1092</v>
      </c>
      <c r="E6" s="3">
        <v>90.977777777777774</v>
      </c>
      <c r="F6" s="3">
        <v>4.416666666666667</v>
      </c>
      <c r="G6" s="3">
        <v>3.3333333333333333E-2</v>
      </c>
      <c r="H6" s="3">
        <v>0.47644444444444439</v>
      </c>
      <c r="I6" s="3">
        <v>5.0055555555555582</v>
      </c>
      <c r="J6" s="3">
        <v>0</v>
      </c>
      <c r="K6" s="3">
        <v>0</v>
      </c>
      <c r="L6" s="3">
        <v>2.4810000000000003</v>
      </c>
      <c r="M6" s="3">
        <v>0</v>
      </c>
      <c r="N6" s="3">
        <v>4.8833333333333337</v>
      </c>
      <c r="O6" s="3">
        <f>SUM(Table2[[#This Row],[Qualified Social Work Staff Hours]:[Other Social Work Staff Hours]])/Table2[[#This Row],[MDS Census]]</f>
        <v>5.3676111382511001E-2</v>
      </c>
      <c r="P6" s="3">
        <v>5</v>
      </c>
      <c r="Q6" s="3">
        <v>21.422222222222221</v>
      </c>
      <c r="R6" s="3">
        <f>SUM(Table2[[#This Row],[Qualified Activities Professional Hours]:[Other Activities Professional Hours]])/Table2[[#This Row],[MDS Census]]</f>
        <v>0.2904250122129946</v>
      </c>
      <c r="S6" s="3">
        <v>4.9006666666666661</v>
      </c>
      <c r="T6" s="3">
        <v>5.0053333333333319</v>
      </c>
      <c r="U6" s="3">
        <v>0</v>
      </c>
      <c r="V6" s="3">
        <f>SUM(Table2[[#This Row],[Occupational Therapist Hours]:[OT Aide Hours]])/Table2[[#This Row],[MDS Census]]</f>
        <v>0.10888373229115779</v>
      </c>
      <c r="W6" s="3">
        <v>4.4595555555555544</v>
      </c>
      <c r="X6" s="3">
        <v>8.6076666666666668</v>
      </c>
      <c r="Y6" s="3">
        <v>0</v>
      </c>
      <c r="Z6" s="3">
        <f>SUM(Table2[[#This Row],[Physical Therapist (PT) Hours]:[PT Aide Hours]])/Table2[[#This Row],[MDS Census]]</f>
        <v>0.14363092330239374</v>
      </c>
      <c r="AA6" s="3">
        <v>0</v>
      </c>
      <c r="AB6" s="3">
        <v>0</v>
      </c>
      <c r="AC6" s="3">
        <v>0</v>
      </c>
      <c r="AD6" s="3">
        <v>0</v>
      </c>
      <c r="AE6" s="3">
        <v>0</v>
      </c>
      <c r="AF6" s="3">
        <v>0</v>
      </c>
      <c r="AG6" s="3">
        <v>0</v>
      </c>
      <c r="AH6" s="1" t="s">
        <v>4</v>
      </c>
      <c r="AI6" s="17">
        <v>5</v>
      </c>
      <c r="AJ6" s="1"/>
    </row>
    <row r="7" spans="1:36" x14ac:dyDescent="0.2">
      <c r="A7" s="1" t="s">
        <v>425</v>
      </c>
      <c r="B7" s="1" t="s">
        <v>437</v>
      </c>
      <c r="C7" s="1" t="s">
        <v>900</v>
      </c>
      <c r="D7" s="1" t="s">
        <v>1093</v>
      </c>
      <c r="E7" s="3">
        <v>137.97777777777779</v>
      </c>
      <c r="F7" s="3">
        <v>5.6888888888888891</v>
      </c>
      <c r="G7" s="3">
        <v>4.4444444444444446E-2</v>
      </c>
      <c r="H7" s="3">
        <v>0.90888888888888886</v>
      </c>
      <c r="I7" s="3">
        <v>0</v>
      </c>
      <c r="J7" s="3">
        <v>0</v>
      </c>
      <c r="K7" s="3">
        <v>0</v>
      </c>
      <c r="L7" s="3">
        <v>5.2774444444444431</v>
      </c>
      <c r="M7" s="3">
        <v>4.6222222222222218</v>
      </c>
      <c r="N7" s="3">
        <v>0</v>
      </c>
      <c r="O7" s="3">
        <f>SUM(Table2[[#This Row],[Qualified Social Work Staff Hours]:[Other Social Work Staff Hours]])/Table2[[#This Row],[MDS Census]]</f>
        <v>3.349975841520373E-2</v>
      </c>
      <c r="P7" s="3">
        <v>36.117444444444445</v>
      </c>
      <c r="Q7" s="3">
        <v>0</v>
      </c>
      <c r="R7" s="3">
        <f>SUM(Table2[[#This Row],[Qualified Activities Professional Hours]:[Other Activities Professional Hours]])/Table2[[#This Row],[MDS Census]]</f>
        <v>0.26176276373006924</v>
      </c>
      <c r="S7" s="3">
        <v>10.672555555555554</v>
      </c>
      <c r="T7" s="3">
        <v>0</v>
      </c>
      <c r="U7" s="3">
        <v>0</v>
      </c>
      <c r="V7" s="3">
        <f>SUM(Table2[[#This Row],[Occupational Therapist Hours]:[OT Aide Hours]])/Table2[[#This Row],[MDS Census]]</f>
        <v>7.7349814784989521E-2</v>
      </c>
      <c r="W7" s="3">
        <v>12.429222222222224</v>
      </c>
      <c r="X7" s="3">
        <v>5.1555555555555559</v>
      </c>
      <c r="Y7" s="3">
        <v>0</v>
      </c>
      <c r="Z7" s="3">
        <f>SUM(Table2[[#This Row],[Physical Therapist (PT) Hours]:[PT Aide Hours]])/Table2[[#This Row],[MDS Census]]</f>
        <v>0.12744644870349495</v>
      </c>
      <c r="AA7" s="3">
        <v>0</v>
      </c>
      <c r="AB7" s="3">
        <v>10.807333333333332</v>
      </c>
      <c r="AC7" s="3">
        <v>0</v>
      </c>
      <c r="AD7" s="3">
        <v>0</v>
      </c>
      <c r="AE7" s="3">
        <v>0</v>
      </c>
      <c r="AF7" s="3">
        <v>0</v>
      </c>
      <c r="AG7" s="3">
        <v>0</v>
      </c>
      <c r="AH7" s="1" t="s">
        <v>5</v>
      </c>
      <c r="AI7" s="17">
        <v>5</v>
      </c>
      <c r="AJ7" s="1"/>
    </row>
    <row r="8" spans="1:36" x14ac:dyDescent="0.2">
      <c r="A8" s="1" t="s">
        <v>425</v>
      </c>
      <c r="B8" s="1" t="s">
        <v>438</v>
      </c>
      <c r="C8" s="1" t="s">
        <v>901</v>
      </c>
      <c r="D8" s="1" t="s">
        <v>1094</v>
      </c>
      <c r="E8" s="3">
        <v>47.177777777777777</v>
      </c>
      <c r="F8" s="3">
        <v>5.6811111111111101</v>
      </c>
      <c r="G8" s="3">
        <v>0.40555555555555556</v>
      </c>
      <c r="H8" s="3">
        <v>0.22477777777777777</v>
      </c>
      <c r="I8" s="3">
        <v>0</v>
      </c>
      <c r="J8" s="3">
        <v>0</v>
      </c>
      <c r="K8" s="3">
        <v>0</v>
      </c>
      <c r="L8" s="3">
        <v>0.24877777777777771</v>
      </c>
      <c r="M8" s="3">
        <v>5.5155555555555562</v>
      </c>
      <c r="N8" s="3">
        <v>0</v>
      </c>
      <c r="O8" s="3">
        <f>SUM(Table2[[#This Row],[Qualified Social Work Staff Hours]:[Other Social Work Staff Hours]])/Table2[[#This Row],[MDS Census]]</f>
        <v>0.11691003297220916</v>
      </c>
      <c r="P8" s="3">
        <v>6.1399999999999988</v>
      </c>
      <c r="Q8" s="3">
        <v>15.97777777777778</v>
      </c>
      <c r="R8" s="3">
        <f>SUM(Table2[[#This Row],[Qualified Activities Professional Hours]:[Other Activities Professional Hours]])/Table2[[#This Row],[MDS Census]]</f>
        <v>0.46881771078662271</v>
      </c>
      <c r="S8" s="3">
        <v>4.2976666666666663</v>
      </c>
      <c r="T8" s="3">
        <v>1.6327777777777777</v>
      </c>
      <c r="U8" s="3">
        <v>0</v>
      </c>
      <c r="V8" s="3">
        <f>SUM(Table2[[#This Row],[Occupational Therapist Hours]:[OT Aide Hours]])/Table2[[#This Row],[MDS Census]]</f>
        <v>0.12570419218087611</v>
      </c>
      <c r="W8" s="3">
        <v>1.0874444444444442</v>
      </c>
      <c r="X8" s="3">
        <v>3.0514444444444444</v>
      </c>
      <c r="Y8" s="3">
        <v>0</v>
      </c>
      <c r="Z8" s="3">
        <f>SUM(Table2[[#This Row],[Physical Therapist (PT) Hours]:[PT Aide Hours]])/Table2[[#This Row],[MDS Census]]</f>
        <v>8.7729627885068287E-2</v>
      </c>
      <c r="AA8" s="3">
        <v>0</v>
      </c>
      <c r="AB8" s="3">
        <v>0</v>
      </c>
      <c r="AC8" s="3">
        <v>0</v>
      </c>
      <c r="AD8" s="3">
        <v>0</v>
      </c>
      <c r="AE8" s="3">
        <v>0</v>
      </c>
      <c r="AF8" s="3">
        <v>0</v>
      </c>
      <c r="AG8" s="3">
        <v>0</v>
      </c>
      <c r="AH8" s="1" t="s">
        <v>6</v>
      </c>
      <c r="AI8" s="17">
        <v>5</v>
      </c>
      <c r="AJ8" s="1"/>
    </row>
    <row r="9" spans="1:36" x14ac:dyDescent="0.2">
      <c r="A9" s="1" t="s">
        <v>425</v>
      </c>
      <c r="B9" s="1" t="s">
        <v>439</v>
      </c>
      <c r="C9" s="1" t="s">
        <v>855</v>
      </c>
      <c r="D9" s="1" t="s">
        <v>1084</v>
      </c>
      <c r="E9" s="3">
        <v>48.133333333333333</v>
      </c>
      <c r="F9" s="3">
        <v>5.6888888888888891</v>
      </c>
      <c r="G9" s="3">
        <v>0.57777777777777772</v>
      </c>
      <c r="H9" s="3">
        <v>0</v>
      </c>
      <c r="I9" s="3">
        <v>5.666666666666667</v>
      </c>
      <c r="J9" s="3">
        <v>0</v>
      </c>
      <c r="K9" s="3">
        <v>0</v>
      </c>
      <c r="L9" s="3">
        <v>1.2966666666666666</v>
      </c>
      <c r="M9" s="3">
        <v>5.7666666666666666</v>
      </c>
      <c r="N9" s="3">
        <v>0</v>
      </c>
      <c r="O9" s="3">
        <f>SUM(Table2[[#This Row],[Qualified Social Work Staff Hours]:[Other Social Work Staff Hours]])/Table2[[#This Row],[MDS Census]]</f>
        <v>0.11980609418282548</v>
      </c>
      <c r="P9" s="3">
        <v>5.3555555555555552</v>
      </c>
      <c r="Q9" s="3">
        <v>2.7166666666666668</v>
      </c>
      <c r="R9" s="3">
        <f>SUM(Table2[[#This Row],[Qualified Activities Professional Hours]:[Other Activities Professional Hours]])/Table2[[#This Row],[MDS Census]]</f>
        <v>0.16770544783010158</v>
      </c>
      <c r="S9" s="3">
        <v>8.0806666666666676</v>
      </c>
      <c r="T9" s="3">
        <v>0</v>
      </c>
      <c r="U9" s="3">
        <v>0</v>
      </c>
      <c r="V9" s="3">
        <f>SUM(Table2[[#This Row],[Occupational Therapist Hours]:[OT Aide Hours]])/Table2[[#This Row],[MDS Census]]</f>
        <v>0.16788088642659282</v>
      </c>
      <c r="W9" s="3">
        <v>7.1003333333333307</v>
      </c>
      <c r="X9" s="3">
        <v>0</v>
      </c>
      <c r="Y9" s="3">
        <v>0</v>
      </c>
      <c r="Z9" s="3">
        <f>SUM(Table2[[#This Row],[Physical Therapist (PT) Hours]:[PT Aide Hours]])/Table2[[#This Row],[MDS Census]]</f>
        <v>0.1475138504155124</v>
      </c>
      <c r="AA9" s="3">
        <v>0</v>
      </c>
      <c r="AB9" s="3">
        <v>0</v>
      </c>
      <c r="AC9" s="3">
        <v>0</v>
      </c>
      <c r="AD9" s="3">
        <v>0</v>
      </c>
      <c r="AE9" s="3">
        <v>0</v>
      </c>
      <c r="AF9" s="3">
        <v>0</v>
      </c>
      <c r="AG9" s="3">
        <v>0</v>
      </c>
      <c r="AH9" s="1" t="s">
        <v>7</v>
      </c>
      <c r="AI9" s="17">
        <v>5</v>
      </c>
      <c r="AJ9" s="1"/>
    </row>
    <row r="10" spans="1:36" x14ac:dyDescent="0.2">
      <c r="A10" s="1" t="s">
        <v>425</v>
      </c>
      <c r="B10" s="1" t="s">
        <v>440</v>
      </c>
      <c r="C10" s="1" t="s">
        <v>902</v>
      </c>
      <c r="D10" s="1" t="s">
        <v>1079</v>
      </c>
      <c r="E10" s="3">
        <v>71.766666666666666</v>
      </c>
      <c r="F10" s="3">
        <v>5.6</v>
      </c>
      <c r="G10" s="3">
        <v>0.65555555555555556</v>
      </c>
      <c r="H10" s="3">
        <v>0</v>
      </c>
      <c r="I10" s="3">
        <v>0</v>
      </c>
      <c r="J10" s="3">
        <v>0</v>
      </c>
      <c r="K10" s="3">
        <v>0.75555555555555554</v>
      </c>
      <c r="L10" s="3">
        <v>0.92377777777777759</v>
      </c>
      <c r="M10" s="3">
        <v>0</v>
      </c>
      <c r="N10" s="3">
        <v>5.2</v>
      </c>
      <c r="O10" s="3">
        <f>SUM(Table2[[#This Row],[Qualified Social Work Staff Hours]:[Other Social Work Staff Hours]])/Table2[[#This Row],[MDS Census]]</f>
        <v>7.2457036692986532E-2</v>
      </c>
      <c r="P10" s="3">
        <v>5.6</v>
      </c>
      <c r="Q10" s="3">
        <v>28.515777777777778</v>
      </c>
      <c r="R10" s="3">
        <f>SUM(Table2[[#This Row],[Qualified Activities Professional Hours]:[Other Activities Professional Hours]])/Table2[[#This Row],[MDS Census]]</f>
        <v>0.47537080043350366</v>
      </c>
      <c r="S10" s="3">
        <v>4.4175555555555546</v>
      </c>
      <c r="T10" s="3">
        <v>4.9710000000000001</v>
      </c>
      <c r="U10" s="3">
        <v>0</v>
      </c>
      <c r="V10" s="3">
        <f>SUM(Table2[[#This Row],[Occupational Therapist Hours]:[OT Aide Hours]])/Table2[[#This Row],[MDS Census]]</f>
        <v>0.13082056045827528</v>
      </c>
      <c r="W10" s="3">
        <v>5.58</v>
      </c>
      <c r="X10" s="3">
        <v>7.4872222222222229</v>
      </c>
      <c r="Y10" s="3">
        <v>0</v>
      </c>
      <c r="Z10" s="3">
        <f>SUM(Table2[[#This Row],[Physical Therapist (PT) Hours]:[PT Aide Hours]])/Table2[[#This Row],[MDS Census]]</f>
        <v>0.18207926923672399</v>
      </c>
      <c r="AA10" s="3">
        <v>0</v>
      </c>
      <c r="AB10" s="3">
        <v>0</v>
      </c>
      <c r="AC10" s="3">
        <v>5.6</v>
      </c>
      <c r="AD10" s="3">
        <v>0</v>
      </c>
      <c r="AE10" s="3">
        <v>0</v>
      </c>
      <c r="AF10" s="3">
        <v>0</v>
      </c>
      <c r="AG10" s="3">
        <v>0</v>
      </c>
      <c r="AH10" s="1" t="s">
        <v>8</v>
      </c>
      <c r="AI10" s="17">
        <v>5</v>
      </c>
      <c r="AJ10" s="1"/>
    </row>
    <row r="11" spans="1:36" x14ac:dyDescent="0.2">
      <c r="A11" s="1" t="s">
        <v>425</v>
      </c>
      <c r="B11" s="1" t="s">
        <v>441</v>
      </c>
      <c r="C11" s="1" t="s">
        <v>903</v>
      </c>
      <c r="D11" s="1" t="s">
        <v>1095</v>
      </c>
      <c r="E11" s="3">
        <v>199.35555555555555</v>
      </c>
      <c r="F11" s="3">
        <v>199.51555555555558</v>
      </c>
      <c r="G11" s="3">
        <v>1.3555555555555556</v>
      </c>
      <c r="H11" s="3">
        <v>1.5066666666666666</v>
      </c>
      <c r="I11" s="3">
        <v>13.757777777777775</v>
      </c>
      <c r="J11" s="3">
        <v>0</v>
      </c>
      <c r="K11" s="3">
        <v>0</v>
      </c>
      <c r="L11" s="3">
        <v>5.0455555555555556</v>
      </c>
      <c r="M11" s="3">
        <v>25.524444444444448</v>
      </c>
      <c r="N11" s="3">
        <v>0</v>
      </c>
      <c r="O11" s="3">
        <f>SUM(Table2[[#This Row],[Qualified Social Work Staff Hours]:[Other Social Work Staff Hours]])/Table2[[#This Row],[MDS Census]]</f>
        <v>0.1280347787314681</v>
      </c>
      <c r="P11" s="3">
        <v>13.406666666666668</v>
      </c>
      <c r="Q11" s="3">
        <v>7.2044444444444444</v>
      </c>
      <c r="R11" s="3">
        <f>SUM(Table2[[#This Row],[Qualified Activities Professional Hours]:[Other Activities Professional Hours]])/Table2[[#This Row],[MDS Census]]</f>
        <v>0.1033886969122729</v>
      </c>
      <c r="S11" s="3">
        <v>17.961111111111112</v>
      </c>
      <c r="T11" s="3">
        <v>3.9544444444444462</v>
      </c>
      <c r="U11" s="3">
        <v>0</v>
      </c>
      <c r="V11" s="3">
        <f>SUM(Table2[[#This Row],[Occupational Therapist Hours]:[OT Aide Hours]])/Table2[[#This Row],[MDS Census]]</f>
        <v>0.10993200312116821</v>
      </c>
      <c r="W11" s="3">
        <v>14.343333333333334</v>
      </c>
      <c r="X11" s="3">
        <v>15.027777777777779</v>
      </c>
      <c r="Y11" s="3">
        <v>0</v>
      </c>
      <c r="Z11" s="3">
        <f>SUM(Table2[[#This Row],[Physical Therapist (PT) Hours]:[PT Aide Hours]])/Table2[[#This Row],[MDS Census]]</f>
        <v>0.14733028647865345</v>
      </c>
      <c r="AA11" s="3">
        <v>0</v>
      </c>
      <c r="AB11" s="3">
        <v>26.865555555555556</v>
      </c>
      <c r="AC11" s="3">
        <v>0</v>
      </c>
      <c r="AD11" s="3">
        <v>0</v>
      </c>
      <c r="AE11" s="3">
        <v>0</v>
      </c>
      <c r="AF11" s="3">
        <v>0</v>
      </c>
      <c r="AG11" s="3">
        <v>0</v>
      </c>
      <c r="AH11" s="1" t="s">
        <v>9</v>
      </c>
      <c r="AI11" s="17">
        <v>5</v>
      </c>
      <c r="AJ11" s="1"/>
    </row>
    <row r="12" spans="1:36" x14ac:dyDescent="0.2">
      <c r="A12" s="1" t="s">
        <v>425</v>
      </c>
      <c r="B12" s="1" t="s">
        <v>442</v>
      </c>
      <c r="C12" s="1" t="s">
        <v>852</v>
      </c>
      <c r="D12" s="1" t="s">
        <v>1067</v>
      </c>
      <c r="E12" s="3">
        <v>53.9</v>
      </c>
      <c r="F12" s="3">
        <v>5.1527777777777777</v>
      </c>
      <c r="G12" s="3">
        <v>0.32777777777777778</v>
      </c>
      <c r="H12" s="3">
        <v>0</v>
      </c>
      <c r="I12" s="3">
        <v>2.4305555555555554</v>
      </c>
      <c r="J12" s="3">
        <v>0</v>
      </c>
      <c r="K12" s="3">
        <v>0</v>
      </c>
      <c r="L12" s="3">
        <v>3.2604444444444436</v>
      </c>
      <c r="M12" s="3">
        <v>5.0813333333333333</v>
      </c>
      <c r="N12" s="3">
        <v>0</v>
      </c>
      <c r="O12" s="3">
        <f>SUM(Table2[[#This Row],[Qualified Social Work Staff Hours]:[Other Social Work Staff Hours]])/Table2[[#This Row],[MDS Census]]</f>
        <v>9.427334570191713E-2</v>
      </c>
      <c r="P12" s="3">
        <v>0</v>
      </c>
      <c r="Q12" s="3">
        <v>13.96111111111111</v>
      </c>
      <c r="R12" s="3">
        <f>SUM(Table2[[#This Row],[Qualified Activities Professional Hours]:[Other Activities Professional Hours]])/Table2[[#This Row],[MDS Census]]</f>
        <v>0.25901875901875904</v>
      </c>
      <c r="S12" s="3">
        <v>4.9841111111111118</v>
      </c>
      <c r="T12" s="3">
        <v>4.4314444444444447</v>
      </c>
      <c r="U12" s="3">
        <v>0</v>
      </c>
      <c r="V12" s="3">
        <f>SUM(Table2[[#This Row],[Occupational Therapist Hours]:[OT Aide Hours]])/Table2[[#This Row],[MDS Census]]</f>
        <v>0.17468563182848901</v>
      </c>
      <c r="W12" s="3">
        <v>4.4418888888888892</v>
      </c>
      <c r="X12" s="3">
        <v>8.6602222222222238</v>
      </c>
      <c r="Y12" s="3">
        <v>0</v>
      </c>
      <c r="Z12" s="3">
        <f>SUM(Table2[[#This Row],[Physical Therapist (PT) Hours]:[PT Aide Hours]])/Table2[[#This Row],[MDS Census]]</f>
        <v>0.24308183879612458</v>
      </c>
      <c r="AA12" s="3">
        <v>0</v>
      </c>
      <c r="AB12" s="3">
        <v>0</v>
      </c>
      <c r="AC12" s="3">
        <v>0.8</v>
      </c>
      <c r="AD12" s="3">
        <v>0</v>
      </c>
      <c r="AE12" s="3">
        <v>0</v>
      </c>
      <c r="AF12" s="3">
        <v>0.75288888888888883</v>
      </c>
      <c r="AG12" s="3">
        <v>0.18333333333333332</v>
      </c>
      <c r="AH12" s="1" t="s">
        <v>10</v>
      </c>
      <c r="AI12" s="17">
        <v>5</v>
      </c>
      <c r="AJ12" s="1"/>
    </row>
    <row r="13" spans="1:36" x14ac:dyDescent="0.2">
      <c r="A13" s="1" t="s">
        <v>425</v>
      </c>
      <c r="B13" s="1" t="s">
        <v>443</v>
      </c>
      <c r="C13" s="1" t="s">
        <v>852</v>
      </c>
      <c r="D13" s="1" t="s">
        <v>1067</v>
      </c>
      <c r="E13" s="3">
        <v>160.67777777777778</v>
      </c>
      <c r="F13" s="3">
        <v>4.8416666666666668</v>
      </c>
      <c r="G13" s="3">
        <v>0</v>
      </c>
      <c r="H13" s="3">
        <v>0</v>
      </c>
      <c r="I13" s="3">
        <v>9.8079999999999998</v>
      </c>
      <c r="J13" s="3">
        <v>0</v>
      </c>
      <c r="K13" s="3">
        <v>0</v>
      </c>
      <c r="L13" s="3">
        <v>3.4912222222222224</v>
      </c>
      <c r="M13" s="3">
        <v>31.324999999999999</v>
      </c>
      <c r="N13" s="3">
        <v>0</v>
      </c>
      <c r="O13" s="3">
        <f>SUM(Table2[[#This Row],[Qualified Social Work Staff Hours]:[Other Social Work Staff Hours]])/Table2[[#This Row],[MDS Census]]</f>
        <v>0.19495539727543046</v>
      </c>
      <c r="P13" s="3">
        <v>4.6722222222222225</v>
      </c>
      <c r="Q13" s="3">
        <v>0</v>
      </c>
      <c r="R13" s="3">
        <f>SUM(Table2[[#This Row],[Qualified Activities Professional Hours]:[Other Activities Professional Hours]])/Table2[[#This Row],[MDS Census]]</f>
        <v>2.9078210358896343E-2</v>
      </c>
      <c r="S13" s="3">
        <v>4.5311111111111106</v>
      </c>
      <c r="T13" s="3">
        <v>5.2949999999999999</v>
      </c>
      <c r="U13" s="3">
        <v>0</v>
      </c>
      <c r="V13" s="3">
        <f>SUM(Table2[[#This Row],[Occupational Therapist Hours]:[OT Aide Hours]])/Table2[[#This Row],[MDS Census]]</f>
        <v>6.1154138717930982E-2</v>
      </c>
      <c r="W13" s="3">
        <v>2.2726666666666664</v>
      </c>
      <c r="X13" s="3">
        <v>12.455444444444444</v>
      </c>
      <c r="Y13" s="3">
        <v>0</v>
      </c>
      <c r="Z13" s="3">
        <f>SUM(Table2[[#This Row],[Physical Therapist (PT) Hours]:[PT Aide Hours]])/Table2[[#This Row],[MDS Census]]</f>
        <v>9.1662402323490766E-2</v>
      </c>
      <c r="AA13" s="3">
        <v>0</v>
      </c>
      <c r="AB13" s="3">
        <v>0</v>
      </c>
      <c r="AC13" s="3">
        <v>0</v>
      </c>
      <c r="AD13" s="3">
        <v>0</v>
      </c>
      <c r="AE13" s="3">
        <v>0</v>
      </c>
      <c r="AF13" s="3">
        <v>10.133333333333333</v>
      </c>
      <c r="AG13" s="3">
        <v>0</v>
      </c>
      <c r="AH13" s="1" t="s">
        <v>11</v>
      </c>
      <c r="AI13" s="17">
        <v>5</v>
      </c>
      <c r="AJ13" s="1"/>
    </row>
    <row r="14" spans="1:36" x14ac:dyDescent="0.2">
      <c r="A14" s="1" t="s">
        <v>425</v>
      </c>
      <c r="B14" s="1" t="s">
        <v>444</v>
      </c>
      <c r="C14" s="1" t="s">
        <v>860</v>
      </c>
      <c r="D14" s="1" t="s">
        <v>1096</v>
      </c>
      <c r="E14" s="3">
        <v>130.13333333333333</v>
      </c>
      <c r="F14" s="3">
        <v>5.6888888888888891</v>
      </c>
      <c r="G14" s="3">
        <v>0.69444444444444442</v>
      </c>
      <c r="H14" s="3">
        <v>0.66666666666666663</v>
      </c>
      <c r="I14" s="3">
        <v>13.15</v>
      </c>
      <c r="J14" s="3">
        <v>0</v>
      </c>
      <c r="K14" s="3">
        <v>0</v>
      </c>
      <c r="L14" s="3">
        <v>7.7267777777777784</v>
      </c>
      <c r="M14" s="3">
        <v>5.333333333333333</v>
      </c>
      <c r="N14" s="3">
        <v>12.266666666666667</v>
      </c>
      <c r="O14" s="3">
        <f>SUM(Table2[[#This Row],[Qualified Social Work Staff Hours]:[Other Social Work Staff Hours]])/Table2[[#This Row],[MDS Census]]</f>
        <v>0.13524590163934427</v>
      </c>
      <c r="P14" s="3">
        <v>0</v>
      </c>
      <c r="Q14" s="3">
        <v>0</v>
      </c>
      <c r="R14" s="3">
        <f>SUM(Table2[[#This Row],[Qualified Activities Professional Hours]:[Other Activities Professional Hours]])/Table2[[#This Row],[MDS Census]]</f>
        <v>0</v>
      </c>
      <c r="S14" s="3">
        <v>17.803666666666665</v>
      </c>
      <c r="T14" s="3">
        <v>15.155666666666663</v>
      </c>
      <c r="U14" s="3">
        <v>0</v>
      </c>
      <c r="V14" s="3">
        <f>SUM(Table2[[#This Row],[Occupational Therapist Hours]:[OT Aide Hours]])/Table2[[#This Row],[MDS Census]]</f>
        <v>0.25327356557377045</v>
      </c>
      <c r="W14" s="3">
        <v>14.353333333333328</v>
      </c>
      <c r="X14" s="3">
        <v>19.508777777777773</v>
      </c>
      <c r="Y14" s="3">
        <v>4.5093333333333323</v>
      </c>
      <c r="Z14" s="3">
        <f>SUM(Table2[[#This Row],[Physical Therapist (PT) Hours]:[PT Aide Hours]])/Table2[[#This Row],[MDS Census]]</f>
        <v>0.2948625341530054</v>
      </c>
      <c r="AA14" s="3">
        <v>0</v>
      </c>
      <c r="AB14" s="3">
        <v>7.6444444444444448</v>
      </c>
      <c r="AC14" s="3">
        <v>0</v>
      </c>
      <c r="AD14" s="3">
        <v>0</v>
      </c>
      <c r="AE14" s="3">
        <v>0</v>
      </c>
      <c r="AF14" s="3">
        <v>52.461111111111109</v>
      </c>
      <c r="AG14" s="3">
        <v>0</v>
      </c>
      <c r="AH14" s="1" t="s">
        <v>12</v>
      </c>
      <c r="AI14" s="17">
        <v>5</v>
      </c>
      <c r="AJ14" s="1"/>
    </row>
    <row r="15" spans="1:36" x14ac:dyDescent="0.2">
      <c r="A15" s="1" t="s">
        <v>425</v>
      </c>
      <c r="B15" s="1" t="s">
        <v>445</v>
      </c>
      <c r="C15" s="1" t="s">
        <v>896</v>
      </c>
      <c r="D15" s="1" t="s">
        <v>1097</v>
      </c>
      <c r="E15" s="3">
        <v>68.777777777777771</v>
      </c>
      <c r="F15" s="3">
        <v>4.6222222222222218</v>
      </c>
      <c r="G15" s="3">
        <v>0.14722222222222223</v>
      </c>
      <c r="H15" s="3">
        <v>0.32866666666666666</v>
      </c>
      <c r="I15" s="3">
        <v>0</v>
      </c>
      <c r="J15" s="3">
        <v>0</v>
      </c>
      <c r="K15" s="3">
        <v>0</v>
      </c>
      <c r="L15" s="3">
        <v>3.4906666666666664</v>
      </c>
      <c r="M15" s="3">
        <v>10.311111111111112</v>
      </c>
      <c r="N15" s="3">
        <v>0</v>
      </c>
      <c r="O15" s="3">
        <f>SUM(Table2[[#This Row],[Qualified Social Work Staff Hours]:[Other Social Work Staff Hours]])/Table2[[#This Row],[MDS Census]]</f>
        <v>0.14991922455573509</v>
      </c>
      <c r="P15" s="3">
        <v>0</v>
      </c>
      <c r="Q15" s="3">
        <v>0</v>
      </c>
      <c r="R15" s="3">
        <f>SUM(Table2[[#This Row],[Qualified Activities Professional Hours]:[Other Activities Professional Hours]])/Table2[[#This Row],[MDS Census]]</f>
        <v>0</v>
      </c>
      <c r="S15" s="3">
        <v>7.1169999999999973</v>
      </c>
      <c r="T15" s="3">
        <v>10.936333333333334</v>
      </c>
      <c r="U15" s="3">
        <v>0</v>
      </c>
      <c r="V15" s="3">
        <f>SUM(Table2[[#This Row],[Occupational Therapist Hours]:[OT Aide Hours]])/Table2[[#This Row],[MDS Census]]</f>
        <v>0.26248788368336023</v>
      </c>
      <c r="W15" s="3">
        <v>10.32411111111111</v>
      </c>
      <c r="X15" s="3">
        <v>7.3348888888888872</v>
      </c>
      <c r="Y15" s="3">
        <v>0</v>
      </c>
      <c r="Z15" s="3">
        <f>SUM(Table2[[#This Row],[Physical Therapist (PT) Hours]:[PT Aide Hours]])/Table2[[#This Row],[MDS Census]]</f>
        <v>0.25675444264943459</v>
      </c>
      <c r="AA15" s="3">
        <v>0</v>
      </c>
      <c r="AB15" s="3">
        <v>0</v>
      </c>
      <c r="AC15" s="3">
        <v>0</v>
      </c>
      <c r="AD15" s="3">
        <v>0</v>
      </c>
      <c r="AE15" s="3">
        <v>0</v>
      </c>
      <c r="AF15" s="3">
        <v>0</v>
      </c>
      <c r="AG15" s="3">
        <v>0</v>
      </c>
      <c r="AH15" s="1" t="s">
        <v>13</v>
      </c>
      <c r="AI15" s="17">
        <v>5</v>
      </c>
      <c r="AJ15" s="1"/>
    </row>
    <row r="16" spans="1:36" x14ac:dyDescent="0.2">
      <c r="A16" s="1" t="s">
        <v>425</v>
      </c>
      <c r="B16" s="1" t="s">
        <v>446</v>
      </c>
      <c r="C16" s="1" t="s">
        <v>904</v>
      </c>
      <c r="D16" s="1" t="s">
        <v>1098</v>
      </c>
      <c r="E16" s="3">
        <v>58.2</v>
      </c>
      <c r="F16" s="3">
        <v>5.333333333333333</v>
      </c>
      <c r="G16" s="3">
        <v>1.2333333333333334</v>
      </c>
      <c r="H16" s="3">
        <v>0.48888888888888887</v>
      </c>
      <c r="I16" s="3">
        <v>2.6666666666666665</v>
      </c>
      <c r="J16" s="3">
        <v>0</v>
      </c>
      <c r="K16" s="3">
        <v>0</v>
      </c>
      <c r="L16" s="3">
        <v>0.77944444444444438</v>
      </c>
      <c r="M16" s="3">
        <v>5.4222222222222225</v>
      </c>
      <c r="N16" s="3">
        <v>0</v>
      </c>
      <c r="O16" s="3">
        <f>SUM(Table2[[#This Row],[Qualified Social Work Staff Hours]:[Other Social Work Staff Hours]])/Table2[[#This Row],[MDS Census]]</f>
        <v>9.3165330278732347E-2</v>
      </c>
      <c r="P16" s="3">
        <v>0</v>
      </c>
      <c r="Q16" s="3">
        <v>12.183777777777777</v>
      </c>
      <c r="R16" s="3">
        <f>SUM(Table2[[#This Row],[Qualified Activities Professional Hours]:[Other Activities Professional Hours]])/Table2[[#This Row],[MDS Census]]</f>
        <v>0.20934326078655974</v>
      </c>
      <c r="S16" s="3">
        <v>8.0706666666666624</v>
      </c>
      <c r="T16" s="3">
        <v>2.1016666666666666</v>
      </c>
      <c r="U16" s="3">
        <v>0</v>
      </c>
      <c r="V16" s="3">
        <f>SUM(Table2[[#This Row],[Occupational Therapist Hours]:[OT Aide Hours]])/Table2[[#This Row],[MDS Census]]</f>
        <v>0.17478235967926681</v>
      </c>
      <c r="W16" s="3">
        <v>2.7067777777777775</v>
      </c>
      <c r="X16" s="3">
        <v>12.326666666666668</v>
      </c>
      <c r="Y16" s="3">
        <v>0</v>
      </c>
      <c r="Z16" s="3">
        <f>SUM(Table2[[#This Row],[Physical Therapist (PT) Hours]:[PT Aide Hours]])/Table2[[#This Row],[MDS Census]]</f>
        <v>0.2583066055746468</v>
      </c>
      <c r="AA16" s="3">
        <v>0</v>
      </c>
      <c r="AB16" s="3">
        <v>0</v>
      </c>
      <c r="AC16" s="3">
        <v>0</v>
      </c>
      <c r="AD16" s="3">
        <v>0</v>
      </c>
      <c r="AE16" s="3">
        <v>0</v>
      </c>
      <c r="AF16" s="3">
        <v>0</v>
      </c>
      <c r="AG16" s="3">
        <v>0</v>
      </c>
      <c r="AH16" s="1" t="s">
        <v>14</v>
      </c>
      <c r="AI16" s="17">
        <v>5</v>
      </c>
      <c r="AJ16" s="1"/>
    </row>
    <row r="17" spans="1:36" x14ac:dyDescent="0.2">
      <c r="A17" s="1" t="s">
        <v>425</v>
      </c>
      <c r="B17" s="1" t="s">
        <v>447</v>
      </c>
      <c r="C17" s="1" t="s">
        <v>892</v>
      </c>
      <c r="D17" s="1" t="s">
        <v>1068</v>
      </c>
      <c r="E17" s="3">
        <v>41.37777777777778</v>
      </c>
      <c r="F17" s="3">
        <v>5.2444444444444445</v>
      </c>
      <c r="G17" s="3">
        <v>0.29166666666666669</v>
      </c>
      <c r="H17" s="3">
        <v>0</v>
      </c>
      <c r="I17" s="3">
        <v>2.9333333333333331</v>
      </c>
      <c r="J17" s="3">
        <v>0</v>
      </c>
      <c r="K17" s="3">
        <v>0</v>
      </c>
      <c r="L17" s="3">
        <v>4.7777777777777777</v>
      </c>
      <c r="M17" s="3">
        <v>5.166666666666667</v>
      </c>
      <c r="N17" s="3">
        <v>0</v>
      </c>
      <c r="O17" s="3">
        <f>SUM(Table2[[#This Row],[Qualified Social Work Staff Hours]:[Other Social Work Staff Hours]])/Table2[[#This Row],[MDS Census]]</f>
        <v>0.12486573576799141</v>
      </c>
      <c r="P17" s="3">
        <v>0</v>
      </c>
      <c r="Q17" s="3">
        <v>10.108444444444443</v>
      </c>
      <c r="R17" s="3">
        <f>SUM(Table2[[#This Row],[Qualified Activities Professional Hours]:[Other Activities Professional Hours]])/Table2[[#This Row],[MDS Census]]</f>
        <v>0.24429645542427492</v>
      </c>
      <c r="S17" s="3">
        <v>4.7903333333333347</v>
      </c>
      <c r="T17" s="3">
        <v>2.9541111111111107</v>
      </c>
      <c r="U17" s="3">
        <v>0</v>
      </c>
      <c r="V17" s="3">
        <f>SUM(Table2[[#This Row],[Occupational Therapist Hours]:[OT Aide Hours]])/Table2[[#This Row],[MDS Census]]</f>
        <v>0.18716433941997854</v>
      </c>
      <c r="W17" s="3">
        <v>4.8054444444444417</v>
      </c>
      <c r="X17" s="3">
        <v>2.9538888888888883</v>
      </c>
      <c r="Y17" s="3">
        <v>0</v>
      </c>
      <c r="Z17" s="3">
        <f>SUM(Table2[[#This Row],[Physical Therapist (PT) Hours]:[PT Aide Hours]])/Table2[[#This Row],[MDS Census]]</f>
        <v>0.18752416756176146</v>
      </c>
      <c r="AA17" s="3">
        <v>0</v>
      </c>
      <c r="AB17" s="3">
        <v>0</v>
      </c>
      <c r="AC17" s="3">
        <v>0</v>
      </c>
      <c r="AD17" s="3">
        <v>0</v>
      </c>
      <c r="AE17" s="3">
        <v>0</v>
      </c>
      <c r="AF17" s="3">
        <v>0</v>
      </c>
      <c r="AG17" s="3">
        <v>0</v>
      </c>
      <c r="AH17" s="1" t="s">
        <v>15</v>
      </c>
      <c r="AI17" s="17">
        <v>5</v>
      </c>
      <c r="AJ17" s="1"/>
    </row>
    <row r="18" spans="1:36" x14ac:dyDescent="0.2">
      <c r="A18" s="1" t="s">
        <v>425</v>
      </c>
      <c r="B18" s="1" t="s">
        <v>448</v>
      </c>
      <c r="C18" s="1" t="s">
        <v>905</v>
      </c>
      <c r="D18" s="1" t="s">
        <v>1099</v>
      </c>
      <c r="E18" s="3">
        <v>96.277777777777771</v>
      </c>
      <c r="F18" s="3">
        <v>4.9000000000000004</v>
      </c>
      <c r="G18" s="3">
        <v>1.8888888888888889E-2</v>
      </c>
      <c r="H18" s="3">
        <v>0.46166666666666673</v>
      </c>
      <c r="I18" s="3">
        <v>0.96666666666666667</v>
      </c>
      <c r="J18" s="3">
        <v>0</v>
      </c>
      <c r="K18" s="3">
        <v>0</v>
      </c>
      <c r="L18" s="3">
        <v>5.014333333333334</v>
      </c>
      <c r="M18" s="3">
        <v>14.311111111111112</v>
      </c>
      <c r="N18" s="3">
        <v>0</v>
      </c>
      <c r="O18" s="3">
        <f>SUM(Table2[[#This Row],[Qualified Social Work Staff Hours]:[Other Social Work Staff Hours]])/Table2[[#This Row],[MDS Census]]</f>
        <v>0.14864396999422969</v>
      </c>
      <c r="P18" s="3">
        <v>4.666666666666667</v>
      </c>
      <c r="Q18" s="3">
        <v>2.1305555555555555</v>
      </c>
      <c r="R18" s="3">
        <f>SUM(Table2[[#This Row],[Qualified Activities Professional Hours]:[Other Activities Professional Hours]])/Table2[[#This Row],[MDS Census]]</f>
        <v>7.0600115406809008E-2</v>
      </c>
      <c r="S18" s="3">
        <v>10.944666666666665</v>
      </c>
      <c r="T18" s="3">
        <v>7.224111111111112</v>
      </c>
      <c r="U18" s="3">
        <v>0</v>
      </c>
      <c r="V18" s="3">
        <f>SUM(Table2[[#This Row],[Occupational Therapist Hours]:[OT Aide Hours]])/Table2[[#This Row],[MDS Census]]</f>
        <v>0.18871206001154067</v>
      </c>
      <c r="W18" s="3">
        <v>5.0764444444444443</v>
      </c>
      <c r="X18" s="3">
        <v>9.181444444444443</v>
      </c>
      <c r="Y18" s="3">
        <v>0</v>
      </c>
      <c r="Z18" s="3">
        <f>SUM(Table2[[#This Row],[Physical Therapist (PT) Hours]:[PT Aide Hours]])/Table2[[#This Row],[MDS Census]]</f>
        <v>0.14809117137911135</v>
      </c>
      <c r="AA18" s="3">
        <v>0</v>
      </c>
      <c r="AB18" s="3">
        <v>0</v>
      </c>
      <c r="AC18" s="3">
        <v>0</v>
      </c>
      <c r="AD18" s="3">
        <v>0</v>
      </c>
      <c r="AE18" s="3">
        <v>0</v>
      </c>
      <c r="AF18" s="3">
        <v>0</v>
      </c>
      <c r="AG18" s="3">
        <v>0</v>
      </c>
      <c r="AH18" s="1" t="s">
        <v>16</v>
      </c>
      <c r="AI18" s="17">
        <v>5</v>
      </c>
      <c r="AJ18" s="1"/>
    </row>
    <row r="19" spans="1:36" x14ac:dyDescent="0.2">
      <c r="A19" s="1" t="s">
        <v>425</v>
      </c>
      <c r="B19" s="1" t="s">
        <v>449</v>
      </c>
      <c r="C19" s="1" t="s">
        <v>894</v>
      </c>
      <c r="D19" s="1" t="s">
        <v>1100</v>
      </c>
      <c r="E19" s="3">
        <v>76.544444444444451</v>
      </c>
      <c r="F19" s="3">
        <v>31.047222222222221</v>
      </c>
      <c r="G19" s="3">
        <v>0.27999999999999997</v>
      </c>
      <c r="H19" s="3">
        <v>0.32666666666666666</v>
      </c>
      <c r="I19" s="3">
        <v>8.1527777777777786</v>
      </c>
      <c r="J19" s="3">
        <v>0</v>
      </c>
      <c r="K19" s="3">
        <v>0</v>
      </c>
      <c r="L19" s="3">
        <v>0.70444444444444487</v>
      </c>
      <c r="M19" s="3">
        <v>0</v>
      </c>
      <c r="N19" s="3">
        <v>4.833333333333333</v>
      </c>
      <c r="O19" s="3">
        <f>SUM(Table2[[#This Row],[Qualified Social Work Staff Hours]:[Other Social Work Staff Hours]])/Table2[[#This Row],[MDS Census]]</f>
        <v>6.3144142836405862E-2</v>
      </c>
      <c r="P19" s="3">
        <v>0</v>
      </c>
      <c r="Q19" s="3">
        <v>11.113888888888889</v>
      </c>
      <c r="R19" s="3">
        <f>SUM(Table2[[#This Row],[Qualified Activities Professional Hours]:[Other Activities Professional Hours]])/Table2[[#This Row],[MDS Census]]</f>
        <v>0.14519523878647117</v>
      </c>
      <c r="S19" s="3">
        <v>5.2222222222222223</v>
      </c>
      <c r="T19" s="3">
        <v>8.1691111111111159</v>
      </c>
      <c r="U19" s="3">
        <v>0</v>
      </c>
      <c r="V19" s="3">
        <f>SUM(Table2[[#This Row],[Occupational Therapist Hours]:[OT Aide Hours]])/Table2[[#This Row],[MDS Census]]</f>
        <v>0.1749484685730876</v>
      </c>
      <c r="W19" s="3">
        <v>1.038888888888889</v>
      </c>
      <c r="X19" s="3">
        <v>7.4664444444444458</v>
      </c>
      <c r="Y19" s="3">
        <v>0</v>
      </c>
      <c r="Z19" s="3">
        <f>SUM(Table2[[#This Row],[Physical Therapist (PT) Hours]:[PT Aide Hours]])/Table2[[#This Row],[MDS Census]]</f>
        <v>0.11111627231818842</v>
      </c>
      <c r="AA19" s="3">
        <v>0</v>
      </c>
      <c r="AB19" s="3">
        <v>0</v>
      </c>
      <c r="AC19" s="3">
        <v>0</v>
      </c>
      <c r="AD19" s="3">
        <v>0</v>
      </c>
      <c r="AE19" s="3">
        <v>0</v>
      </c>
      <c r="AF19" s="3">
        <v>0</v>
      </c>
      <c r="AG19" s="3">
        <v>0</v>
      </c>
      <c r="AH19" s="1" t="s">
        <v>17</v>
      </c>
      <c r="AI19" s="17">
        <v>5</v>
      </c>
      <c r="AJ19" s="1"/>
    </row>
    <row r="20" spans="1:36" x14ac:dyDescent="0.2">
      <c r="A20" s="1" t="s">
        <v>425</v>
      </c>
      <c r="B20" s="1" t="s">
        <v>450</v>
      </c>
      <c r="C20" s="1" t="s">
        <v>906</v>
      </c>
      <c r="D20" s="1" t="s">
        <v>1101</v>
      </c>
      <c r="E20" s="3">
        <v>129.5</v>
      </c>
      <c r="F20" s="3">
        <v>5.0666666666666664</v>
      </c>
      <c r="G20" s="3">
        <v>0.3611111111111111</v>
      </c>
      <c r="H20" s="3">
        <v>1</v>
      </c>
      <c r="I20" s="3">
        <v>4.9940000000000007</v>
      </c>
      <c r="J20" s="3">
        <v>0</v>
      </c>
      <c r="K20" s="3">
        <v>0</v>
      </c>
      <c r="L20" s="3">
        <v>23.655999999999995</v>
      </c>
      <c r="M20" s="3">
        <v>10.897333333333334</v>
      </c>
      <c r="N20" s="3">
        <v>11.085555555555556</v>
      </c>
      <c r="O20" s="3">
        <f>SUM(Table2[[#This Row],[Qualified Social Work Staff Hours]:[Other Social Work Staff Hours]])/Table2[[#This Row],[MDS Census]]</f>
        <v>0.16975203775203776</v>
      </c>
      <c r="P20" s="3">
        <v>5.4222222222222225</v>
      </c>
      <c r="Q20" s="3">
        <v>75.740444444444435</v>
      </c>
      <c r="R20" s="3">
        <f>SUM(Table2[[#This Row],[Qualified Activities Professional Hours]:[Other Activities Professional Hours]])/Table2[[#This Row],[MDS Census]]</f>
        <v>0.62673873873873864</v>
      </c>
      <c r="S20" s="3">
        <v>39.215888888888884</v>
      </c>
      <c r="T20" s="3">
        <v>8.9671111111111088</v>
      </c>
      <c r="U20" s="3">
        <v>0</v>
      </c>
      <c r="V20" s="3">
        <f>SUM(Table2[[#This Row],[Occupational Therapist Hours]:[OT Aide Hours]])/Table2[[#This Row],[MDS Census]]</f>
        <v>0.37206949806949802</v>
      </c>
      <c r="W20" s="3">
        <v>26.084555555555553</v>
      </c>
      <c r="X20" s="3">
        <v>25.114222222222221</v>
      </c>
      <c r="Y20" s="3">
        <v>0</v>
      </c>
      <c r="Z20" s="3">
        <f>SUM(Table2[[#This Row],[Physical Therapist (PT) Hours]:[PT Aide Hours]])/Table2[[#This Row],[MDS Census]]</f>
        <v>0.39535735735735739</v>
      </c>
      <c r="AA20" s="3">
        <v>0</v>
      </c>
      <c r="AB20" s="3">
        <v>0</v>
      </c>
      <c r="AC20" s="3">
        <v>0</v>
      </c>
      <c r="AD20" s="3">
        <v>0</v>
      </c>
      <c r="AE20" s="3">
        <v>0</v>
      </c>
      <c r="AF20" s="3">
        <v>0</v>
      </c>
      <c r="AG20" s="3">
        <v>0</v>
      </c>
      <c r="AH20" s="1" t="s">
        <v>18</v>
      </c>
      <c r="AI20" s="17">
        <v>5</v>
      </c>
      <c r="AJ20" s="1"/>
    </row>
    <row r="21" spans="1:36" x14ac:dyDescent="0.2">
      <c r="A21" s="1" t="s">
        <v>425</v>
      </c>
      <c r="B21" s="1" t="s">
        <v>451</v>
      </c>
      <c r="C21" s="1" t="s">
        <v>907</v>
      </c>
      <c r="D21" s="1" t="s">
        <v>1102</v>
      </c>
      <c r="E21" s="3">
        <v>87.711111111111109</v>
      </c>
      <c r="F21" s="3">
        <v>5.1611111111111114</v>
      </c>
      <c r="G21" s="3">
        <v>0.3611111111111111</v>
      </c>
      <c r="H21" s="3">
        <v>0</v>
      </c>
      <c r="I21" s="3">
        <v>4.8888888888888893</v>
      </c>
      <c r="J21" s="3">
        <v>0.22777777777777777</v>
      </c>
      <c r="K21" s="3">
        <v>0</v>
      </c>
      <c r="L21" s="3">
        <v>2.0249999999999999</v>
      </c>
      <c r="M21" s="3">
        <v>9.7083333333333339</v>
      </c>
      <c r="N21" s="3">
        <v>4.7777777777777777</v>
      </c>
      <c r="O21" s="3">
        <f>SUM(Table2[[#This Row],[Qualified Social Work Staff Hours]:[Other Social Work Staff Hours]])/Table2[[#This Row],[MDS Census]]</f>
        <v>0.16515708132759058</v>
      </c>
      <c r="P21" s="3">
        <v>4.9833333333333334</v>
      </c>
      <c r="Q21" s="3">
        <v>0</v>
      </c>
      <c r="R21" s="3">
        <f>SUM(Table2[[#This Row],[Qualified Activities Professional Hours]:[Other Activities Professional Hours]])/Table2[[#This Row],[MDS Census]]</f>
        <v>5.6815302761591087E-2</v>
      </c>
      <c r="S21" s="3">
        <v>8.8694444444444436</v>
      </c>
      <c r="T21" s="3">
        <v>8.8888888888888892E-2</v>
      </c>
      <c r="U21" s="3">
        <v>0</v>
      </c>
      <c r="V21" s="3">
        <f>SUM(Table2[[#This Row],[Occupational Therapist Hours]:[OT Aide Hours]])/Table2[[#This Row],[MDS Census]]</f>
        <v>0.10213453255637192</v>
      </c>
      <c r="W21" s="3">
        <v>4.3472222222222223</v>
      </c>
      <c r="X21" s="3">
        <v>4.4833333333333334</v>
      </c>
      <c r="Y21" s="3">
        <v>0</v>
      </c>
      <c r="Z21" s="3">
        <f>SUM(Table2[[#This Row],[Physical Therapist (PT) Hours]:[PT Aide Hours]])/Table2[[#This Row],[MDS Census]]</f>
        <v>0.10067772992145935</v>
      </c>
      <c r="AA21" s="3">
        <v>0</v>
      </c>
      <c r="AB21" s="3">
        <v>0</v>
      </c>
      <c r="AC21" s="3">
        <v>0</v>
      </c>
      <c r="AD21" s="3">
        <v>0</v>
      </c>
      <c r="AE21" s="3">
        <v>0</v>
      </c>
      <c r="AF21" s="3">
        <v>0</v>
      </c>
      <c r="AG21" s="3">
        <v>0</v>
      </c>
      <c r="AH21" s="1" t="s">
        <v>19</v>
      </c>
      <c r="AI21" s="17">
        <v>5</v>
      </c>
      <c r="AJ21" s="1"/>
    </row>
    <row r="22" spans="1:36" x14ac:dyDescent="0.2">
      <c r="A22" s="1" t="s">
        <v>425</v>
      </c>
      <c r="B22" s="1" t="s">
        <v>452</v>
      </c>
      <c r="C22" s="1" t="s">
        <v>908</v>
      </c>
      <c r="D22" s="1" t="s">
        <v>1103</v>
      </c>
      <c r="E22" s="3">
        <v>154.96666666666667</v>
      </c>
      <c r="F22" s="3">
        <v>4.8</v>
      </c>
      <c r="G22" s="3">
        <v>0.35555555555555557</v>
      </c>
      <c r="H22" s="3">
        <v>0.91888888888888909</v>
      </c>
      <c r="I22" s="3">
        <v>5.5111111111111111</v>
      </c>
      <c r="J22" s="3">
        <v>0</v>
      </c>
      <c r="K22" s="3">
        <v>0</v>
      </c>
      <c r="L22" s="3">
        <v>6.0157777777777772</v>
      </c>
      <c r="M22" s="3">
        <v>10.222222222222221</v>
      </c>
      <c r="N22" s="3">
        <v>0</v>
      </c>
      <c r="O22" s="3">
        <f>SUM(Table2[[#This Row],[Qualified Social Work Staff Hours]:[Other Social Work Staff Hours]])/Table2[[#This Row],[MDS Census]]</f>
        <v>6.5964006596400657E-2</v>
      </c>
      <c r="P22" s="3">
        <v>0</v>
      </c>
      <c r="Q22" s="3">
        <v>78.077777777777783</v>
      </c>
      <c r="R22" s="3">
        <f>SUM(Table2[[#This Row],[Qualified Activities Professional Hours]:[Other Activities Professional Hours]])/Table2[[#This Row],[MDS Census]]</f>
        <v>0.50383595038359508</v>
      </c>
      <c r="S22" s="3">
        <v>11.542999999999996</v>
      </c>
      <c r="T22" s="3">
        <v>3.5281111111111114</v>
      </c>
      <c r="U22" s="3">
        <v>0</v>
      </c>
      <c r="V22" s="3">
        <f>SUM(Table2[[#This Row],[Occupational Therapist Hours]:[OT Aide Hours]])/Table2[[#This Row],[MDS Census]]</f>
        <v>9.7253889725388953E-2</v>
      </c>
      <c r="W22" s="3">
        <v>9.8253333333333348</v>
      </c>
      <c r="X22" s="3">
        <v>29.426666666666684</v>
      </c>
      <c r="Y22" s="3">
        <v>14.21233333333333</v>
      </c>
      <c r="Z22" s="3">
        <f>SUM(Table2[[#This Row],[Physical Therapist (PT) Hours]:[PT Aide Hours]])/Table2[[#This Row],[MDS Census]]</f>
        <v>0.34500537750053784</v>
      </c>
      <c r="AA22" s="3">
        <v>0</v>
      </c>
      <c r="AB22" s="3">
        <v>10.080555555555556</v>
      </c>
      <c r="AC22" s="3">
        <v>0</v>
      </c>
      <c r="AD22" s="3">
        <v>12.736111111111111</v>
      </c>
      <c r="AE22" s="3">
        <v>0</v>
      </c>
      <c r="AF22" s="3">
        <v>0</v>
      </c>
      <c r="AG22" s="3">
        <v>0</v>
      </c>
      <c r="AH22" s="1" t="s">
        <v>20</v>
      </c>
      <c r="AI22" s="17">
        <v>5</v>
      </c>
      <c r="AJ22" s="1"/>
    </row>
    <row r="23" spans="1:36" x14ac:dyDescent="0.2">
      <c r="A23" s="1" t="s">
        <v>425</v>
      </c>
      <c r="B23" s="1" t="s">
        <v>453</v>
      </c>
      <c r="C23" s="1" t="s">
        <v>909</v>
      </c>
      <c r="D23" s="1" t="s">
        <v>1104</v>
      </c>
      <c r="E23" s="3">
        <v>68.833333333333329</v>
      </c>
      <c r="F23" s="3">
        <v>5.25</v>
      </c>
      <c r="G23" s="3">
        <v>0</v>
      </c>
      <c r="H23" s="3">
        <v>0</v>
      </c>
      <c r="I23" s="3">
        <v>5.25</v>
      </c>
      <c r="J23" s="3">
        <v>0</v>
      </c>
      <c r="K23" s="3">
        <v>0</v>
      </c>
      <c r="L23" s="3">
        <v>2.8528888888888893</v>
      </c>
      <c r="M23" s="3">
        <v>5.25</v>
      </c>
      <c r="N23" s="3">
        <v>0</v>
      </c>
      <c r="O23" s="3">
        <f>SUM(Table2[[#This Row],[Qualified Social Work Staff Hours]:[Other Social Work Staff Hours]])/Table2[[#This Row],[MDS Census]]</f>
        <v>7.6271186440677971E-2</v>
      </c>
      <c r="P23" s="3">
        <v>5.25</v>
      </c>
      <c r="Q23" s="3">
        <v>6.2735555555555553</v>
      </c>
      <c r="R23" s="3">
        <f>SUM(Table2[[#This Row],[Qualified Activities Professional Hours]:[Other Activities Professional Hours]])/Table2[[#This Row],[MDS Census]]</f>
        <v>0.16741242937853107</v>
      </c>
      <c r="S23" s="3">
        <v>5.3194444444444446</v>
      </c>
      <c r="T23" s="3">
        <v>3.9079999999999995</v>
      </c>
      <c r="U23" s="3">
        <v>0</v>
      </c>
      <c r="V23" s="3">
        <f>SUM(Table2[[#This Row],[Occupational Therapist Hours]:[OT Aide Hours]])/Table2[[#This Row],[MDS Census]]</f>
        <v>0.13405488297013721</v>
      </c>
      <c r="W23" s="3">
        <v>5.6098888888888858</v>
      </c>
      <c r="X23" s="3">
        <v>6.0050000000000008</v>
      </c>
      <c r="Y23" s="3">
        <v>0</v>
      </c>
      <c r="Z23" s="3">
        <f>SUM(Table2[[#This Row],[Physical Therapist (PT) Hours]:[PT Aide Hours]])/Table2[[#This Row],[MDS Census]]</f>
        <v>0.16873930589184824</v>
      </c>
      <c r="AA23" s="3">
        <v>0</v>
      </c>
      <c r="AB23" s="3">
        <v>0</v>
      </c>
      <c r="AC23" s="3">
        <v>0</v>
      </c>
      <c r="AD23" s="3">
        <v>0</v>
      </c>
      <c r="AE23" s="3">
        <v>0</v>
      </c>
      <c r="AF23" s="3">
        <v>0</v>
      </c>
      <c r="AG23" s="3">
        <v>0</v>
      </c>
      <c r="AH23" s="1" t="s">
        <v>21</v>
      </c>
      <c r="AI23" s="17">
        <v>5</v>
      </c>
      <c r="AJ23" s="1"/>
    </row>
    <row r="24" spans="1:36" x14ac:dyDescent="0.2">
      <c r="A24" s="1" t="s">
        <v>425</v>
      </c>
      <c r="B24" s="1" t="s">
        <v>454</v>
      </c>
      <c r="C24" s="1" t="s">
        <v>910</v>
      </c>
      <c r="D24" s="1" t="s">
        <v>1085</v>
      </c>
      <c r="E24" s="3">
        <v>77.666666666666671</v>
      </c>
      <c r="F24" s="3">
        <v>4.9777777777777779</v>
      </c>
      <c r="G24" s="3">
        <v>0.3611111111111111</v>
      </c>
      <c r="H24" s="3">
        <v>0</v>
      </c>
      <c r="I24" s="3">
        <v>0.21666666666666667</v>
      </c>
      <c r="J24" s="3">
        <v>0</v>
      </c>
      <c r="K24" s="3">
        <v>0</v>
      </c>
      <c r="L24" s="3">
        <v>4.7515555555555569</v>
      </c>
      <c r="M24" s="3">
        <v>15.561111111111112</v>
      </c>
      <c r="N24" s="3">
        <v>0</v>
      </c>
      <c r="O24" s="3">
        <f>SUM(Table2[[#This Row],[Qualified Social Work Staff Hours]:[Other Social Work Staff Hours]])/Table2[[#This Row],[MDS Census]]</f>
        <v>0.20035765379113019</v>
      </c>
      <c r="P24" s="3">
        <v>5.333333333333333</v>
      </c>
      <c r="Q24" s="3">
        <v>19.636222222222226</v>
      </c>
      <c r="R24" s="3">
        <f>SUM(Table2[[#This Row],[Qualified Activities Professional Hours]:[Other Activities Professional Hours]])/Table2[[#This Row],[MDS Census]]</f>
        <v>0.32149642346208873</v>
      </c>
      <c r="S24" s="3">
        <v>4.9244444444444442</v>
      </c>
      <c r="T24" s="3">
        <v>4.9896666666666674</v>
      </c>
      <c r="U24" s="3">
        <v>0</v>
      </c>
      <c r="V24" s="3">
        <f>SUM(Table2[[#This Row],[Occupational Therapist Hours]:[OT Aide Hours]])/Table2[[#This Row],[MDS Census]]</f>
        <v>0.12764949928469241</v>
      </c>
      <c r="W24" s="3">
        <v>4.004777777777778</v>
      </c>
      <c r="X24" s="3">
        <v>4.171777777777776</v>
      </c>
      <c r="Y24" s="3">
        <v>0</v>
      </c>
      <c r="Z24" s="3">
        <f>SUM(Table2[[#This Row],[Physical Therapist (PT) Hours]:[PT Aide Hours]])/Table2[[#This Row],[MDS Census]]</f>
        <v>0.105277539341917</v>
      </c>
      <c r="AA24" s="3">
        <v>0</v>
      </c>
      <c r="AB24" s="3">
        <v>0</v>
      </c>
      <c r="AC24" s="3">
        <v>0</v>
      </c>
      <c r="AD24" s="3">
        <v>0</v>
      </c>
      <c r="AE24" s="3">
        <v>0</v>
      </c>
      <c r="AF24" s="3">
        <v>0</v>
      </c>
      <c r="AG24" s="3">
        <v>0</v>
      </c>
      <c r="AH24" s="1" t="s">
        <v>22</v>
      </c>
      <c r="AI24" s="17">
        <v>5</v>
      </c>
      <c r="AJ24" s="1"/>
    </row>
    <row r="25" spans="1:36" x14ac:dyDescent="0.2">
      <c r="A25" s="1" t="s">
        <v>425</v>
      </c>
      <c r="B25" s="1" t="s">
        <v>455</v>
      </c>
      <c r="C25" s="1" t="s">
        <v>911</v>
      </c>
      <c r="D25" s="1" t="s">
        <v>1075</v>
      </c>
      <c r="E25" s="3">
        <v>121.37777777777778</v>
      </c>
      <c r="F25" s="3">
        <v>4.9777777777777779</v>
      </c>
      <c r="G25" s="3">
        <v>8.8888888888888892E-2</v>
      </c>
      <c r="H25" s="3">
        <v>1.0620000000000001</v>
      </c>
      <c r="I25" s="3">
        <v>10.400000000000002</v>
      </c>
      <c r="J25" s="3">
        <v>0</v>
      </c>
      <c r="K25" s="3">
        <v>0</v>
      </c>
      <c r="L25" s="3">
        <v>5.0786666666666651</v>
      </c>
      <c r="M25" s="3">
        <v>9.9555555555555557</v>
      </c>
      <c r="N25" s="3">
        <v>0</v>
      </c>
      <c r="O25" s="3">
        <f>SUM(Table2[[#This Row],[Qualified Social Work Staff Hours]:[Other Social Work Staff Hours]])/Table2[[#This Row],[MDS Census]]</f>
        <v>8.2021237641889413E-2</v>
      </c>
      <c r="P25" s="3">
        <v>0</v>
      </c>
      <c r="Q25" s="3">
        <v>10.244444444444447</v>
      </c>
      <c r="R25" s="3">
        <f>SUM(Table2[[#This Row],[Qualified Activities Professional Hours]:[Other Activities Professional Hours]])/Table2[[#This Row],[MDS Census]]</f>
        <v>8.4401318198462125E-2</v>
      </c>
      <c r="S25" s="3">
        <v>9.5022222222222172</v>
      </c>
      <c r="T25" s="3">
        <v>5.6755555555555546</v>
      </c>
      <c r="U25" s="3">
        <v>0</v>
      </c>
      <c r="V25" s="3">
        <f>SUM(Table2[[#This Row],[Occupational Therapist Hours]:[OT Aide Hours]])/Table2[[#This Row],[MDS Census]]</f>
        <v>0.12504577077993403</v>
      </c>
      <c r="W25" s="3">
        <v>14.848111111111107</v>
      </c>
      <c r="X25" s="3">
        <v>9.3111111111111136</v>
      </c>
      <c r="Y25" s="3">
        <v>20.773333333333333</v>
      </c>
      <c r="Z25" s="3">
        <f>SUM(Table2[[#This Row],[Physical Therapist (PT) Hours]:[PT Aide Hours]])/Table2[[#This Row],[MDS Census]]</f>
        <v>0.37018766019772975</v>
      </c>
      <c r="AA25" s="3">
        <v>0</v>
      </c>
      <c r="AB25" s="3">
        <v>13.494444444444447</v>
      </c>
      <c r="AC25" s="3">
        <v>0</v>
      </c>
      <c r="AD25" s="3">
        <v>0</v>
      </c>
      <c r="AE25" s="3">
        <v>0</v>
      </c>
      <c r="AF25" s="3">
        <v>8.1200000000000063</v>
      </c>
      <c r="AG25" s="3">
        <v>0</v>
      </c>
      <c r="AH25" s="1" t="s">
        <v>23</v>
      </c>
      <c r="AI25" s="17">
        <v>5</v>
      </c>
      <c r="AJ25" s="1"/>
    </row>
    <row r="26" spans="1:36" x14ac:dyDescent="0.2">
      <c r="A26" s="1" t="s">
        <v>425</v>
      </c>
      <c r="B26" s="1" t="s">
        <v>456</v>
      </c>
      <c r="C26" s="1" t="s">
        <v>912</v>
      </c>
      <c r="D26" s="1" t="s">
        <v>1105</v>
      </c>
      <c r="E26" s="3">
        <v>57.766666666666666</v>
      </c>
      <c r="F26" s="3">
        <v>5.6888888888888891</v>
      </c>
      <c r="G26" s="3">
        <v>0.38055555555555554</v>
      </c>
      <c r="H26" s="3">
        <v>0.31111111111111112</v>
      </c>
      <c r="I26" s="3">
        <v>5.6888888888888891</v>
      </c>
      <c r="J26" s="3">
        <v>0</v>
      </c>
      <c r="K26" s="3">
        <v>0</v>
      </c>
      <c r="L26" s="3">
        <v>1.9559999999999993</v>
      </c>
      <c r="M26" s="3">
        <v>4.4033333333333333</v>
      </c>
      <c r="N26" s="3">
        <v>0</v>
      </c>
      <c r="O26" s="3">
        <f>SUM(Table2[[#This Row],[Qualified Social Work Staff Hours]:[Other Social Work Staff Hours]])/Table2[[#This Row],[MDS Census]]</f>
        <v>7.6226197345643398E-2</v>
      </c>
      <c r="P26" s="3">
        <v>3.8055555555555554</v>
      </c>
      <c r="Q26" s="3">
        <v>4.7277777777777779</v>
      </c>
      <c r="R26" s="3">
        <f>SUM(Table2[[#This Row],[Qualified Activities Professional Hours]:[Other Activities Professional Hours]])/Table2[[#This Row],[MDS Census]]</f>
        <v>0.1477207155222158</v>
      </c>
      <c r="S26" s="3">
        <v>0.81322222222222218</v>
      </c>
      <c r="T26" s="3">
        <v>5.2500000000000009</v>
      </c>
      <c r="U26" s="3">
        <v>0</v>
      </c>
      <c r="V26" s="3">
        <f>SUM(Table2[[#This Row],[Occupational Therapist Hours]:[OT Aide Hours]])/Table2[[#This Row],[MDS Census]]</f>
        <v>0.10496056934025777</v>
      </c>
      <c r="W26" s="3">
        <v>4.780555555555555</v>
      </c>
      <c r="X26" s="3">
        <v>0.17944444444444443</v>
      </c>
      <c r="Y26" s="3">
        <v>0</v>
      </c>
      <c r="Z26" s="3">
        <f>SUM(Table2[[#This Row],[Physical Therapist (PT) Hours]:[PT Aide Hours]])/Table2[[#This Row],[MDS Census]]</f>
        <v>8.5862665897287929E-2</v>
      </c>
      <c r="AA26" s="3">
        <v>0</v>
      </c>
      <c r="AB26" s="3">
        <v>0</v>
      </c>
      <c r="AC26" s="3">
        <v>0</v>
      </c>
      <c r="AD26" s="3">
        <v>0</v>
      </c>
      <c r="AE26" s="3">
        <v>0</v>
      </c>
      <c r="AF26" s="3">
        <v>0</v>
      </c>
      <c r="AG26" s="3">
        <v>0</v>
      </c>
      <c r="AH26" s="1" t="s">
        <v>24</v>
      </c>
      <c r="AI26" s="17">
        <v>5</v>
      </c>
      <c r="AJ26" s="1"/>
    </row>
    <row r="27" spans="1:36" x14ac:dyDescent="0.2">
      <c r="A27" s="1" t="s">
        <v>425</v>
      </c>
      <c r="B27" s="1" t="s">
        <v>457</v>
      </c>
      <c r="C27" s="1" t="s">
        <v>890</v>
      </c>
      <c r="D27" s="1" t="s">
        <v>1106</v>
      </c>
      <c r="E27" s="3">
        <v>72.688888888888883</v>
      </c>
      <c r="F27" s="3">
        <v>3.8377777777777786</v>
      </c>
      <c r="G27" s="3">
        <v>0.26666666666666666</v>
      </c>
      <c r="H27" s="3">
        <v>0.5</v>
      </c>
      <c r="I27" s="3">
        <v>4.7222222222222223</v>
      </c>
      <c r="J27" s="3">
        <v>0</v>
      </c>
      <c r="K27" s="3">
        <v>0</v>
      </c>
      <c r="L27" s="3">
        <v>2.9446666666666657</v>
      </c>
      <c r="M27" s="3">
        <v>0</v>
      </c>
      <c r="N27" s="3">
        <v>0</v>
      </c>
      <c r="O27" s="3">
        <f>SUM(Table2[[#This Row],[Qualified Social Work Staff Hours]:[Other Social Work Staff Hours]])/Table2[[#This Row],[MDS Census]]</f>
        <v>0</v>
      </c>
      <c r="P27" s="3">
        <v>0</v>
      </c>
      <c r="Q27" s="3">
        <v>19.78555555555555</v>
      </c>
      <c r="R27" s="3">
        <f>SUM(Table2[[#This Row],[Qualified Activities Professional Hours]:[Other Activities Professional Hours]])/Table2[[#This Row],[MDS Census]]</f>
        <v>0.27219504738612038</v>
      </c>
      <c r="S27" s="3">
        <v>13.775555555555558</v>
      </c>
      <c r="T27" s="3">
        <v>0.24288888888888888</v>
      </c>
      <c r="U27" s="3">
        <v>0</v>
      </c>
      <c r="V27" s="3">
        <f>SUM(Table2[[#This Row],[Occupational Therapist Hours]:[OT Aide Hours]])/Table2[[#This Row],[MDS Census]]</f>
        <v>0.19285539590339351</v>
      </c>
      <c r="W27" s="3">
        <v>5.1768888888888887</v>
      </c>
      <c r="X27" s="3">
        <v>8.7515555555555551</v>
      </c>
      <c r="Y27" s="3">
        <v>1.7032222222222222</v>
      </c>
      <c r="Z27" s="3">
        <f>SUM(Table2[[#This Row],[Physical Therapist (PT) Hours]:[PT Aide Hours]])/Table2[[#This Row],[MDS Census]]</f>
        <v>0.21504891470498322</v>
      </c>
      <c r="AA27" s="3">
        <v>0</v>
      </c>
      <c r="AB27" s="3">
        <v>0</v>
      </c>
      <c r="AC27" s="3">
        <v>0</v>
      </c>
      <c r="AD27" s="3">
        <v>0</v>
      </c>
      <c r="AE27" s="3">
        <v>0</v>
      </c>
      <c r="AF27" s="3">
        <v>0</v>
      </c>
      <c r="AG27" s="3">
        <v>0</v>
      </c>
      <c r="AH27" s="1" t="s">
        <v>25</v>
      </c>
      <c r="AI27" s="17">
        <v>5</v>
      </c>
      <c r="AJ27" s="1"/>
    </row>
    <row r="28" spans="1:36" x14ac:dyDescent="0.2">
      <c r="A28" s="1" t="s">
        <v>425</v>
      </c>
      <c r="B28" s="1" t="s">
        <v>428</v>
      </c>
      <c r="C28" s="1" t="s">
        <v>911</v>
      </c>
      <c r="D28" s="1" t="s">
        <v>1075</v>
      </c>
      <c r="E28" s="3">
        <v>38.366666666666667</v>
      </c>
      <c r="F28" s="3">
        <v>5.2444444444444445</v>
      </c>
      <c r="G28" s="3">
        <v>0</v>
      </c>
      <c r="H28" s="3">
        <v>0</v>
      </c>
      <c r="I28" s="3">
        <v>0</v>
      </c>
      <c r="J28" s="3">
        <v>0</v>
      </c>
      <c r="K28" s="3">
        <v>0</v>
      </c>
      <c r="L28" s="3">
        <v>0.90177777777777757</v>
      </c>
      <c r="M28" s="3">
        <v>0</v>
      </c>
      <c r="N28" s="3">
        <v>6.4</v>
      </c>
      <c r="O28" s="3">
        <f>SUM(Table2[[#This Row],[Qualified Social Work Staff Hours]:[Other Social Work Staff Hours]])/Table2[[#This Row],[MDS Census]]</f>
        <v>0.16681146828844484</v>
      </c>
      <c r="P28" s="3">
        <v>5.6</v>
      </c>
      <c r="Q28" s="3">
        <v>3.2381111111111105</v>
      </c>
      <c r="R28" s="3">
        <f>SUM(Table2[[#This Row],[Qualified Activities Professional Hours]:[Other Activities Professional Hours]])/Table2[[#This Row],[MDS Census]]</f>
        <v>0.23035910802200985</v>
      </c>
      <c r="S28" s="3">
        <v>1.0252222222222223</v>
      </c>
      <c r="T28" s="3">
        <v>2.8833333333333333</v>
      </c>
      <c r="U28" s="3">
        <v>0</v>
      </c>
      <c r="V28" s="3">
        <f>SUM(Table2[[#This Row],[Occupational Therapist Hours]:[OT Aide Hours]])/Table2[[#This Row],[MDS Census]]</f>
        <v>0.10187373298580944</v>
      </c>
      <c r="W28" s="3">
        <v>1.1214444444444445</v>
      </c>
      <c r="X28" s="3">
        <v>4.4771111111111104</v>
      </c>
      <c r="Y28" s="3">
        <v>0</v>
      </c>
      <c r="Z28" s="3">
        <f>SUM(Table2[[#This Row],[Physical Therapist (PT) Hours]:[PT Aide Hours]])/Table2[[#This Row],[MDS Census]]</f>
        <v>0.14592238633072688</v>
      </c>
      <c r="AA28" s="3">
        <v>0</v>
      </c>
      <c r="AB28" s="3">
        <v>0</v>
      </c>
      <c r="AC28" s="3">
        <v>0</v>
      </c>
      <c r="AD28" s="3">
        <v>0</v>
      </c>
      <c r="AE28" s="3">
        <v>0</v>
      </c>
      <c r="AF28" s="3">
        <v>0</v>
      </c>
      <c r="AG28" s="3">
        <v>0</v>
      </c>
      <c r="AH28" s="1" t="s">
        <v>26</v>
      </c>
      <c r="AI28" s="17">
        <v>5</v>
      </c>
      <c r="AJ28" s="1"/>
    </row>
    <row r="29" spans="1:36" x14ac:dyDescent="0.2">
      <c r="A29" s="1" t="s">
        <v>425</v>
      </c>
      <c r="B29" s="1" t="s">
        <v>458</v>
      </c>
      <c r="C29" s="1" t="s">
        <v>913</v>
      </c>
      <c r="D29" s="1" t="s">
        <v>1075</v>
      </c>
      <c r="E29" s="3">
        <v>79.144444444444446</v>
      </c>
      <c r="F29" s="3">
        <v>23.673999999999999</v>
      </c>
      <c r="G29" s="3">
        <v>0</v>
      </c>
      <c r="H29" s="3">
        <v>0</v>
      </c>
      <c r="I29" s="3">
        <v>0</v>
      </c>
      <c r="J29" s="3">
        <v>0</v>
      </c>
      <c r="K29" s="3">
        <v>0</v>
      </c>
      <c r="L29" s="3">
        <v>3.3474444444444447</v>
      </c>
      <c r="M29" s="3">
        <v>8.9215555555555586</v>
      </c>
      <c r="N29" s="3">
        <v>0</v>
      </c>
      <c r="O29" s="3">
        <f>SUM(Table2[[#This Row],[Qualified Social Work Staff Hours]:[Other Social Work Staff Hours]])/Table2[[#This Row],[MDS Census]]</f>
        <v>0.11272497543170017</v>
      </c>
      <c r="P29" s="3">
        <v>16.308444444444451</v>
      </c>
      <c r="Q29" s="3">
        <v>11.519333333333336</v>
      </c>
      <c r="R29" s="3">
        <f>SUM(Table2[[#This Row],[Qualified Activities Professional Hours]:[Other Activities Professional Hours]])/Table2[[#This Row],[MDS Census]]</f>
        <v>0.35160746876316168</v>
      </c>
      <c r="S29" s="3">
        <v>4.9682222222222219</v>
      </c>
      <c r="T29" s="3">
        <v>2.6177777777777766</v>
      </c>
      <c r="U29" s="3">
        <v>0</v>
      </c>
      <c r="V29" s="3">
        <f>SUM(Table2[[#This Row],[Occupational Therapist Hours]:[OT Aide Hours]])/Table2[[#This Row],[MDS Census]]</f>
        <v>9.585006317562822E-2</v>
      </c>
      <c r="W29" s="3">
        <v>5.3373333333333335</v>
      </c>
      <c r="X29" s="3">
        <v>0.73555555555555563</v>
      </c>
      <c r="Y29" s="3">
        <v>0</v>
      </c>
      <c r="Z29" s="3">
        <f>SUM(Table2[[#This Row],[Physical Therapist (PT) Hours]:[PT Aide Hours]])/Table2[[#This Row],[MDS Census]]</f>
        <v>7.6731714165379758E-2</v>
      </c>
      <c r="AA29" s="3">
        <v>0</v>
      </c>
      <c r="AB29" s="3">
        <v>0</v>
      </c>
      <c r="AC29" s="3">
        <v>0</v>
      </c>
      <c r="AD29" s="3">
        <v>0</v>
      </c>
      <c r="AE29" s="3">
        <v>0</v>
      </c>
      <c r="AF29" s="3">
        <v>0</v>
      </c>
      <c r="AG29" s="3">
        <v>0</v>
      </c>
      <c r="AH29" s="1" t="s">
        <v>27</v>
      </c>
      <c r="AI29" s="17">
        <v>5</v>
      </c>
      <c r="AJ29" s="1"/>
    </row>
    <row r="30" spans="1:36" x14ac:dyDescent="0.2">
      <c r="A30" s="1" t="s">
        <v>425</v>
      </c>
      <c r="B30" s="1" t="s">
        <v>459</v>
      </c>
      <c r="C30" s="1" t="s">
        <v>914</v>
      </c>
      <c r="D30" s="1" t="s">
        <v>1107</v>
      </c>
      <c r="E30" s="3">
        <v>46.455555555555556</v>
      </c>
      <c r="F30" s="3">
        <v>2.6222222222222222</v>
      </c>
      <c r="G30" s="3">
        <v>1.0766666666666667</v>
      </c>
      <c r="H30" s="3">
        <v>0</v>
      </c>
      <c r="I30" s="3">
        <v>2.6638888888888888</v>
      </c>
      <c r="J30" s="3">
        <v>0</v>
      </c>
      <c r="K30" s="3">
        <v>0</v>
      </c>
      <c r="L30" s="3">
        <v>0.1388888888888889</v>
      </c>
      <c r="M30" s="3">
        <v>5.2361111111111107</v>
      </c>
      <c r="N30" s="3">
        <v>0</v>
      </c>
      <c r="O30" s="3">
        <f>SUM(Table2[[#This Row],[Qualified Social Work Staff Hours]:[Other Social Work Staff Hours]])/Table2[[#This Row],[MDS Census]]</f>
        <v>0.1127122697919158</v>
      </c>
      <c r="P30" s="3">
        <v>3.7399999999999998</v>
      </c>
      <c r="Q30" s="3">
        <v>1.2222222222222223</v>
      </c>
      <c r="R30" s="3">
        <f>SUM(Table2[[#This Row],[Qualified Activities Professional Hours]:[Other Activities Professional Hours]])/Table2[[#This Row],[MDS Census]]</f>
        <v>0.10681655106433867</v>
      </c>
      <c r="S30" s="3">
        <v>0.16555555555555554</v>
      </c>
      <c r="T30" s="3">
        <v>0</v>
      </c>
      <c r="U30" s="3">
        <v>0</v>
      </c>
      <c r="V30" s="3">
        <f>SUM(Table2[[#This Row],[Occupational Therapist Hours]:[OT Aide Hours]])/Table2[[#This Row],[MDS Census]]</f>
        <v>3.5637407318823244E-3</v>
      </c>
      <c r="W30" s="3">
        <v>0.18611111111111112</v>
      </c>
      <c r="X30" s="3">
        <v>0</v>
      </c>
      <c r="Y30" s="3">
        <v>0</v>
      </c>
      <c r="Z30" s="3">
        <f>SUM(Table2[[#This Row],[Physical Therapist (PT) Hours]:[PT Aide Hours]])/Table2[[#This Row],[MDS Census]]</f>
        <v>4.0062186079885195E-3</v>
      </c>
      <c r="AA30" s="3">
        <v>0</v>
      </c>
      <c r="AB30" s="3">
        <v>0</v>
      </c>
      <c r="AC30" s="3">
        <v>0</v>
      </c>
      <c r="AD30" s="3">
        <v>1.5555555555555555E-2</v>
      </c>
      <c r="AE30" s="3">
        <v>0</v>
      </c>
      <c r="AF30" s="3">
        <v>0</v>
      </c>
      <c r="AG30" s="3">
        <v>0</v>
      </c>
      <c r="AH30" s="1" t="s">
        <v>28</v>
      </c>
      <c r="AI30" s="17">
        <v>5</v>
      </c>
      <c r="AJ30" s="1"/>
    </row>
    <row r="31" spans="1:36" x14ac:dyDescent="0.2">
      <c r="A31" s="1" t="s">
        <v>425</v>
      </c>
      <c r="B31" s="1" t="s">
        <v>460</v>
      </c>
      <c r="C31" s="1" t="s">
        <v>915</v>
      </c>
      <c r="D31" s="1" t="s">
        <v>1076</v>
      </c>
      <c r="E31" s="3">
        <v>105.67777777777778</v>
      </c>
      <c r="F31" s="3">
        <v>4.9777777777777779</v>
      </c>
      <c r="G31" s="3">
        <v>0.3611111111111111</v>
      </c>
      <c r="H31" s="3">
        <v>0.51666666666666672</v>
      </c>
      <c r="I31" s="3">
        <v>5.333333333333333</v>
      </c>
      <c r="J31" s="3">
        <v>0</v>
      </c>
      <c r="K31" s="3">
        <v>0</v>
      </c>
      <c r="L31" s="3">
        <v>2.5182222222222213</v>
      </c>
      <c r="M31" s="3">
        <v>15.677777777777777</v>
      </c>
      <c r="N31" s="3">
        <v>0</v>
      </c>
      <c r="O31" s="3">
        <f>SUM(Table2[[#This Row],[Qualified Social Work Staff Hours]:[Other Social Work Staff Hours]])/Table2[[#This Row],[MDS Census]]</f>
        <v>0.14835453685206601</v>
      </c>
      <c r="P31" s="3">
        <v>10.324999999999999</v>
      </c>
      <c r="Q31" s="3">
        <v>20.777777777777779</v>
      </c>
      <c r="R31" s="3">
        <f>SUM(Table2[[#This Row],[Qualified Activities Professional Hours]:[Other Activities Professional Hours]])/Table2[[#This Row],[MDS Census]]</f>
        <v>0.2943171065082536</v>
      </c>
      <c r="S31" s="3">
        <v>14.716000000000001</v>
      </c>
      <c r="T31" s="3">
        <v>0</v>
      </c>
      <c r="U31" s="3">
        <v>0</v>
      </c>
      <c r="V31" s="3">
        <f>SUM(Table2[[#This Row],[Occupational Therapist Hours]:[OT Aide Hours]])/Table2[[#This Row],[MDS Census]]</f>
        <v>0.13925349595205552</v>
      </c>
      <c r="W31" s="3">
        <v>0.91255555555555545</v>
      </c>
      <c r="X31" s="3">
        <v>10.707444444444445</v>
      </c>
      <c r="Y31" s="3">
        <v>0.60922222222222222</v>
      </c>
      <c r="Z31" s="3">
        <f>SUM(Table2[[#This Row],[Physical Therapist (PT) Hours]:[PT Aide Hours]])/Table2[[#This Row],[MDS Census]]</f>
        <v>0.11572179581537166</v>
      </c>
      <c r="AA31" s="3">
        <v>0</v>
      </c>
      <c r="AB31" s="3">
        <v>0</v>
      </c>
      <c r="AC31" s="3">
        <v>0</v>
      </c>
      <c r="AD31" s="3">
        <v>106.70277777777778</v>
      </c>
      <c r="AE31" s="3">
        <v>0</v>
      </c>
      <c r="AF31" s="3">
        <v>0</v>
      </c>
      <c r="AG31" s="3">
        <v>0</v>
      </c>
      <c r="AH31" s="1" t="s">
        <v>29</v>
      </c>
      <c r="AI31" s="17">
        <v>5</v>
      </c>
      <c r="AJ31" s="1"/>
    </row>
    <row r="32" spans="1:36" x14ac:dyDescent="0.2">
      <c r="A32" s="1" t="s">
        <v>425</v>
      </c>
      <c r="B32" s="1" t="s">
        <v>461</v>
      </c>
      <c r="C32" s="1" t="s">
        <v>916</v>
      </c>
      <c r="D32" s="1" t="s">
        <v>1108</v>
      </c>
      <c r="E32" s="3">
        <v>16.677777777777777</v>
      </c>
      <c r="F32" s="3">
        <v>2.1333333333333333</v>
      </c>
      <c r="G32" s="3">
        <v>1.1111111111111112E-2</v>
      </c>
      <c r="H32" s="3">
        <v>0.11666666666666667</v>
      </c>
      <c r="I32" s="3">
        <v>0</v>
      </c>
      <c r="J32" s="3">
        <v>0</v>
      </c>
      <c r="K32" s="3">
        <v>0</v>
      </c>
      <c r="L32" s="3">
        <v>0</v>
      </c>
      <c r="M32" s="3">
        <v>2.1622222222222223</v>
      </c>
      <c r="N32" s="3">
        <v>0</v>
      </c>
      <c r="O32" s="3">
        <f>SUM(Table2[[#This Row],[Qualified Social Work Staff Hours]:[Other Social Work Staff Hours]])/Table2[[#This Row],[MDS Census]]</f>
        <v>0.12964690206528981</v>
      </c>
      <c r="P32" s="3">
        <v>0</v>
      </c>
      <c r="Q32" s="3">
        <v>0</v>
      </c>
      <c r="R32" s="3">
        <f>SUM(Table2[[#This Row],[Qualified Activities Professional Hours]:[Other Activities Professional Hours]])/Table2[[#This Row],[MDS Census]]</f>
        <v>0</v>
      </c>
      <c r="S32" s="3">
        <v>0</v>
      </c>
      <c r="T32" s="3">
        <v>0</v>
      </c>
      <c r="U32" s="3">
        <v>0</v>
      </c>
      <c r="V32" s="3">
        <f>SUM(Table2[[#This Row],[Occupational Therapist Hours]:[OT Aide Hours]])/Table2[[#This Row],[MDS Census]]</f>
        <v>0</v>
      </c>
      <c r="W32" s="3">
        <v>0</v>
      </c>
      <c r="X32" s="3">
        <v>0</v>
      </c>
      <c r="Y32" s="3">
        <v>0</v>
      </c>
      <c r="Z32" s="3">
        <f>SUM(Table2[[#This Row],[Physical Therapist (PT) Hours]:[PT Aide Hours]])/Table2[[#This Row],[MDS Census]]</f>
        <v>0</v>
      </c>
      <c r="AA32" s="3">
        <v>0</v>
      </c>
      <c r="AB32" s="3">
        <v>2.0955555555555558</v>
      </c>
      <c r="AC32" s="3">
        <v>0</v>
      </c>
      <c r="AD32" s="3">
        <v>0</v>
      </c>
      <c r="AE32" s="3">
        <v>0</v>
      </c>
      <c r="AF32" s="3">
        <v>0</v>
      </c>
      <c r="AG32" s="3">
        <v>0</v>
      </c>
      <c r="AH32" s="1" t="s">
        <v>30</v>
      </c>
      <c r="AI32" s="17">
        <v>5</v>
      </c>
      <c r="AJ32" s="1"/>
    </row>
    <row r="33" spans="1:36" x14ac:dyDescent="0.2">
      <c r="A33" s="1" t="s">
        <v>425</v>
      </c>
      <c r="B33" s="1" t="s">
        <v>462</v>
      </c>
      <c r="C33" s="1" t="s">
        <v>873</v>
      </c>
      <c r="D33" s="1" t="s">
        <v>1079</v>
      </c>
      <c r="E33" s="3">
        <v>33.144444444444446</v>
      </c>
      <c r="F33" s="3">
        <v>22.154555555555561</v>
      </c>
      <c r="G33" s="3">
        <v>0.43333333333333335</v>
      </c>
      <c r="H33" s="3">
        <v>0</v>
      </c>
      <c r="I33" s="3">
        <v>8.75</v>
      </c>
      <c r="J33" s="3">
        <v>0</v>
      </c>
      <c r="K33" s="3">
        <v>0</v>
      </c>
      <c r="L33" s="3">
        <v>0.15833333333333333</v>
      </c>
      <c r="M33" s="3">
        <v>3.9333333333333331</v>
      </c>
      <c r="N33" s="3">
        <v>0</v>
      </c>
      <c r="O33" s="3">
        <f>SUM(Table2[[#This Row],[Qualified Social Work Staff Hours]:[Other Social Work Staff Hours]])/Table2[[#This Row],[MDS Census]]</f>
        <v>0.11867247737177337</v>
      </c>
      <c r="P33" s="3">
        <v>0</v>
      </c>
      <c r="Q33" s="3">
        <v>7.9548888888888891</v>
      </c>
      <c r="R33" s="3">
        <f>SUM(Table2[[#This Row],[Qualified Activities Professional Hours]:[Other Activities Professional Hours]])/Table2[[#This Row],[MDS Census]]</f>
        <v>0.24000670465973853</v>
      </c>
      <c r="S33" s="3">
        <v>1.2583333333333333</v>
      </c>
      <c r="T33" s="3">
        <v>3.9027777777777777</v>
      </c>
      <c r="U33" s="3">
        <v>0</v>
      </c>
      <c r="V33" s="3">
        <f>SUM(Table2[[#This Row],[Occupational Therapist Hours]:[OT Aide Hours]])/Table2[[#This Row],[MDS Census]]</f>
        <v>0.15571572242708684</v>
      </c>
      <c r="W33" s="3">
        <v>0.28333333333333333</v>
      </c>
      <c r="X33" s="3">
        <v>2.7833333333333332</v>
      </c>
      <c r="Y33" s="3">
        <v>0</v>
      </c>
      <c r="Z33" s="3">
        <f>SUM(Table2[[#This Row],[Physical Therapist (PT) Hours]:[PT Aide Hours]])/Table2[[#This Row],[MDS Census]]</f>
        <v>9.2524304391552112E-2</v>
      </c>
      <c r="AA33" s="3">
        <v>0</v>
      </c>
      <c r="AB33" s="3">
        <v>0</v>
      </c>
      <c r="AC33" s="3">
        <v>0</v>
      </c>
      <c r="AD33" s="3">
        <v>0</v>
      </c>
      <c r="AE33" s="3">
        <v>0</v>
      </c>
      <c r="AF33" s="3">
        <v>0</v>
      </c>
      <c r="AG33" s="3">
        <v>0</v>
      </c>
      <c r="AH33" s="1" t="s">
        <v>31</v>
      </c>
      <c r="AI33" s="17">
        <v>5</v>
      </c>
      <c r="AJ33" s="1"/>
    </row>
    <row r="34" spans="1:36" x14ac:dyDescent="0.2">
      <c r="A34" s="1" t="s">
        <v>425</v>
      </c>
      <c r="B34" s="1" t="s">
        <v>463</v>
      </c>
      <c r="C34" s="1" t="s">
        <v>892</v>
      </c>
      <c r="D34" s="1" t="s">
        <v>1068</v>
      </c>
      <c r="E34" s="3">
        <v>78.177777777777777</v>
      </c>
      <c r="F34" s="3">
        <v>5.333333333333333</v>
      </c>
      <c r="G34" s="3">
        <v>0.19722222222222222</v>
      </c>
      <c r="H34" s="3">
        <v>0.41666666666666669</v>
      </c>
      <c r="I34" s="3">
        <v>15.619444444444444</v>
      </c>
      <c r="J34" s="3">
        <v>0</v>
      </c>
      <c r="K34" s="3">
        <v>0.51666666666666672</v>
      </c>
      <c r="L34" s="3">
        <v>2.8746666666666671</v>
      </c>
      <c r="M34" s="3">
        <v>8.15</v>
      </c>
      <c r="N34" s="3">
        <v>0</v>
      </c>
      <c r="O34" s="3">
        <f>SUM(Table2[[#This Row],[Qualified Social Work Staff Hours]:[Other Social Work Staff Hours]])/Table2[[#This Row],[MDS Census]]</f>
        <v>0.10424957362137578</v>
      </c>
      <c r="P34" s="3">
        <v>5.5111111111111111</v>
      </c>
      <c r="Q34" s="3">
        <v>9.5222222222222221</v>
      </c>
      <c r="R34" s="3">
        <f>SUM(Table2[[#This Row],[Qualified Activities Professional Hours]:[Other Activities Professional Hours]])/Table2[[#This Row],[MDS Census]]</f>
        <v>0.19229675952245595</v>
      </c>
      <c r="S34" s="3">
        <v>5.0323333333333338</v>
      </c>
      <c r="T34" s="3">
        <v>4.1869999999999994</v>
      </c>
      <c r="U34" s="3">
        <v>0</v>
      </c>
      <c r="V34" s="3">
        <f>SUM(Table2[[#This Row],[Occupational Therapist Hours]:[OT Aide Hours]])/Table2[[#This Row],[MDS Census]]</f>
        <v>0.11792779988629903</v>
      </c>
      <c r="W34" s="3">
        <v>5.6640000000000015</v>
      </c>
      <c r="X34" s="3">
        <v>2.7145555555555556</v>
      </c>
      <c r="Y34" s="3">
        <v>0</v>
      </c>
      <c r="Z34" s="3">
        <f>SUM(Table2[[#This Row],[Physical Therapist (PT) Hours]:[PT Aide Hours]])/Table2[[#This Row],[MDS Census]]</f>
        <v>0.10717310972143265</v>
      </c>
      <c r="AA34" s="3">
        <v>0</v>
      </c>
      <c r="AB34" s="3">
        <v>0</v>
      </c>
      <c r="AC34" s="3">
        <v>0</v>
      </c>
      <c r="AD34" s="3">
        <v>0</v>
      </c>
      <c r="AE34" s="3">
        <v>0</v>
      </c>
      <c r="AF34" s="3">
        <v>0</v>
      </c>
      <c r="AG34" s="3">
        <v>0.28888888888888886</v>
      </c>
      <c r="AH34" s="1" t="s">
        <v>32</v>
      </c>
      <c r="AI34" s="17">
        <v>5</v>
      </c>
      <c r="AJ34" s="1"/>
    </row>
    <row r="35" spans="1:36" x14ac:dyDescent="0.2">
      <c r="A35" s="1" t="s">
        <v>425</v>
      </c>
      <c r="B35" s="1" t="s">
        <v>464</v>
      </c>
      <c r="C35" s="1" t="s">
        <v>917</v>
      </c>
      <c r="D35" s="1" t="s">
        <v>1109</v>
      </c>
      <c r="E35" s="3">
        <v>70.277777777777771</v>
      </c>
      <c r="F35" s="3">
        <v>4.5</v>
      </c>
      <c r="G35" s="3">
        <v>0.12777777777777777</v>
      </c>
      <c r="H35" s="3">
        <v>0.33333333333333331</v>
      </c>
      <c r="I35" s="3">
        <v>6.2611111111111111</v>
      </c>
      <c r="J35" s="3">
        <v>0</v>
      </c>
      <c r="K35" s="3">
        <v>0</v>
      </c>
      <c r="L35" s="3">
        <v>2.1055555555555556</v>
      </c>
      <c r="M35" s="3">
        <v>8.3000000000000007</v>
      </c>
      <c r="N35" s="3">
        <v>0</v>
      </c>
      <c r="O35" s="3">
        <f>SUM(Table2[[#This Row],[Qualified Social Work Staff Hours]:[Other Social Work Staff Hours]])/Table2[[#This Row],[MDS Census]]</f>
        <v>0.118102766798419</v>
      </c>
      <c r="P35" s="3">
        <v>5.25</v>
      </c>
      <c r="Q35" s="3">
        <v>12.7</v>
      </c>
      <c r="R35" s="3">
        <f>SUM(Table2[[#This Row],[Qualified Activities Professional Hours]:[Other Activities Professional Hours]])/Table2[[#This Row],[MDS Census]]</f>
        <v>0.25541501976284586</v>
      </c>
      <c r="S35" s="3">
        <v>9.6597777777777765</v>
      </c>
      <c r="T35" s="3">
        <v>4.1735555555555557</v>
      </c>
      <c r="U35" s="3">
        <v>0</v>
      </c>
      <c r="V35" s="3">
        <f>SUM(Table2[[#This Row],[Occupational Therapist Hours]:[OT Aide Hours]])/Table2[[#This Row],[MDS Census]]</f>
        <v>0.19683794466403162</v>
      </c>
      <c r="W35" s="3">
        <v>4.1716666666666651</v>
      </c>
      <c r="X35" s="3">
        <v>9.3836666666666648</v>
      </c>
      <c r="Y35" s="3">
        <v>0</v>
      </c>
      <c r="Z35" s="3">
        <f>SUM(Table2[[#This Row],[Physical Therapist (PT) Hours]:[PT Aide Hours]])/Table2[[#This Row],[MDS Census]]</f>
        <v>0.19288221343873516</v>
      </c>
      <c r="AA35" s="3">
        <v>0</v>
      </c>
      <c r="AB35" s="3">
        <v>0</v>
      </c>
      <c r="AC35" s="3">
        <v>0</v>
      </c>
      <c r="AD35" s="3">
        <v>0</v>
      </c>
      <c r="AE35" s="3">
        <v>0</v>
      </c>
      <c r="AF35" s="3">
        <v>0</v>
      </c>
      <c r="AG35" s="3">
        <v>0</v>
      </c>
      <c r="AH35" s="1" t="s">
        <v>33</v>
      </c>
      <c r="AI35" s="17">
        <v>5</v>
      </c>
      <c r="AJ35" s="1"/>
    </row>
    <row r="36" spans="1:36" x14ac:dyDescent="0.2">
      <c r="A36" s="1" t="s">
        <v>425</v>
      </c>
      <c r="B36" s="1" t="s">
        <v>465</v>
      </c>
      <c r="C36" s="1" t="s">
        <v>918</v>
      </c>
      <c r="D36" s="1" t="s">
        <v>1079</v>
      </c>
      <c r="E36" s="3">
        <v>77.7</v>
      </c>
      <c r="F36" s="3">
        <v>5.2</v>
      </c>
      <c r="G36" s="3">
        <v>0.42499999999999999</v>
      </c>
      <c r="H36" s="3">
        <v>5.4444444444444448E-2</v>
      </c>
      <c r="I36" s="3">
        <v>3.5297777777777779</v>
      </c>
      <c r="J36" s="3">
        <v>0</v>
      </c>
      <c r="K36" s="3">
        <v>0</v>
      </c>
      <c r="L36" s="3">
        <v>1.4216666666666666</v>
      </c>
      <c r="M36" s="3">
        <v>4.8888888888888893</v>
      </c>
      <c r="N36" s="3">
        <v>1.4349999999999998</v>
      </c>
      <c r="O36" s="3">
        <f>SUM(Table2[[#This Row],[Qualified Social Work Staff Hours]:[Other Social Work Staff Hours]])/Table2[[#This Row],[MDS Census]]</f>
        <v>8.1388531388531388E-2</v>
      </c>
      <c r="P36" s="3">
        <v>0</v>
      </c>
      <c r="Q36" s="3">
        <v>9.1972222222222229</v>
      </c>
      <c r="R36" s="3">
        <f>SUM(Table2[[#This Row],[Qualified Activities Professional Hours]:[Other Activities Professional Hours]])/Table2[[#This Row],[MDS Census]]</f>
        <v>0.11836836836836838</v>
      </c>
      <c r="S36" s="3">
        <v>5.1524444444444439</v>
      </c>
      <c r="T36" s="3">
        <v>3.4733333333333336</v>
      </c>
      <c r="U36" s="3">
        <v>0</v>
      </c>
      <c r="V36" s="3">
        <f>SUM(Table2[[#This Row],[Occupational Therapist Hours]:[OT Aide Hours]])/Table2[[#This Row],[MDS Census]]</f>
        <v>0.111013871013871</v>
      </c>
      <c r="W36" s="3">
        <v>7.4931111111111095</v>
      </c>
      <c r="X36" s="3">
        <v>4.3077777777777762</v>
      </c>
      <c r="Y36" s="3">
        <v>0</v>
      </c>
      <c r="Z36" s="3">
        <f>SUM(Table2[[#This Row],[Physical Therapist (PT) Hours]:[PT Aide Hours]])/Table2[[#This Row],[MDS Census]]</f>
        <v>0.15187759187759181</v>
      </c>
      <c r="AA36" s="3">
        <v>0</v>
      </c>
      <c r="AB36" s="3">
        <v>3.0136666666666669</v>
      </c>
      <c r="AC36" s="3">
        <v>0</v>
      </c>
      <c r="AD36" s="3">
        <v>0</v>
      </c>
      <c r="AE36" s="3">
        <v>0</v>
      </c>
      <c r="AF36" s="3">
        <v>2.624000000000001</v>
      </c>
      <c r="AG36" s="3">
        <v>0</v>
      </c>
      <c r="AH36" s="1" t="s">
        <v>34</v>
      </c>
      <c r="AI36" s="17">
        <v>5</v>
      </c>
      <c r="AJ36" s="1"/>
    </row>
    <row r="37" spans="1:36" x14ac:dyDescent="0.2">
      <c r="A37" s="1" t="s">
        <v>425</v>
      </c>
      <c r="B37" s="1" t="s">
        <v>466</v>
      </c>
      <c r="C37" s="1" t="s">
        <v>919</v>
      </c>
      <c r="D37" s="1" t="s">
        <v>1110</v>
      </c>
      <c r="E37" s="3">
        <v>151.52222222222221</v>
      </c>
      <c r="F37" s="3">
        <v>5.5555555555555554</v>
      </c>
      <c r="G37" s="3">
        <v>0</v>
      </c>
      <c r="H37" s="3">
        <v>1.2416666666666667</v>
      </c>
      <c r="I37" s="3">
        <v>3.4583333333333335</v>
      </c>
      <c r="J37" s="3">
        <v>0</v>
      </c>
      <c r="K37" s="3">
        <v>0</v>
      </c>
      <c r="L37" s="3">
        <v>4.1428888888888888</v>
      </c>
      <c r="M37" s="3">
        <v>16.302777777777777</v>
      </c>
      <c r="N37" s="3">
        <v>0</v>
      </c>
      <c r="O37" s="3">
        <f>SUM(Table2[[#This Row],[Qualified Social Work Staff Hours]:[Other Social Work Staff Hours]])/Table2[[#This Row],[MDS Census]]</f>
        <v>0.10759331231209211</v>
      </c>
      <c r="P37" s="3">
        <v>5.0861111111111112</v>
      </c>
      <c r="Q37" s="3">
        <v>26.741666666666667</v>
      </c>
      <c r="R37" s="3">
        <f>SUM(Table2[[#This Row],[Qualified Activities Professional Hours]:[Other Activities Professional Hours]])/Table2[[#This Row],[MDS Census]]</f>
        <v>0.21005353083522771</v>
      </c>
      <c r="S37" s="3">
        <v>15.538555555555558</v>
      </c>
      <c r="T37" s="3">
        <v>18.341666666666665</v>
      </c>
      <c r="U37" s="3">
        <v>0</v>
      </c>
      <c r="V37" s="3">
        <f>SUM(Table2[[#This Row],[Occupational Therapist Hours]:[OT Aide Hours]])/Table2[[#This Row],[MDS Census]]</f>
        <v>0.22359903204517123</v>
      </c>
      <c r="W37" s="3">
        <v>9.4578888888888901</v>
      </c>
      <c r="X37" s="3">
        <v>19.598888888888887</v>
      </c>
      <c r="Y37" s="3">
        <v>1.7761111111111114</v>
      </c>
      <c r="Z37" s="3">
        <f>SUM(Table2[[#This Row],[Physical Therapist (PT) Hours]:[PT Aide Hours]])/Table2[[#This Row],[MDS Census]]</f>
        <v>0.20348757058003958</v>
      </c>
      <c r="AA37" s="3">
        <v>0</v>
      </c>
      <c r="AB37" s="3">
        <v>0</v>
      </c>
      <c r="AC37" s="3">
        <v>0</v>
      </c>
      <c r="AD37" s="3">
        <v>0</v>
      </c>
      <c r="AE37" s="3">
        <v>0</v>
      </c>
      <c r="AF37" s="3">
        <v>0</v>
      </c>
      <c r="AG37" s="3">
        <v>0</v>
      </c>
      <c r="AH37" s="1" t="s">
        <v>35</v>
      </c>
      <c r="AI37" s="17">
        <v>5</v>
      </c>
      <c r="AJ37" s="1"/>
    </row>
    <row r="38" spans="1:36" x14ac:dyDescent="0.2">
      <c r="A38" s="1" t="s">
        <v>425</v>
      </c>
      <c r="B38" s="1" t="s">
        <v>467</v>
      </c>
      <c r="C38" s="1" t="s">
        <v>920</v>
      </c>
      <c r="D38" s="1" t="s">
        <v>1111</v>
      </c>
      <c r="E38" s="3">
        <v>79.599999999999994</v>
      </c>
      <c r="F38" s="3">
        <v>5.6333333333333337</v>
      </c>
      <c r="G38" s="3">
        <v>0.77777777777777779</v>
      </c>
      <c r="H38" s="3">
        <v>0.28099999999999997</v>
      </c>
      <c r="I38" s="3">
        <v>0.30555555555555558</v>
      </c>
      <c r="J38" s="3">
        <v>0</v>
      </c>
      <c r="K38" s="3">
        <v>2.1472222222222221</v>
      </c>
      <c r="L38" s="3">
        <v>3.662666666666667</v>
      </c>
      <c r="M38" s="3">
        <v>5.5861111111111112</v>
      </c>
      <c r="N38" s="3">
        <v>8.7333333333333325</v>
      </c>
      <c r="O38" s="3">
        <f>SUM(Table2[[#This Row],[Qualified Social Work Staff Hours]:[Other Social Work Staff Hours]])/Table2[[#This Row],[MDS Census]]</f>
        <v>0.17989251814628698</v>
      </c>
      <c r="P38" s="3">
        <v>14.741666666666667</v>
      </c>
      <c r="Q38" s="3">
        <v>42.969222222222221</v>
      </c>
      <c r="R38" s="3">
        <f>SUM(Table2[[#This Row],[Qualified Activities Professional Hours]:[Other Activities Professional Hours]])/Table2[[#This Row],[MDS Census]]</f>
        <v>0.72501116694584034</v>
      </c>
      <c r="S38" s="3">
        <v>5.7017777777777763</v>
      </c>
      <c r="T38" s="3">
        <v>4.0666666666666673</v>
      </c>
      <c r="U38" s="3">
        <v>0</v>
      </c>
      <c r="V38" s="3">
        <f>SUM(Table2[[#This Row],[Occupational Therapist Hours]:[OT Aide Hours]])/Table2[[#This Row],[MDS Census]]</f>
        <v>0.12271915131211615</v>
      </c>
      <c r="W38" s="3">
        <v>4.3336666666666677</v>
      </c>
      <c r="X38" s="3">
        <v>2.9674444444444439</v>
      </c>
      <c r="Y38" s="3">
        <v>0</v>
      </c>
      <c r="Z38" s="3">
        <f>SUM(Table2[[#This Row],[Physical Therapist (PT) Hours]:[PT Aide Hours]])/Table2[[#This Row],[MDS Census]]</f>
        <v>9.1722501395868253E-2</v>
      </c>
      <c r="AA38" s="3">
        <v>0</v>
      </c>
      <c r="AB38" s="3">
        <v>0</v>
      </c>
      <c r="AC38" s="3">
        <v>0</v>
      </c>
      <c r="AD38" s="3">
        <v>14.074999999999999</v>
      </c>
      <c r="AE38" s="3">
        <v>0</v>
      </c>
      <c r="AF38" s="3">
        <v>0</v>
      </c>
      <c r="AG38" s="3">
        <v>9.4444444444444442E-2</v>
      </c>
      <c r="AH38" s="1" t="s">
        <v>36</v>
      </c>
      <c r="AI38" s="17">
        <v>5</v>
      </c>
      <c r="AJ38" s="1"/>
    </row>
    <row r="39" spans="1:36" x14ac:dyDescent="0.2">
      <c r="A39" s="1" t="s">
        <v>425</v>
      </c>
      <c r="B39" s="1" t="s">
        <v>468</v>
      </c>
      <c r="C39" s="1" t="s">
        <v>921</v>
      </c>
      <c r="D39" s="1" t="s">
        <v>1105</v>
      </c>
      <c r="E39" s="3">
        <v>51.2</v>
      </c>
      <c r="F39" s="3">
        <v>5.4222222222222225</v>
      </c>
      <c r="G39" s="3">
        <v>0.83333333333333337</v>
      </c>
      <c r="H39" s="3">
        <v>0</v>
      </c>
      <c r="I39" s="3">
        <v>2.2222222222222223</v>
      </c>
      <c r="J39" s="3">
        <v>0</v>
      </c>
      <c r="K39" s="3">
        <v>0</v>
      </c>
      <c r="L39" s="3">
        <v>1.8087777777777776</v>
      </c>
      <c r="M39" s="3">
        <v>5.3777777777777782</v>
      </c>
      <c r="N39" s="3">
        <v>0</v>
      </c>
      <c r="O39" s="3">
        <f>SUM(Table2[[#This Row],[Qualified Social Work Staff Hours]:[Other Social Work Staff Hours]])/Table2[[#This Row],[MDS Census]]</f>
        <v>0.10503472222222222</v>
      </c>
      <c r="P39" s="3">
        <v>4.9777777777777779</v>
      </c>
      <c r="Q39" s="3">
        <v>7.7444444444444445</v>
      </c>
      <c r="R39" s="3">
        <f>SUM(Table2[[#This Row],[Qualified Activities Professional Hours]:[Other Activities Professional Hours]])/Table2[[#This Row],[MDS Census]]</f>
        <v>0.24848090277777776</v>
      </c>
      <c r="S39" s="3">
        <v>4.3966666666666683</v>
      </c>
      <c r="T39" s="3">
        <v>2.0169999999999999</v>
      </c>
      <c r="U39" s="3">
        <v>0</v>
      </c>
      <c r="V39" s="3">
        <f>SUM(Table2[[#This Row],[Occupational Therapist Hours]:[OT Aide Hours]])/Table2[[#This Row],[MDS Census]]</f>
        <v>0.12526692708333334</v>
      </c>
      <c r="W39" s="3">
        <v>6.4381111111111107</v>
      </c>
      <c r="X39" s="3">
        <v>1.088111111111111</v>
      </c>
      <c r="Y39" s="3">
        <v>0</v>
      </c>
      <c r="Z39" s="3">
        <f>SUM(Table2[[#This Row],[Physical Therapist (PT) Hours]:[PT Aide Hours]])/Table2[[#This Row],[MDS Census]]</f>
        <v>0.14699652777777775</v>
      </c>
      <c r="AA39" s="3">
        <v>0</v>
      </c>
      <c r="AB39" s="3">
        <v>0</v>
      </c>
      <c r="AC39" s="3">
        <v>0</v>
      </c>
      <c r="AD39" s="3">
        <v>0</v>
      </c>
      <c r="AE39" s="3">
        <v>0</v>
      </c>
      <c r="AF39" s="3">
        <v>0</v>
      </c>
      <c r="AG39" s="3">
        <v>0.3</v>
      </c>
      <c r="AH39" s="1" t="s">
        <v>37</v>
      </c>
      <c r="AI39" s="17">
        <v>5</v>
      </c>
      <c r="AJ39" s="1"/>
    </row>
    <row r="40" spans="1:36" x14ac:dyDescent="0.2">
      <c r="A40" s="1" t="s">
        <v>425</v>
      </c>
      <c r="B40" s="1" t="s">
        <v>469</v>
      </c>
      <c r="C40" s="1" t="s">
        <v>922</v>
      </c>
      <c r="D40" s="1" t="s">
        <v>1112</v>
      </c>
      <c r="E40" s="3">
        <v>119.96666666666667</v>
      </c>
      <c r="F40" s="3">
        <v>4.8888888888888893</v>
      </c>
      <c r="G40" s="3">
        <v>0.66666666666666663</v>
      </c>
      <c r="H40" s="3">
        <v>0.58888888888888891</v>
      </c>
      <c r="I40" s="3">
        <v>1.1888888888888889</v>
      </c>
      <c r="J40" s="3">
        <v>0</v>
      </c>
      <c r="K40" s="3">
        <v>0</v>
      </c>
      <c r="L40" s="3">
        <v>5.4082222222222214</v>
      </c>
      <c r="M40" s="3">
        <v>15.5</v>
      </c>
      <c r="N40" s="3">
        <v>0</v>
      </c>
      <c r="O40" s="3">
        <f>SUM(Table2[[#This Row],[Qualified Social Work Staff Hours]:[Other Social Work Staff Hours]])/Table2[[#This Row],[MDS Census]]</f>
        <v>0.12920255626562935</v>
      </c>
      <c r="P40" s="3">
        <v>5.4222222222222225</v>
      </c>
      <c r="Q40" s="3">
        <v>43.567777777777792</v>
      </c>
      <c r="R40" s="3">
        <f>SUM(Table2[[#This Row],[Qualified Activities Professional Hours]:[Other Activities Professional Hours]])/Table2[[#This Row],[MDS Census]]</f>
        <v>0.40836343428730215</v>
      </c>
      <c r="S40" s="3">
        <v>11.15688888888889</v>
      </c>
      <c r="T40" s="3">
        <v>12.469000000000001</v>
      </c>
      <c r="U40" s="3">
        <v>0</v>
      </c>
      <c r="V40" s="3">
        <f>SUM(Table2[[#This Row],[Occupational Therapist Hours]:[OT Aide Hours]])/Table2[[#This Row],[MDS Census]]</f>
        <v>0.19693711216078541</v>
      </c>
      <c r="W40" s="3">
        <v>5.1765555555555567</v>
      </c>
      <c r="X40" s="3">
        <v>12.772555555555559</v>
      </c>
      <c r="Y40" s="3">
        <v>0</v>
      </c>
      <c r="Z40" s="3">
        <f>SUM(Table2[[#This Row],[Physical Therapist (PT) Hours]:[PT Aide Hours]])/Table2[[#This Row],[MDS Census]]</f>
        <v>0.14961748633879784</v>
      </c>
      <c r="AA40" s="3">
        <v>0</v>
      </c>
      <c r="AB40" s="3">
        <v>0</v>
      </c>
      <c r="AC40" s="3">
        <v>0</v>
      </c>
      <c r="AD40" s="3">
        <v>0</v>
      </c>
      <c r="AE40" s="3">
        <v>0</v>
      </c>
      <c r="AF40" s="3">
        <v>0</v>
      </c>
      <c r="AG40" s="3">
        <v>0</v>
      </c>
      <c r="AH40" s="1" t="s">
        <v>38</v>
      </c>
      <c r="AI40" s="17">
        <v>5</v>
      </c>
      <c r="AJ40" s="1"/>
    </row>
    <row r="41" spans="1:36" x14ac:dyDescent="0.2">
      <c r="A41" s="1" t="s">
        <v>425</v>
      </c>
      <c r="B41" s="1" t="s">
        <v>470</v>
      </c>
      <c r="C41" s="1" t="s">
        <v>923</v>
      </c>
      <c r="D41" s="1" t="s">
        <v>1082</v>
      </c>
      <c r="E41" s="3">
        <v>68.63333333333334</v>
      </c>
      <c r="F41" s="3">
        <v>4.9777777777777779</v>
      </c>
      <c r="G41" s="3">
        <v>1.0333333333333334</v>
      </c>
      <c r="H41" s="3">
        <v>0.3925555555555556</v>
      </c>
      <c r="I41" s="3">
        <v>5.6</v>
      </c>
      <c r="J41" s="3">
        <v>0</v>
      </c>
      <c r="K41" s="3">
        <v>0</v>
      </c>
      <c r="L41" s="3">
        <v>0.33366666666666672</v>
      </c>
      <c r="M41" s="3">
        <v>14.844444444444445</v>
      </c>
      <c r="N41" s="3">
        <v>5.3824444444444444</v>
      </c>
      <c r="O41" s="3">
        <f>SUM(Table2[[#This Row],[Qualified Social Work Staff Hours]:[Other Social Work Staff Hours]])/Table2[[#This Row],[MDS Census]]</f>
        <v>0.29470940586045002</v>
      </c>
      <c r="P41" s="3">
        <v>0</v>
      </c>
      <c r="Q41" s="3">
        <v>25.788444444444444</v>
      </c>
      <c r="R41" s="3">
        <f>SUM(Table2[[#This Row],[Qualified Activities Professional Hours]:[Other Activities Professional Hours]])/Table2[[#This Row],[MDS Census]]</f>
        <v>0.37574226971021529</v>
      </c>
      <c r="S41" s="3">
        <v>4.1891111111111101</v>
      </c>
      <c r="T41" s="3">
        <v>0</v>
      </c>
      <c r="U41" s="3">
        <v>0</v>
      </c>
      <c r="V41" s="3">
        <f>SUM(Table2[[#This Row],[Occupational Therapist Hours]:[OT Aide Hours]])/Table2[[#This Row],[MDS Census]]</f>
        <v>6.1036101667476098E-2</v>
      </c>
      <c r="W41" s="3">
        <v>5.1555555555555559</v>
      </c>
      <c r="X41" s="3">
        <v>4.5491111111111113</v>
      </c>
      <c r="Y41" s="3">
        <v>0</v>
      </c>
      <c r="Z41" s="3">
        <f>SUM(Table2[[#This Row],[Physical Therapist (PT) Hours]:[PT Aide Hours]])/Table2[[#This Row],[MDS Census]]</f>
        <v>0.14139873725109278</v>
      </c>
      <c r="AA41" s="3">
        <v>0</v>
      </c>
      <c r="AB41" s="3">
        <v>5.4222222222222225</v>
      </c>
      <c r="AC41" s="3">
        <v>0</v>
      </c>
      <c r="AD41" s="3">
        <v>0</v>
      </c>
      <c r="AE41" s="3">
        <v>0</v>
      </c>
      <c r="AF41" s="3">
        <v>0</v>
      </c>
      <c r="AG41" s="3">
        <v>0</v>
      </c>
      <c r="AH41" s="1" t="s">
        <v>39</v>
      </c>
      <c r="AI41" s="17">
        <v>5</v>
      </c>
      <c r="AJ41" s="1"/>
    </row>
    <row r="42" spans="1:36" x14ac:dyDescent="0.2">
      <c r="A42" s="1" t="s">
        <v>425</v>
      </c>
      <c r="B42" s="1" t="s">
        <v>471</v>
      </c>
      <c r="C42" s="1" t="s">
        <v>924</v>
      </c>
      <c r="D42" s="1" t="s">
        <v>1113</v>
      </c>
      <c r="E42" s="3">
        <v>31.5</v>
      </c>
      <c r="F42" s="3">
        <v>0</v>
      </c>
      <c r="G42" s="3">
        <v>0.33333333333333331</v>
      </c>
      <c r="H42" s="3">
        <v>0.15555555555555556</v>
      </c>
      <c r="I42" s="3">
        <v>0</v>
      </c>
      <c r="J42" s="3">
        <v>5.6888888888888891</v>
      </c>
      <c r="K42" s="3">
        <v>0</v>
      </c>
      <c r="L42" s="3">
        <v>0</v>
      </c>
      <c r="M42" s="3">
        <v>3.9388888888888891</v>
      </c>
      <c r="N42" s="3">
        <v>0</v>
      </c>
      <c r="O42" s="3">
        <f>SUM(Table2[[#This Row],[Qualified Social Work Staff Hours]:[Other Social Work Staff Hours]])/Table2[[#This Row],[MDS Census]]</f>
        <v>0.12504409171075839</v>
      </c>
      <c r="P42" s="3">
        <v>6.6166666666666663</v>
      </c>
      <c r="Q42" s="3">
        <v>4.1555555555555559</v>
      </c>
      <c r="R42" s="3">
        <f>SUM(Table2[[#This Row],[Qualified Activities Professional Hours]:[Other Activities Professional Hours]])/Table2[[#This Row],[MDS Census]]</f>
        <v>0.34197530864197528</v>
      </c>
      <c r="S42" s="3">
        <v>0</v>
      </c>
      <c r="T42" s="3">
        <v>0</v>
      </c>
      <c r="U42" s="3">
        <v>0</v>
      </c>
      <c r="V42" s="3">
        <f>SUM(Table2[[#This Row],[Occupational Therapist Hours]:[OT Aide Hours]])/Table2[[#This Row],[MDS Census]]</f>
        <v>0</v>
      </c>
      <c r="W42" s="3">
        <v>0</v>
      </c>
      <c r="X42" s="3">
        <v>0</v>
      </c>
      <c r="Y42" s="3">
        <v>0</v>
      </c>
      <c r="Z42" s="3">
        <f>SUM(Table2[[#This Row],[Physical Therapist (PT) Hours]:[PT Aide Hours]])/Table2[[#This Row],[MDS Census]]</f>
        <v>0</v>
      </c>
      <c r="AA42" s="3">
        <v>0</v>
      </c>
      <c r="AB42" s="3">
        <v>0</v>
      </c>
      <c r="AC42" s="3">
        <v>0</v>
      </c>
      <c r="AD42" s="3">
        <v>0</v>
      </c>
      <c r="AE42" s="3">
        <v>0</v>
      </c>
      <c r="AF42" s="3">
        <v>0</v>
      </c>
      <c r="AG42" s="3">
        <v>0</v>
      </c>
      <c r="AH42" s="1" t="s">
        <v>40</v>
      </c>
      <c r="AI42" s="17">
        <v>5</v>
      </c>
      <c r="AJ42" s="1"/>
    </row>
    <row r="43" spans="1:36" x14ac:dyDescent="0.2">
      <c r="A43" s="1" t="s">
        <v>425</v>
      </c>
      <c r="B43" s="1" t="s">
        <v>472</v>
      </c>
      <c r="C43" s="1" t="s">
        <v>911</v>
      </c>
      <c r="D43" s="1" t="s">
        <v>1075</v>
      </c>
      <c r="E43" s="3">
        <v>153</v>
      </c>
      <c r="F43" s="3">
        <v>15.911111111111111</v>
      </c>
      <c r="G43" s="3">
        <v>0.26666666666666666</v>
      </c>
      <c r="H43" s="3">
        <v>1.2036666666666667</v>
      </c>
      <c r="I43" s="3">
        <v>7.6377777777777771</v>
      </c>
      <c r="J43" s="3">
        <v>0</v>
      </c>
      <c r="K43" s="3">
        <v>0</v>
      </c>
      <c r="L43" s="3">
        <v>12.65</v>
      </c>
      <c r="M43" s="3">
        <v>14.644444444444444</v>
      </c>
      <c r="N43" s="3">
        <v>0</v>
      </c>
      <c r="O43" s="3">
        <f>SUM(Table2[[#This Row],[Qualified Social Work Staff Hours]:[Other Social Work Staff Hours]])/Table2[[#This Row],[MDS Census]]</f>
        <v>9.5715323166303559E-2</v>
      </c>
      <c r="P43" s="3">
        <v>0</v>
      </c>
      <c r="Q43" s="3">
        <v>10.214444444444446</v>
      </c>
      <c r="R43" s="3">
        <f>SUM(Table2[[#This Row],[Qualified Activities Professional Hours]:[Other Activities Professional Hours]])/Table2[[#This Row],[MDS Census]]</f>
        <v>6.676107480029049E-2</v>
      </c>
      <c r="S43" s="3">
        <v>45.668888888888887</v>
      </c>
      <c r="T43" s="3">
        <v>6.6544444444444455</v>
      </c>
      <c r="U43" s="3">
        <v>0</v>
      </c>
      <c r="V43" s="3">
        <f>SUM(Table2[[#This Row],[Occupational Therapist Hours]:[OT Aide Hours]])/Table2[[#This Row],[MDS Census]]</f>
        <v>0.34198257080610017</v>
      </c>
      <c r="W43" s="3">
        <v>69.358888888888856</v>
      </c>
      <c r="X43" s="3">
        <v>18.976666666666667</v>
      </c>
      <c r="Y43" s="3">
        <v>13.379999999999997</v>
      </c>
      <c r="Z43" s="3">
        <f>SUM(Table2[[#This Row],[Physical Therapist (PT) Hours]:[PT Aide Hours]])/Table2[[#This Row],[MDS Census]]</f>
        <v>0.66480755265068958</v>
      </c>
      <c r="AA43" s="3">
        <v>0</v>
      </c>
      <c r="AB43" s="3">
        <v>30.755555555555546</v>
      </c>
      <c r="AC43" s="3">
        <v>0</v>
      </c>
      <c r="AD43" s="3">
        <v>0</v>
      </c>
      <c r="AE43" s="3">
        <v>0</v>
      </c>
      <c r="AF43" s="3">
        <v>8.6044444444444448</v>
      </c>
      <c r="AG43" s="3">
        <v>0</v>
      </c>
      <c r="AH43" s="1" t="s">
        <v>41</v>
      </c>
      <c r="AI43" s="17">
        <v>5</v>
      </c>
      <c r="AJ43" s="1"/>
    </row>
    <row r="44" spans="1:36" x14ac:dyDescent="0.2">
      <c r="A44" s="1" t="s">
        <v>425</v>
      </c>
      <c r="B44" s="1" t="s">
        <v>473</v>
      </c>
      <c r="C44" s="1" t="s">
        <v>863</v>
      </c>
      <c r="D44" s="1" t="s">
        <v>1114</v>
      </c>
      <c r="E44" s="3">
        <v>70.288888888888891</v>
      </c>
      <c r="F44" s="3">
        <v>5.3977777777777796</v>
      </c>
      <c r="G44" s="3">
        <v>0.43333333333333335</v>
      </c>
      <c r="H44" s="3">
        <v>0.31666666666666665</v>
      </c>
      <c r="I44" s="3">
        <v>5.5144444444444449</v>
      </c>
      <c r="J44" s="3">
        <v>1.7833333333333334</v>
      </c>
      <c r="K44" s="3">
        <v>0</v>
      </c>
      <c r="L44" s="3">
        <v>0.59666666666666657</v>
      </c>
      <c r="M44" s="3">
        <v>10.073333333333334</v>
      </c>
      <c r="N44" s="3">
        <v>0</v>
      </c>
      <c r="O44" s="3">
        <f>SUM(Table2[[#This Row],[Qualified Social Work Staff Hours]:[Other Social Work Staff Hours]])/Table2[[#This Row],[MDS Census]]</f>
        <v>0.14331331014859311</v>
      </c>
      <c r="P44" s="3">
        <v>5.456666666666667</v>
      </c>
      <c r="Q44" s="3">
        <v>18.15666666666667</v>
      </c>
      <c r="R44" s="3">
        <f>SUM(Table2[[#This Row],[Qualified Activities Professional Hours]:[Other Activities Professional Hours]])/Table2[[#This Row],[MDS Census]]</f>
        <v>0.33594688586784704</v>
      </c>
      <c r="S44" s="3">
        <v>1.8988888888888893</v>
      </c>
      <c r="T44" s="3">
        <v>4.7888888888888879</v>
      </c>
      <c r="U44" s="3">
        <v>0</v>
      </c>
      <c r="V44" s="3">
        <f>SUM(Table2[[#This Row],[Occupational Therapist Hours]:[OT Aide Hours]])/Table2[[#This Row],[MDS Census]]</f>
        <v>9.514701233006638E-2</v>
      </c>
      <c r="W44" s="3">
        <v>1.2800000000000002</v>
      </c>
      <c r="X44" s="3">
        <v>3.8311111111111127</v>
      </c>
      <c r="Y44" s="3">
        <v>0</v>
      </c>
      <c r="Z44" s="3">
        <f>SUM(Table2[[#This Row],[Physical Therapist (PT) Hours]:[PT Aide Hours]])/Table2[[#This Row],[MDS Census]]</f>
        <v>7.2715776161871665E-2</v>
      </c>
      <c r="AA44" s="3">
        <v>0</v>
      </c>
      <c r="AB44" s="3">
        <v>0</v>
      </c>
      <c r="AC44" s="3">
        <v>0</v>
      </c>
      <c r="AD44" s="3">
        <v>0</v>
      </c>
      <c r="AE44" s="3">
        <v>0</v>
      </c>
      <c r="AF44" s="3">
        <v>0</v>
      </c>
      <c r="AG44" s="3">
        <v>0</v>
      </c>
      <c r="AH44" s="1" t="s">
        <v>42</v>
      </c>
      <c r="AI44" s="17">
        <v>5</v>
      </c>
      <c r="AJ44" s="1"/>
    </row>
    <row r="45" spans="1:36" x14ac:dyDescent="0.2">
      <c r="A45" s="1" t="s">
        <v>425</v>
      </c>
      <c r="B45" s="1" t="s">
        <v>474</v>
      </c>
      <c r="C45" s="1" t="s">
        <v>925</v>
      </c>
      <c r="D45" s="1" t="s">
        <v>1115</v>
      </c>
      <c r="E45" s="3">
        <v>174.92222222222222</v>
      </c>
      <c r="F45" s="3">
        <v>10.166666666666666</v>
      </c>
      <c r="G45" s="3">
        <v>0.58333333333333337</v>
      </c>
      <c r="H45" s="3">
        <v>1.0666666666666667</v>
      </c>
      <c r="I45" s="3">
        <v>5.333333333333333</v>
      </c>
      <c r="J45" s="3">
        <v>0</v>
      </c>
      <c r="K45" s="3">
        <v>0</v>
      </c>
      <c r="L45" s="3">
        <v>6.5666666666666664</v>
      </c>
      <c r="M45" s="3">
        <v>26.816666666666666</v>
      </c>
      <c r="N45" s="3">
        <v>0</v>
      </c>
      <c r="O45" s="3">
        <f>SUM(Table2[[#This Row],[Qualified Social Work Staff Hours]:[Other Social Work Staff Hours]])/Table2[[#This Row],[MDS Census]]</f>
        <v>0.15330623134091342</v>
      </c>
      <c r="P45" s="3">
        <v>0</v>
      </c>
      <c r="Q45" s="3">
        <v>14.277777777777779</v>
      </c>
      <c r="R45" s="3">
        <f>SUM(Table2[[#This Row],[Qualified Activities Professional Hours]:[Other Activities Professional Hours]])/Table2[[#This Row],[MDS Census]]</f>
        <v>8.1623578733405325E-2</v>
      </c>
      <c r="S45" s="3">
        <v>15.794444444444444</v>
      </c>
      <c r="T45" s="3">
        <v>0</v>
      </c>
      <c r="U45" s="3">
        <v>0</v>
      </c>
      <c r="V45" s="3">
        <f>SUM(Table2[[#This Row],[Occupational Therapist Hours]:[OT Aide Hours]])/Table2[[#This Row],[MDS Census]]</f>
        <v>9.0294098964619193E-2</v>
      </c>
      <c r="W45" s="3">
        <v>20.511111111111113</v>
      </c>
      <c r="X45" s="3">
        <v>5.5222222222222221</v>
      </c>
      <c r="Y45" s="3">
        <v>0</v>
      </c>
      <c r="Z45" s="3">
        <f>SUM(Table2[[#This Row],[Physical Therapist (PT) Hours]:[PT Aide Hours]])/Table2[[#This Row],[MDS Census]]</f>
        <v>0.14882805056215462</v>
      </c>
      <c r="AA45" s="3">
        <v>0</v>
      </c>
      <c r="AB45" s="3">
        <v>9.5833333333333339</v>
      </c>
      <c r="AC45" s="3">
        <v>0</v>
      </c>
      <c r="AD45" s="3">
        <v>1.9722222222222223</v>
      </c>
      <c r="AE45" s="3">
        <v>0</v>
      </c>
      <c r="AF45" s="3">
        <v>0</v>
      </c>
      <c r="AG45" s="3">
        <v>0.26666666666666666</v>
      </c>
      <c r="AH45" s="1" t="s">
        <v>43</v>
      </c>
      <c r="AI45" s="17">
        <v>5</v>
      </c>
      <c r="AJ45" s="1"/>
    </row>
    <row r="46" spans="1:36" x14ac:dyDescent="0.2">
      <c r="A46" s="1" t="s">
        <v>425</v>
      </c>
      <c r="B46" s="1" t="s">
        <v>475</v>
      </c>
      <c r="C46" s="1" t="s">
        <v>926</v>
      </c>
      <c r="D46" s="1" t="s">
        <v>1116</v>
      </c>
      <c r="E46" s="3">
        <v>134.04444444444445</v>
      </c>
      <c r="F46" s="3">
        <v>10.666666666666666</v>
      </c>
      <c r="G46" s="3">
        <v>0.53333333333333333</v>
      </c>
      <c r="H46" s="3">
        <v>0</v>
      </c>
      <c r="I46" s="3">
        <v>1.2555555555555555</v>
      </c>
      <c r="J46" s="3">
        <v>0</v>
      </c>
      <c r="K46" s="3">
        <v>0</v>
      </c>
      <c r="L46" s="3">
        <v>4.6503333333333332</v>
      </c>
      <c r="M46" s="3">
        <v>19.886111111111113</v>
      </c>
      <c r="N46" s="3">
        <v>0</v>
      </c>
      <c r="O46" s="3">
        <f>SUM(Table2[[#This Row],[Qualified Social Work Staff Hours]:[Other Social Work Staff Hours]])/Table2[[#This Row],[MDS Census]]</f>
        <v>0.14835460875331566</v>
      </c>
      <c r="P46" s="3">
        <v>0</v>
      </c>
      <c r="Q46" s="3">
        <v>29.819444444444443</v>
      </c>
      <c r="R46" s="3">
        <f>SUM(Table2[[#This Row],[Qualified Activities Professional Hours]:[Other Activities Professional Hours]])/Table2[[#This Row],[MDS Census]]</f>
        <v>0.22245938328912465</v>
      </c>
      <c r="S46" s="3">
        <v>5.6238888888888896</v>
      </c>
      <c r="T46" s="3">
        <v>9.7192222222222231</v>
      </c>
      <c r="U46" s="3">
        <v>0</v>
      </c>
      <c r="V46" s="3">
        <f>SUM(Table2[[#This Row],[Occupational Therapist Hours]:[OT Aide Hours]])/Table2[[#This Row],[MDS Census]]</f>
        <v>0.11446286472148542</v>
      </c>
      <c r="W46" s="3">
        <v>3.8207777777777774</v>
      </c>
      <c r="X46" s="3">
        <v>9.7914444444444424</v>
      </c>
      <c r="Y46" s="3">
        <v>1.2338888888888886</v>
      </c>
      <c r="Z46" s="3">
        <f>SUM(Table2[[#This Row],[Physical Therapist (PT) Hours]:[PT Aide Hours]])/Table2[[#This Row],[MDS Census]]</f>
        <v>0.11075513925729441</v>
      </c>
      <c r="AA46" s="3">
        <v>0.1587777777777778</v>
      </c>
      <c r="AB46" s="3">
        <v>5.6</v>
      </c>
      <c r="AC46" s="3">
        <v>0</v>
      </c>
      <c r="AD46" s="3">
        <v>0</v>
      </c>
      <c r="AE46" s="3">
        <v>0</v>
      </c>
      <c r="AF46" s="3">
        <v>0</v>
      </c>
      <c r="AG46" s="3">
        <v>0</v>
      </c>
      <c r="AH46" s="1" t="s">
        <v>44</v>
      </c>
      <c r="AI46" s="17">
        <v>5</v>
      </c>
      <c r="AJ46" s="1"/>
    </row>
    <row r="47" spans="1:36" x14ac:dyDescent="0.2">
      <c r="A47" s="1" t="s">
        <v>425</v>
      </c>
      <c r="B47" s="1" t="s">
        <v>476</v>
      </c>
      <c r="C47" s="1" t="s">
        <v>927</v>
      </c>
      <c r="D47" s="1" t="s">
        <v>1117</v>
      </c>
      <c r="E47" s="3">
        <v>66.611111111111114</v>
      </c>
      <c r="F47" s="3">
        <v>5.3777777777777782</v>
      </c>
      <c r="G47" s="3">
        <v>0.80555555555555558</v>
      </c>
      <c r="H47" s="3">
        <v>0.373</v>
      </c>
      <c r="I47" s="3">
        <v>5.3944444444444448</v>
      </c>
      <c r="J47" s="3">
        <v>0</v>
      </c>
      <c r="K47" s="3">
        <v>0</v>
      </c>
      <c r="L47" s="3">
        <v>0.7160000000000003</v>
      </c>
      <c r="M47" s="3">
        <v>8.9888888888888889</v>
      </c>
      <c r="N47" s="3">
        <v>0</v>
      </c>
      <c r="O47" s="3">
        <f>SUM(Table2[[#This Row],[Qualified Social Work Staff Hours]:[Other Social Work Staff Hours]])/Table2[[#This Row],[MDS Census]]</f>
        <v>0.13494578815679734</v>
      </c>
      <c r="P47" s="3">
        <v>0</v>
      </c>
      <c r="Q47" s="3">
        <v>19.078777777777773</v>
      </c>
      <c r="R47" s="3">
        <f>SUM(Table2[[#This Row],[Qualified Activities Professional Hours]:[Other Activities Professional Hours]])/Table2[[#This Row],[MDS Census]]</f>
        <v>0.28642035029190982</v>
      </c>
      <c r="S47" s="3">
        <v>8.984333333333332</v>
      </c>
      <c r="T47" s="3">
        <v>1.9900000000000002</v>
      </c>
      <c r="U47" s="3">
        <v>0</v>
      </c>
      <c r="V47" s="3">
        <f>SUM(Table2[[#This Row],[Occupational Therapist Hours]:[OT Aide Hours]])/Table2[[#This Row],[MDS Census]]</f>
        <v>0.16475229357798163</v>
      </c>
      <c r="W47" s="3">
        <v>1.9138888888888892</v>
      </c>
      <c r="X47" s="3">
        <v>5.2044444444444462</v>
      </c>
      <c r="Y47" s="3">
        <v>2.5682222222222224</v>
      </c>
      <c r="Z47" s="3">
        <f>SUM(Table2[[#This Row],[Physical Therapist (PT) Hours]:[PT Aide Hours]])/Table2[[#This Row],[MDS Census]]</f>
        <v>0.14541951626355298</v>
      </c>
      <c r="AA47" s="3">
        <v>0</v>
      </c>
      <c r="AB47" s="3">
        <v>5.5111111111111111</v>
      </c>
      <c r="AC47" s="3">
        <v>0</v>
      </c>
      <c r="AD47" s="3">
        <v>0</v>
      </c>
      <c r="AE47" s="3">
        <v>0</v>
      </c>
      <c r="AF47" s="3">
        <v>0</v>
      </c>
      <c r="AG47" s="3">
        <v>0</v>
      </c>
      <c r="AH47" s="1" t="s">
        <v>45</v>
      </c>
      <c r="AI47" s="17">
        <v>5</v>
      </c>
      <c r="AJ47" s="1"/>
    </row>
    <row r="48" spans="1:36" x14ac:dyDescent="0.2">
      <c r="A48" s="1" t="s">
        <v>425</v>
      </c>
      <c r="B48" s="1" t="s">
        <v>477</v>
      </c>
      <c r="C48" s="1" t="s">
        <v>928</v>
      </c>
      <c r="D48" s="1" t="s">
        <v>1079</v>
      </c>
      <c r="E48" s="3">
        <v>126.81111111111112</v>
      </c>
      <c r="F48" s="3">
        <v>5.333333333333333</v>
      </c>
      <c r="G48" s="3">
        <v>0</v>
      </c>
      <c r="H48" s="3">
        <v>0.67777777777777781</v>
      </c>
      <c r="I48" s="3">
        <v>7.3777777777777782</v>
      </c>
      <c r="J48" s="3">
        <v>0</v>
      </c>
      <c r="K48" s="3">
        <v>0</v>
      </c>
      <c r="L48" s="3">
        <v>3.6675555555555546</v>
      </c>
      <c r="M48" s="3">
        <v>13.688888888888888</v>
      </c>
      <c r="N48" s="3">
        <v>0</v>
      </c>
      <c r="O48" s="3">
        <f>SUM(Table2[[#This Row],[Qualified Social Work Staff Hours]:[Other Social Work Staff Hours]])/Table2[[#This Row],[MDS Census]]</f>
        <v>0.10794707789363006</v>
      </c>
      <c r="P48" s="3">
        <v>8.5333333333333332</v>
      </c>
      <c r="Q48" s="3">
        <v>16.069222222222223</v>
      </c>
      <c r="R48" s="3">
        <f>SUM(Table2[[#This Row],[Qualified Activities Professional Hours]:[Other Activities Professional Hours]])/Table2[[#This Row],[MDS Census]]</f>
        <v>0.19400946289319196</v>
      </c>
      <c r="S48" s="3">
        <v>2.9751111111111115</v>
      </c>
      <c r="T48" s="3">
        <v>8.5975555555555569</v>
      </c>
      <c r="U48" s="3">
        <v>0</v>
      </c>
      <c r="V48" s="3">
        <f>SUM(Table2[[#This Row],[Occupational Therapist Hours]:[OT Aide Hours]])/Table2[[#This Row],[MDS Census]]</f>
        <v>9.1259090510820998E-2</v>
      </c>
      <c r="W48" s="3">
        <v>7.4460000000000015</v>
      </c>
      <c r="X48" s="3">
        <v>10.516555555555557</v>
      </c>
      <c r="Y48" s="3">
        <v>0</v>
      </c>
      <c r="Z48" s="3">
        <f>SUM(Table2[[#This Row],[Physical Therapist (PT) Hours]:[PT Aide Hours]])/Table2[[#This Row],[MDS Census]]</f>
        <v>0.14164812056426884</v>
      </c>
      <c r="AA48" s="3">
        <v>0</v>
      </c>
      <c r="AB48" s="3">
        <v>0</v>
      </c>
      <c r="AC48" s="3">
        <v>0</v>
      </c>
      <c r="AD48" s="3">
        <v>0</v>
      </c>
      <c r="AE48" s="3">
        <v>0</v>
      </c>
      <c r="AF48" s="3">
        <v>0</v>
      </c>
      <c r="AG48" s="3">
        <v>0</v>
      </c>
      <c r="AH48" s="1" t="s">
        <v>46</v>
      </c>
      <c r="AI48" s="17">
        <v>5</v>
      </c>
      <c r="AJ48" s="1"/>
    </row>
    <row r="49" spans="1:36" x14ac:dyDescent="0.2">
      <c r="A49" s="1" t="s">
        <v>425</v>
      </c>
      <c r="B49" s="1" t="s">
        <v>478</v>
      </c>
      <c r="C49" s="1" t="s">
        <v>911</v>
      </c>
      <c r="D49" s="1" t="s">
        <v>1075</v>
      </c>
      <c r="E49" s="3">
        <v>142.33333333333334</v>
      </c>
      <c r="F49" s="3">
        <v>6</v>
      </c>
      <c r="G49" s="3">
        <v>0</v>
      </c>
      <c r="H49" s="3">
        <v>0</v>
      </c>
      <c r="I49" s="3">
        <v>5.245333333333333</v>
      </c>
      <c r="J49" s="3">
        <v>0</v>
      </c>
      <c r="K49" s="3">
        <v>0</v>
      </c>
      <c r="L49" s="3">
        <v>3.3183333333333329</v>
      </c>
      <c r="M49" s="3">
        <v>15.743333333333334</v>
      </c>
      <c r="N49" s="3">
        <v>0</v>
      </c>
      <c r="O49" s="3">
        <f>SUM(Table2[[#This Row],[Qualified Social Work Staff Hours]:[Other Social Work Staff Hours]])/Table2[[#This Row],[MDS Census]]</f>
        <v>0.11060889929742389</v>
      </c>
      <c r="P49" s="3">
        <v>0</v>
      </c>
      <c r="Q49" s="3">
        <v>23.550888888888888</v>
      </c>
      <c r="R49" s="3">
        <f>SUM(Table2[[#This Row],[Qualified Activities Professional Hours]:[Other Activities Professional Hours]])/Table2[[#This Row],[MDS Census]]</f>
        <v>0.16546291959406711</v>
      </c>
      <c r="S49" s="3">
        <v>5.926444444444444</v>
      </c>
      <c r="T49" s="3">
        <v>10.185333333333332</v>
      </c>
      <c r="U49" s="3">
        <v>0</v>
      </c>
      <c r="V49" s="3">
        <f>SUM(Table2[[#This Row],[Occupational Therapist Hours]:[OT Aide Hours]])/Table2[[#This Row],[MDS Census]]</f>
        <v>0.11319750195160028</v>
      </c>
      <c r="W49" s="3">
        <v>5.060777777777778</v>
      </c>
      <c r="X49" s="3">
        <v>7.0275555555555567</v>
      </c>
      <c r="Y49" s="3">
        <v>0</v>
      </c>
      <c r="Z49" s="3">
        <f>SUM(Table2[[#This Row],[Physical Therapist (PT) Hours]:[PT Aide Hours]])/Table2[[#This Row],[MDS Census]]</f>
        <v>8.4929742388758792E-2</v>
      </c>
      <c r="AA49" s="3">
        <v>0</v>
      </c>
      <c r="AB49" s="3">
        <v>0</v>
      </c>
      <c r="AC49" s="3">
        <v>0</v>
      </c>
      <c r="AD49" s="3">
        <v>0</v>
      </c>
      <c r="AE49" s="3">
        <v>0</v>
      </c>
      <c r="AF49" s="3">
        <v>0</v>
      </c>
      <c r="AG49" s="3">
        <v>0</v>
      </c>
      <c r="AH49" s="1" t="s">
        <v>47</v>
      </c>
      <c r="AI49" s="17">
        <v>5</v>
      </c>
      <c r="AJ49" s="1"/>
    </row>
    <row r="50" spans="1:36" x14ac:dyDescent="0.2">
      <c r="A50" s="1" t="s">
        <v>425</v>
      </c>
      <c r="B50" s="1" t="s">
        <v>479</v>
      </c>
      <c r="C50" s="1" t="s">
        <v>929</v>
      </c>
      <c r="D50" s="1" t="s">
        <v>1079</v>
      </c>
      <c r="E50" s="3">
        <v>44.06666666666667</v>
      </c>
      <c r="F50" s="3">
        <v>5.2444444444444445</v>
      </c>
      <c r="G50" s="3">
        <v>0.4</v>
      </c>
      <c r="H50" s="3">
        <v>1.5555555555555555E-2</v>
      </c>
      <c r="I50" s="3">
        <v>5.6</v>
      </c>
      <c r="J50" s="3">
        <v>0</v>
      </c>
      <c r="K50" s="3">
        <v>0</v>
      </c>
      <c r="L50" s="3">
        <v>5.3077777777777779</v>
      </c>
      <c r="M50" s="3">
        <v>4.3287777777777769</v>
      </c>
      <c r="N50" s="3">
        <v>4.8927777777777788</v>
      </c>
      <c r="O50" s="3">
        <f>SUM(Table2[[#This Row],[Qualified Social Work Staff Hours]:[Other Social Work Staff Hours]])/Table2[[#This Row],[MDS Census]]</f>
        <v>0.20926374180534543</v>
      </c>
      <c r="P50" s="3">
        <v>0</v>
      </c>
      <c r="Q50" s="3">
        <v>5.6116666666666664</v>
      </c>
      <c r="R50" s="3">
        <f>SUM(Table2[[#This Row],[Qualified Activities Professional Hours]:[Other Activities Professional Hours]])/Table2[[#This Row],[MDS Census]]</f>
        <v>0.12734493192133131</v>
      </c>
      <c r="S50" s="3">
        <v>18.073888888888892</v>
      </c>
      <c r="T50" s="3">
        <v>12.815888888888885</v>
      </c>
      <c r="U50" s="3">
        <v>0</v>
      </c>
      <c r="V50" s="3">
        <f>SUM(Table2[[#This Row],[Occupational Therapist Hours]:[OT Aide Hours]])/Table2[[#This Row],[MDS Census]]</f>
        <v>0.70097831568330804</v>
      </c>
      <c r="W50" s="3">
        <v>15.853555555555557</v>
      </c>
      <c r="X50" s="3">
        <v>10.212666666666667</v>
      </c>
      <c r="Y50" s="3">
        <v>0</v>
      </c>
      <c r="Z50" s="3">
        <f>SUM(Table2[[#This Row],[Physical Therapist (PT) Hours]:[PT Aide Hours]])/Table2[[#This Row],[MDS Census]]</f>
        <v>0.59151790216843159</v>
      </c>
      <c r="AA50" s="3">
        <v>0</v>
      </c>
      <c r="AB50" s="3">
        <v>0</v>
      </c>
      <c r="AC50" s="3">
        <v>0</v>
      </c>
      <c r="AD50" s="3">
        <v>0</v>
      </c>
      <c r="AE50" s="3">
        <v>0</v>
      </c>
      <c r="AF50" s="3">
        <v>2.1933333333333329</v>
      </c>
      <c r="AG50" s="3">
        <v>0</v>
      </c>
      <c r="AH50" s="1" t="s">
        <v>48</v>
      </c>
      <c r="AI50" s="17">
        <v>5</v>
      </c>
      <c r="AJ50" s="1"/>
    </row>
    <row r="51" spans="1:36" x14ac:dyDescent="0.2">
      <c r="A51" s="1" t="s">
        <v>425</v>
      </c>
      <c r="B51" s="1" t="s">
        <v>480</v>
      </c>
      <c r="C51" s="1" t="s">
        <v>917</v>
      </c>
      <c r="D51" s="1" t="s">
        <v>1109</v>
      </c>
      <c r="E51" s="3">
        <v>51.31111111111111</v>
      </c>
      <c r="F51" s="3">
        <v>5.2444444444444445</v>
      </c>
      <c r="G51" s="3">
        <v>0.33611111111111114</v>
      </c>
      <c r="H51" s="3">
        <v>0.2638888888888889</v>
      </c>
      <c r="I51" s="3">
        <v>7.3777777777777782</v>
      </c>
      <c r="J51" s="3">
        <v>0</v>
      </c>
      <c r="K51" s="3">
        <v>0.2794444444444445</v>
      </c>
      <c r="L51" s="3">
        <v>1.5033333333333339</v>
      </c>
      <c r="M51" s="3">
        <v>5.5111111111111111</v>
      </c>
      <c r="N51" s="3">
        <v>0</v>
      </c>
      <c r="O51" s="3">
        <f>SUM(Table2[[#This Row],[Qualified Social Work Staff Hours]:[Other Social Work Staff Hours]])/Table2[[#This Row],[MDS Census]]</f>
        <v>0.10740580337808575</v>
      </c>
      <c r="P51" s="3">
        <v>5.1555555555555559</v>
      </c>
      <c r="Q51" s="3">
        <v>10.266666666666667</v>
      </c>
      <c r="R51" s="3">
        <f>SUM(Table2[[#This Row],[Qualified Activities Professional Hours]:[Other Activities Professional Hours]])/Table2[[#This Row],[MDS Census]]</f>
        <v>0.3005630142919013</v>
      </c>
      <c r="S51" s="3">
        <v>5.0586666666666655</v>
      </c>
      <c r="T51" s="3">
        <v>2.7194444444444446</v>
      </c>
      <c r="U51" s="3">
        <v>0</v>
      </c>
      <c r="V51" s="3">
        <f>SUM(Table2[[#This Row],[Occupational Therapist Hours]:[OT Aide Hours]])/Table2[[#This Row],[MDS Census]]</f>
        <v>0.15158726721524468</v>
      </c>
      <c r="W51" s="3">
        <v>4.0578888888888898</v>
      </c>
      <c r="X51" s="3">
        <v>2.794888888888889</v>
      </c>
      <c r="Y51" s="3">
        <v>0</v>
      </c>
      <c r="Z51" s="3">
        <f>SUM(Table2[[#This Row],[Physical Therapist (PT) Hours]:[PT Aide Hours]])/Table2[[#This Row],[MDS Census]]</f>
        <v>0.13355348635773065</v>
      </c>
      <c r="AA51" s="3">
        <v>6.6666666666666666E-2</v>
      </c>
      <c r="AB51" s="3">
        <v>0</v>
      </c>
      <c r="AC51" s="3">
        <v>1.3333333333333333</v>
      </c>
      <c r="AD51" s="3">
        <v>0</v>
      </c>
      <c r="AE51" s="3">
        <v>0</v>
      </c>
      <c r="AF51" s="3">
        <v>0</v>
      </c>
      <c r="AG51" s="3">
        <v>5.5555555555555552E-2</v>
      </c>
      <c r="AH51" s="1" t="s">
        <v>49</v>
      </c>
      <c r="AI51" s="17">
        <v>5</v>
      </c>
      <c r="AJ51" s="1"/>
    </row>
    <row r="52" spans="1:36" x14ac:dyDescent="0.2">
      <c r="A52" s="1" t="s">
        <v>425</v>
      </c>
      <c r="B52" s="1" t="s">
        <v>481</v>
      </c>
      <c r="C52" s="1" t="s">
        <v>898</v>
      </c>
      <c r="D52" s="1" t="s">
        <v>1089</v>
      </c>
      <c r="E52" s="3">
        <v>44.288888888888891</v>
      </c>
      <c r="F52" s="3">
        <v>0</v>
      </c>
      <c r="G52" s="3">
        <v>0</v>
      </c>
      <c r="H52" s="3">
        <v>8.8888888888888892E-2</v>
      </c>
      <c r="I52" s="3">
        <v>1.6611111111111112</v>
      </c>
      <c r="J52" s="3">
        <v>0</v>
      </c>
      <c r="K52" s="3">
        <v>0</v>
      </c>
      <c r="L52" s="3">
        <v>0.20366666666666669</v>
      </c>
      <c r="M52" s="3">
        <v>4.6500000000000004</v>
      </c>
      <c r="N52" s="3">
        <v>0</v>
      </c>
      <c r="O52" s="3">
        <f>SUM(Table2[[#This Row],[Qualified Social Work Staff Hours]:[Other Social Work Staff Hours]])/Table2[[#This Row],[MDS Census]]</f>
        <v>0.10499247365780232</v>
      </c>
      <c r="P52" s="3">
        <v>5.4555555555555557</v>
      </c>
      <c r="Q52" s="3">
        <v>16.905555555555555</v>
      </c>
      <c r="R52" s="3">
        <f>SUM(Table2[[#This Row],[Qualified Activities Professional Hours]:[Other Activities Professional Hours]])/Table2[[#This Row],[MDS Census]]</f>
        <v>0.50489212242849968</v>
      </c>
      <c r="S52" s="3">
        <v>4.6298888888888889</v>
      </c>
      <c r="T52" s="3">
        <v>5.073444444444446</v>
      </c>
      <c r="U52" s="3">
        <v>0</v>
      </c>
      <c r="V52" s="3">
        <f>SUM(Table2[[#This Row],[Occupational Therapist Hours]:[OT Aide Hours]])/Table2[[#This Row],[MDS Census]]</f>
        <v>0.21909182137481187</v>
      </c>
      <c r="W52" s="3">
        <v>3.0547777777777787</v>
      </c>
      <c r="X52" s="3">
        <v>4.6977777777777776</v>
      </c>
      <c r="Y52" s="3">
        <v>0</v>
      </c>
      <c r="Z52" s="3">
        <f>SUM(Table2[[#This Row],[Physical Therapist (PT) Hours]:[PT Aide Hours]])/Table2[[#This Row],[MDS Census]]</f>
        <v>0.17504515805318616</v>
      </c>
      <c r="AA52" s="3">
        <v>0</v>
      </c>
      <c r="AB52" s="3">
        <v>0</v>
      </c>
      <c r="AC52" s="3">
        <v>0</v>
      </c>
      <c r="AD52" s="3">
        <v>0</v>
      </c>
      <c r="AE52" s="3">
        <v>0</v>
      </c>
      <c r="AF52" s="3">
        <v>0</v>
      </c>
      <c r="AG52" s="3">
        <v>0</v>
      </c>
      <c r="AH52" s="1" t="s">
        <v>50</v>
      </c>
      <c r="AI52" s="17">
        <v>5</v>
      </c>
      <c r="AJ52" s="1"/>
    </row>
    <row r="53" spans="1:36" x14ac:dyDescent="0.2">
      <c r="A53" s="1" t="s">
        <v>425</v>
      </c>
      <c r="B53" s="1" t="s">
        <v>426</v>
      </c>
      <c r="C53" s="1" t="s">
        <v>918</v>
      </c>
      <c r="D53" s="1" t="s">
        <v>1079</v>
      </c>
      <c r="E53" s="3">
        <v>49.755555555555553</v>
      </c>
      <c r="F53" s="3">
        <v>4.9777777777777779</v>
      </c>
      <c r="G53" s="3">
        <v>0.33333333333333331</v>
      </c>
      <c r="H53" s="3">
        <v>0</v>
      </c>
      <c r="I53" s="3">
        <v>6.5777777777777775</v>
      </c>
      <c r="J53" s="3">
        <v>0</v>
      </c>
      <c r="K53" s="3">
        <v>0</v>
      </c>
      <c r="L53" s="3">
        <v>2.394333333333333</v>
      </c>
      <c r="M53" s="3">
        <v>8.2633333333333354</v>
      </c>
      <c r="N53" s="3">
        <v>0</v>
      </c>
      <c r="O53" s="3">
        <f>SUM(Table2[[#This Row],[Qualified Social Work Staff Hours]:[Other Social Work Staff Hours]])/Table2[[#This Row],[MDS Census]]</f>
        <v>0.16607860652076825</v>
      </c>
      <c r="P53" s="3">
        <v>7.6794444444444458</v>
      </c>
      <c r="Q53" s="3">
        <v>2.2299999999999991</v>
      </c>
      <c r="R53" s="3">
        <f>SUM(Table2[[#This Row],[Qualified Activities Professional Hours]:[Other Activities Professional Hours]])/Table2[[#This Row],[MDS Census]]</f>
        <v>0.19916257257704334</v>
      </c>
      <c r="S53" s="3">
        <v>12.690888888888892</v>
      </c>
      <c r="T53" s="3">
        <v>8.7608888888888909</v>
      </c>
      <c r="U53" s="3">
        <v>0</v>
      </c>
      <c r="V53" s="3">
        <f>SUM(Table2[[#This Row],[Occupational Therapist Hours]:[OT Aide Hours]])/Table2[[#This Row],[MDS Census]]</f>
        <v>0.43114336757481037</v>
      </c>
      <c r="W53" s="3">
        <v>8.1671111111111099</v>
      </c>
      <c r="X53" s="3">
        <v>13.247666666666669</v>
      </c>
      <c r="Y53" s="3">
        <v>1.0472222222222223</v>
      </c>
      <c r="Z53" s="3">
        <f>SUM(Table2[[#This Row],[Physical Therapist (PT) Hours]:[PT Aide Hours]])/Table2[[#This Row],[MDS Census]]</f>
        <v>0.45144707458686917</v>
      </c>
      <c r="AA53" s="3">
        <v>0</v>
      </c>
      <c r="AB53" s="3">
        <v>0</v>
      </c>
      <c r="AC53" s="3">
        <v>0</v>
      </c>
      <c r="AD53" s="3">
        <v>0</v>
      </c>
      <c r="AE53" s="3">
        <v>0</v>
      </c>
      <c r="AF53" s="3">
        <v>0</v>
      </c>
      <c r="AG53" s="3">
        <v>0</v>
      </c>
      <c r="AH53" s="1" t="s">
        <v>51</v>
      </c>
      <c r="AI53" s="17">
        <v>5</v>
      </c>
      <c r="AJ53" s="1"/>
    </row>
    <row r="54" spans="1:36" x14ac:dyDescent="0.2">
      <c r="A54" s="1" t="s">
        <v>425</v>
      </c>
      <c r="B54" s="1" t="s">
        <v>482</v>
      </c>
      <c r="C54" s="1" t="s">
        <v>883</v>
      </c>
      <c r="D54" s="1" t="s">
        <v>1112</v>
      </c>
      <c r="E54" s="3">
        <v>90.75555555555556</v>
      </c>
      <c r="F54" s="3">
        <v>5.1555555555555559</v>
      </c>
      <c r="G54" s="3">
        <v>0.55555555555555558</v>
      </c>
      <c r="H54" s="3">
        <v>0.63888888888888884</v>
      </c>
      <c r="I54" s="3">
        <v>10.71111111111111</v>
      </c>
      <c r="J54" s="3">
        <v>0</v>
      </c>
      <c r="K54" s="3">
        <v>0</v>
      </c>
      <c r="L54" s="3">
        <v>2.5080000000000013</v>
      </c>
      <c r="M54" s="3">
        <v>9.7222222222222214</v>
      </c>
      <c r="N54" s="3">
        <v>0</v>
      </c>
      <c r="O54" s="3">
        <f>SUM(Table2[[#This Row],[Qualified Social Work Staff Hours]:[Other Social Work Staff Hours]])/Table2[[#This Row],[MDS Census]]</f>
        <v>0.10712536728697354</v>
      </c>
      <c r="P54" s="3">
        <v>5.177777777777778</v>
      </c>
      <c r="Q54" s="3">
        <v>19.252777777777776</v>
      </c>
      <c r="R54" s="3">
        <f>SUM(Table2[[#This Row],[Qualified Activities Professional Hours]:[Other Activities Professional Hours]])/Table2[[#This Row],[MDS Census]]</f>
        <v>0.26919074436826634</v>
      </c>
      <c r="S54" s="3">
        <v>7.6818888888888868</v>
      </c>
      <c r="T54" s="3">
        <v>0.50911111111111107</v>
      </c>
      <c r="U54" s="3">
        <v>0</v>
      </c>
      <c r="V54" s="3">
        <f>SUM(Table2[[#This Row],[Occupational Therapist Hours]:[OT Aide Hours]])/Table2[[#This Row],[MDS Census]]</f>
        <v>9.0253428011753151E-2</v>
      </c>
      <c r="W54" s="3">
        <v>3.7360000000000002</v>
      </c>
      <c r="X54" s="3">
        <v>6.1576666666666684</v>
      </c>
      <c r="Y54" s="3">
        <v>0</v>
      </c>
      <c r="Z54" s="3">
        <f>SUM(Table2[[#This Row],[Physical Therapist (PT) Hours]:[PT Aide Hours]])/Table2[[#This Row],[MDS Census]]</f>
        <v>0.10901444662095985</v>
      </c>
      <c r="AA54" s="3">
        <v>0</v>
      </c>
      <c r="AB54" s="3">
        <v>0</v>
      </c>
      <c r="AC54" s="3">
        <v>0</v>
      </c>
      <c r="AD54" s="3">
        <v>0</v>
      </c>
      <c r="AE54" s="3">
        <v>0</v>
      </c>
      <c r="AF54" s="3">
        <v>0</v>
      </c>
      <c r="AG54" s="3">
        <v>0</v>
      </c>
      <c r="AH54" s="1" t="s">
        <v>52</v>
      </c>
      <c r="AI54" s="17">
        <v>5</v>
      </c>
      <c r="AJ54" s="1"/>
    </row>
    <row r="55" spans="1:36" x14ac:dyDescent="0.2">
      <c r="A55" s="1" t="s">
        <v>425</v>
      </c>
      <c r="B55" s="1" t="s">
        <v>483</v>
      </c>
      <c r="C55" s="1" t="s">
        <v>930</v>
      </c>
      <c r="D55" s="1" t="s">
        <v>1118</v>
      </c>
      <c r="E55" s="3">
        <v>84.4</v>
      </c>
      <c r="F55" s="3">
        <v>4.9777777777777779</v>
      </c>
      <c r="G55" s="3">
        <v>8.3333333333333329E-2</v>
      </c>
      <c r="H55" s="3">
        <v>6.222222222222222E-2</v>
      </c>
      <c r="I55" s="3">
        <v>5.4222222222222225</v>
      </c>
      <c r="J55" s="3">
        <v>0</v>
      </c>
      <c r="K55" s="3">
        <v>0</v>
      </c>
      <c r="L55" s="3">
        <v>3.6298888888888881</v>
      </c>
      <c r="M55" s="3">
        <v>10.844444444444445</v>
      </c>
      <c r="N55" s="3">
        <v>0</v>
      </c>
      <c r="O55" s="3">
        <f>SUM(Table2[[#This Row],[Qualified Social Work Staff Hours]:[Other Social Work Staff Hours]])/Table2[[#This Row],[MDS Census]]</f>
        <v>0.12848867825171142</v>
      </c>
      <c r="P55" s="3">
        <v>0.65500000000000003</v>
      </c>
      <c r="Q55" s="3">
        <v>6.165</v>
      </c>
      <c r="R55" s="3">
        <f>SUM(Table2[[#This Row],[Qualified Activities Professional Hours]:[Other Activities Professional Hours]])/Table2[[#This Row],[MDS Census]]</f>
        <v>8.0805687203791471E-2</v>
      </c>
      <c r="S55" s="3">
        <v>11.448555555555556</v>
      </c>
      <c r="T55" s="3">
        <v>2.363777777777778</v>
      </c>
      <c r="U55" s="3">
        <v>0</v>
      </c>
      <c r="V55" s="3">
        <f>SUM(Table2[[#This Row],[Occupational Therapist Hours]:[OT Aide Hours]])/Table2[[#This Row],[MDS Census]]</f>
        <v>0.16365323854660349</v>
      </c>
      <c r="W55" s="3">
        <v>8.8034444444444429</v>
      </c>
      <c r="X55" s="3">
        <v>4.6952222222222231</v>
      </c>
      <c r="Y55" s="3">
        <v>0</v>
      </c>
      <c r="Z55" s="3">
        <f>SUM(Table2[[#This Row],[Physical Therapist (PT) Hours]:[PT Aide Hours]])/Table2[[#This Row],[MDS Census]]</f>
        <v>0.15993680884676142</v>
      </c>
      <c r="AA55" s="3">
        <v>0</v>
      </c>
      <c r="AB55" s="3">
        <v>0</v>
      </c>
      <c r="AC55" s="3">
        <v>0</v>
      </c>
      <c r="AD55" s="3">
        <v>0</v>
      </c>
      <c r="AE55" s="3">
        <v>0</v>
      </c>
      <c r="AF55" s="3">
        <v>0</v>
      </c>
      <c r="AG55" s="3">
        <v>0</v>
      </c>
      <c r="AH55" s="1" t="s">
        <v>53</v>
      </c>
      <c r="AI55" s="17">
        <v>5</v>
      </c>
      <c r="AJ55" s="1"/>
    </row>
    <row r="56" spans="1:36" x14ac:dyDescent="0.2">
      <c r="A56" s="1" t="s">
        <v>425</v>
      </c>
      <c r="B56" s="1" t="s">
        <v>484</v>
      </c>
      <c r="C56" s="1" t="s">
        <v>917</v>
      </c>
      <c r="D56" s="1" t="s">
        <v>1109</v>
      </c>
      <c r="E56" s="3">
        <v>61.56666666666667</v>
      </c>
      <c r="F56" s="3">
        <v>5.5111111111111111</v>
      </c>
      <c r="G56" s="3">
        <v>0</v>
      </c>
      <c r="H56" s="3">
        <v>0</v>
      </c>
      <c r="I56" s="3">
        <v>3.5431111111111111</v>
      </c>
      <c r="J56" s="3">
        <v>0</v>
      </c>
      <c r="K56" s="3">
        <v>0</v>
      </c>
      <c r="L56" s="3">
        <v>4.6616666666666697</v>
      </c>
      <c r="M56" s="3">
        <v>5.2444444444444445</v>
      </c>
      <c r="N56" s="3">
        <v>0</v>
      </c>
      <c r="O56" s="3">
        <f>SUM(Table2[[#This Row],[Qualified Social Work Staff Hours]:[Other Social Work Staff Hours]])/Table2[[#This Row],[MDS Census]]</f>
        <v>8.5183179931420314E-2</v>
      </c>
      <c r="P56" s="3">
        <v>0</v>
      </c>
      <c r="Q56" s="3">
        <v>19.602777777777778</v>
      </c>
      <c r="R56" s="3">
        <f>SUM(Table2[[#This Row],[Qualified Activities Professional Hours]:[Other Activities Professional Hours]])/Table2[[#This Row],[MDS Census]]</f>
        <v>0.3183992059195091</v>
      </c>
      <c r="S56" s="3">
        <v>9.4781111111111116</v>
      </c>
      <c r="T56" s="3">
        <v>9.2846666666666664</v>
      </c>
      <c r="U56" s="3">
        <v>0</v>
      </c>
      <c r="V56" s="3">
        <f>SUM(Table2[[#This Row],[Occupational Therapist Hours]:[OT Aide Hours]])/Table2[[#This Row],[MDS Census]]</f>
        <v>0.30475545930337483</v>
      </c>
      <c r="W56" s="3">
        <v>4.0962222222222211</v>
      </c>
      <c r="X56" s="3">
        <v>12.010111111111105</v>
      </c>
      <c r="Y56" s="3">
        <v>0</v>
      </c>
      <c r="Z56" s="3">
        <f>SUM(Table2[[#This Row],[Physical Therapist (PT) Hours]:[PT Aide Hours]])/Table2[[#This Row],[MDS Census]]</f>
        <v>0.26160801299404424</v>
      </c>
      <c r="AA56" s="3">
        <v>0</v>
      </c>
      <c r="AB56" s="3">
        <v>0</v>
      </c>
      <c r="AC56" s="3">
        <v>0.62222222222222223</v>
      </c>
      <c r="AD56" s="3">
        <v>0</v>
      </c>
      <c r="AE56" s="3">
        <v>0</v>
      </c>
      <c r="AF56" s="3">
        <v>0</v>
      </c>
      <c r="AG56" s="3">
        <v>0</v>
      </c>
      <c r="AH56" s="1" t="s">
        <v>54</v>
      </c>
      <c r="AI56" s="17">
        <v>5</v>
      </c>
      <c r="AJ56" s="1"/>
    </row>
    <row r="57" spans="1:36" x14ac:dyDescent="0.2">
      <c r="A57" s="1" t="s">
        <v>425</v>
      </c>
      <c r="B57" s="1" t="s">
        <v>485</v>
      </c>
      <c r="C57" s="1" t="s">
        <v>853</v>
      </c>
      <c r="D57" s="1" t="s">
        <v>1108</v>
      </c>
      <c r="E57" s="3">
        <v>25.933333333333334</v>
      </c>
      <c r="F57" s="3">
        <v>2.1333333333333333</v>
      </c>
      <c r="G57" s="3">
        <v>1.1111111111111112E-2</v>
      </c>
      <c r="H57" s="3">
        <v>0.1388888888888889</v>
      </c>
      <c r="I57" s="3">
        <v>0</v>
      </c>
      <c r="J57" s="3">
        <v>0</v>
      </c>
      <c r="K57" s="3">
        <v>0</v>
      </c>
      <c r="L57" s="3">
        <v>3.3333333333333333E-2</v>
      </c>
      <c r="M57" s="3">
        <v>5.0666666666666664</v>
      </c>
      <c r="N57" s="3">
        <v>0</v>
      </c>
      <c r="O57" s="3">
        <f>SUM(Table2[[#This Row],[Qualified Social Work Staff Hours]:[Other Social Work Staff Hours]])/Table2[[#This Row],[MDS Census]]</f>
        <v>0.19537275064267351</v>
      </c>
      <c r="P57" s="3">
        <v>0</v>
      </c>
      <c r="Q57" s="3">
        <v>5.5588888888888883</v>
      </c>
      <c r="R57" s="3">
        <f>SUM(Table2[[#This Row],[Qualified Activities Professional Hours]:[Other Activities Professional Hours]])/Table2[[#This Row],[MDS Census]]</f>
        <v>0.2143530419880034</v>
      </c>
      <c r="S57" s="3">
        <v>0.26</v>
      </c>
      <c r="T57" s="3">
        <v>0.58666666666666667</v>
      </c>
      <c r="U57" s="3">
        <v>0</v>
      </c>
      <c r="V57" s="3">
        <f>SUM(Table2[[#This Row],[Occupational Therapist Hours]:[OT Aide Hours]])/Table2[[#This Row],[MDS Census]]</f>
        <v>3.2647814910025705E-2</v>
      </c>
      <c r="W57" s="3">
        <v>0</v>
      </c>
      <c r="X57" s="3">
        <v>0.82000000000000017</v>
      </c>
      <c r="Y57" s="3">
        <v>0</v>
      </c>
      <c r="Z57" s="3">
        <f>SUM(Table2[[#This Row],[Physical Therapist (PT) Hours]:[PT Aide Hours]])/Table2[[#This Row],[MDS Census]]</f>
        <v>3.1619537275064273E-2</v>
      </c>
      <c r="AA57" s="3">
        <v>0</v>
      </c>
      <c r="AB57" s="3">
        <v>2.7411111111111115</v>
      </c>
      <c r="AC57" s="3">
        <v>0</v>
      </c>
      <c r="AD57" s="3">
        <v>0</v>
      </c>
      <c r="AE57" s="3">
        <v>0</v>
      </c>
      <c r="AF57" s="3">
        <v>0</v>
      </c>
      <c r="AG57" s="3">
        <v>0</v>
      </c>
      <c r="AH57" s="1" t="s">
        <v>55</v>
      </c>
      <c r="AI57" s="17">
        <v>5</v>
      </c>
      <c r="AJ57" s="1"/>
    </row>
    <row r="58" spans="1:36" x14ac:dyDescent="0.2">
      <c r="A58" s="1" t="s">
        <v>425</v>
      </c>
      <c r="B58" s="1" t="s">
        <v>486</v>
      </c>
      <c r="C58" s="1" t="s">
        <v>931</v>
      </c>
      <c r="D58" s="1" t="s">
        <v>1119</v>
      </c>
      <c r="E58" s="3">
        <v>35.388888888888886</v>
      </c>
      <c r="F58" s="3">
        <v>5.6888888888888891</v>
      </c>
      <c r="G58" s="3">
        <v>0</v>
      </c>
      <c r="H58" s="3">
        <v>0</v>
      </c>
      <c r="I58" s="3">
        <v>0</v>
      </c>
      <c r="J58" s="3">
        <v>0</v>
      </c>
      <c r="K58" s="3">
        <v>0</v>
      </c>
      <c r="L58" s="3">
        <v>1.4254444444444447</v>
      </c>
      <c r="M58" s="3">
        <v>5.6581111111111104</v>
      </c>
      <c r="N58" s="3">
        <v>0</v>
      </c>
      <c r="O58" s="3">
        <f>SUM(Table2[[#This Row],[Qualified Social Work Staff Hours]:[Other Social Work Staff Hours]])/Table2[[#This Row],[MDS Census]]</f>
        <v>0.15988383045525903</v>
      </c>
      <c r="P58" s="3">
        <v>0</v>
      </c>
      <c r="Q58" s="3">
        <v>11.310777777777776</v>
      </c>
      <c r="R58" s="3">
        <f>SUM(Table2[[#This Row],[Qualified Activities Professional Hours]:[Other Activities Professional Hours]])/Table2[[#This Row],[MDS Census]]</f>
        <v>0.31961381475667189</v>
      </c>
      <c r="S58" s="3">
        <v>2.2836666666666661</v>
      </c>
      <c r="T58" s="3">
        <v>1.3303333333333334</v>
      </c>
      <c r="U58" s="3">
        <v>0</v>
      </c>
      <c r="V58" s="3">
        <f>SUM(Table2[[#This Row],[Occupational Therapist Hours]:[OT Aide Hours]])/Table2[[#This Row],[MDS Census]]</f>
        <v>0.10212244897959183</v>
      </c>
      <c r="W58" s="3">
        <v>0.71577777777777785</v>
      </c>
      <c r="X58" s="3">
        <v>5.1077777777777769</v>
      </c>
      <c r="Y58" s="3">
        <v>3.6166666666666667</v>
      </c>
      <c r="Z58" s="3">
        <f>SUM(Table2[[#This Row],[Physical Therapist (PT) Hours]:[PT Aide Hours]])/Table2[[#This Row],[MDS Census]]</f>
        <v>0.26675667189952906</v>
      </c>
      <c r="AA58" s="3">
        <v>0</v>
      </c>
      <c r="AB58" s="3">
        <v>5.5485555555555557</v>
      </c>
      <c r="AC58" s="3">
        <v>0</v>
      </c>
      <c r="AD58" s="3">
        <v>0</v>
      </c>
      <c r="AE58" s="3">
        <v>0</v>
      </c>
      <c r="AF58" s="3">
        <v>0</v>
      </c>
      <c r="AG58" s="3">
        <v>0</v>
      </c>
      <c r="AH58" s="1" t="s">
        <v>56</v>
      </c>
      <c r="AI58" s="17">
        <v>5</v>
      </c>
      <c r="AJ58" s="1"/>
    </row>
    <row r="59" spans="1:36" x14ac:dyDescent="0.2">
      <c r="A59" s="1" t="s">
        <v>425</v>
      </c>
      <c r="B59" s="1" t="s">
        <v>487</v>
      </c>
      <c r="C59" s="1" t="s">
        <v>932</v>
      </c>
      <c r="D59" s="1" t="s">
        <v>1120</v>
      </c>
      <c r="E59" s="3">
        <v>50.62222222222222</v>
      </c>
      <c r="F59" s="3">
        <v>5.6888888888888891</v>
      </c>
      <c r="G59" s="3">
        <v>0.45555555555555555</v>
      </c>
      <c r="H59" s="3">
        <v>0.26055555555555565</v>
      </c>
      <c r="I59" s="3">
        <v>5.6</v>
      </c>
      <c r="J59" s="3">
        <v>0</v>
      </c>
      <c r="K59" s="3">
        <v>1.6277777777777778</v>
      </c>
      <c r="L59" s="3">
        <v>0.25</v>
      </c>
      <c r="M59" s="3">
        <v>0</v>
      </c>
      <c r="N59" s="3">
        <v>5.4156666666666693</v>
      </c>
      <c r="O59" s="3">
        <f>SUM(Table2[[#This Row],[Qualified Social Work Staff Hours]:[Other Social Work Staff Hours]])/Table2[[#This Row],[MDS Census]]</f>
        <v>0.1069820017559263</v>
      </c>
      <c r="P59" s="3">
        <v>5.0408888888888885</v>
      </c>
      <c r="Q59" s="3">
        <v>5.2519999999999998</v>
      </c>
      <c r="R59" s="3">
        <f>SUM(Table2[[#This Row],[Qualified Activities Professional Hours]:[Other Activities Professional Hours]])/Table2[[#This Row],[MDS Census]]</f>
        <v>0.20332748024582969</v>
      </c>
      <c r="S59" s="3">
        <v>5.8117777777777775</v>
      </c>
      <c r="T59" s="3">
        <v>4.0536666666666674</v>
      </c>
      <c r="U59" s="3">
        <v>0</v>
      </c>
      <c r="V59" s="3">
        <f>SUM(Table2[[#This Row],[Occupational Therapist Hours]:[OT Aide Hours]])/Table2[[#This Row],[MDS Census]]</f>
        <v>0.19488366988586484</v>
      </c>
      <c r="W59" s="3">
        <v>1.4417777777777776</v>
      </c>
      <c r="X59" s="3">
        <v>5.1951111111111112</v>
      </c>
      <c r="Y59" s="3">
        <v>5.2855555555555531</v>
      </c>
      <c r="Z59" s="3">
        <f>SUM(Table2[[#This Row],[Physical Therapist (PT) Hours]:[PT Aide Hours]])/Table2[[#This Row],[MDS Census]]</f>
        <v>0.23551799824407368</v>
      </c>
      <c r="AA59" s="3">
        <v>0</v>
      </c>
      <c r="AB59" s="3">
        <v>0</v>
      </c>
      <c r="AC59" s="3">
        <v>0</v>
      </c>
      <c r="AD59" s="3">
        <v>0</v>
      </c>
      <c r="AE59" s="3">
        <v>0</v>
      </c>
      <c r="AF59" s="3">
        <v>0</v>
      </c>
      <c r="AG59" s="3">
        <v>0</v>
      </c>
      <c r="AH59" s="1" t="s">
        <v>57</v>
      </c>
      <c r="AI59" s="17">
        <v>5</v>
      </c>
      <c r="AJ59" s="1"/>
    </row>
    <row r="60" spans="1:36" x14ac:dyDescent="0.2">
      <c r="A60" s="1" t="s">
        <v>425</v>
      </c>
      <c r="B60" s="1" t="s">
        <v>488</v>
      </c>
      <c r="C60" s="1" t="s">
        <v>917</v>
      </c>
      <c r="D60" s="1" t="s">
        <v>1109</v>
      </c>
      <c r="E60" s="3">
        <v>155.72222222222223</v>
      </c>
      <c r="F60" s="3">
        <v>19.132222222222222</v>
      </c>
      <c r="G60" s="3">
        <v>0</v>
      </c>
      <c r="H60" s="3">
        <v>0</v>
      </c>
      <c r="I60" s="3">
        <v>0</v>
      </c>
      <c r="J60" s="3">
        <v>0</v>
      </c>
      <c r="K60" s="3">
        <v>0</v>
      </c>
      <c r="L60" s="3">
        <v>18.696666666666665</v>
      </c>
      <c r="M60" s="3">
        <v>21.571111111111112</v>
      </c>
      <c r="N60" s="3">
        <v>0</v>
      </c>
      <c r="O60" s="3">
        <f>SUM(Table2[[#This Row],[Qualified Social Work Staff Hours]:[Other Social Work Staff Hours]])/Table2[[#This Row],[MDS Census]]</f>
        <v>0.13852301105957901</v>
      </c>
      <c r="P60" s="3">
        <v>0</v>
      </c>
      <c r="Q60" s="3">
        <v>0</v>
      </c>
      <c r="R60" s="3">
        <f>SUM(Table2[[#This Row],[Qualified Activities Professional Hours]:[Other Activities Professional Hours]])/Table2[[#This Row],[MDS Census]]</f>
        <v>0</v>
      </c>
      <c r="S60" s="3">
        <v>33.795555555555566</v>
      </c>
      <c r="T60" s="3">
        <v>0</v>
      </c>
      <c r="U60" s="3">
        <v>0</v>
      </c>
      <c r="V60" s="3">
        <f>SUM(Table2[[#This Row],[Occupational Therapist Hours]:[OT Aide Hours]])/Table2[[#This Row],[MDS Census]]</f>
        <v>0.21702461648234042</v>
      </c>
      <c r="W60" s="3">
        <v>23.513333333333325</v>
      </c>
      <c r="X60" s="3">
        <v>45.241111111111103</v>
      </c>
      <c r="Y60" s="3">
        <v>0</v>
      </c>
      <c r="Z60" s="3">
        <f>SUM(Table2[[#This Row],[Physical Therapist (PT) Hours]:[PT Aide Hours]])/Table2[[#This Row],[MDS Census]]</f>
        <v>0.44151980021405629</v>
      </c>
      <c r="AA60" s="3">
        <v>0</v>
      </c>
      <c r="AB60" s="3">
        <v>0</v>
      </c>
      <c r="AC60" s="3">
        <v>0</v>
      </c>
      <c r="AD60" s="3">
        <v>0</v>
      </c>
      <c r="AE60" s="3">
        <v>0</v>
      </c>
      <c r="AF60" s="3">
        <v>0</v>
      </c>
      <c r="AG60" s="3">
        <v>0</v>
      </c>
      <c r="AH60" s="1" t="s">
        <v>58</v>
      </c>
      <c r="AI60" s="17">
        <v>5</v>
      </c>
      <c r="AJ60" s="1"/>
    </row>
    <row r="61" spans="1:36" x14ac:dyDescent="0.2">
      <c r="A61" s="1" t="s">
        <v>425</v>
      </c>
      <c r="B61" s="1" t="s">
        <v>489</v>
      </c>
      <c r="C61" s="1" t="s">
        <v>933</v>
      </c>
      <c r="D61" s="1" t="s">
        <v>1121</v>
      </c>
      <c r="E61" s="3">
        <v>182.43333333333334</v>
      </c>
      <c r="F61" s="3">
        <v>4.8888888888888893</v>
      </c>
      <c r="G61" s="3">
        <v>0</v>
      </c>
      <c r="H61" s="3">
        <v>0.75555555555555554</v>
      </c>
      <c r="I61" s="3">
        <v>0</v>
      </c>
      <c r="J61" s="3">
        <v>0</v>
      </c>
      <c r="K61" s="3">
        <v>0</v>
      </c>
      <c r="L61" s="3">
        <v>9.8598888888888911</v>
      </c>
      <c r="M61" s="3">
        <v>21.422222222222221</v>
      </c>
      <c r="N61" s="3">
        <v>0</v>
      </c>
      <c r="O61" s="3">
        <f>SUM(Table2[[#This Row],[Qualified Social Work Staff Hours]:[Other Social Work Staff Hours]])/Table2[[#This Row],[MDS Census]]</f>
        <v>0.11742493452707228</v>
      </c>
      <c r="P61" s="3">
        <v>0</v>
      </c>
      <c r="Q61" s="3">
        <v>0</v>
      </c>
      <c r="R61" s="3">
        <f>SUM(Table2[[#This Row],[Qualified Activities Professional Hours]:[Other Activities Professional Hours]])/Table2[[#This Row],[MDS Census]]</f>
        <v>0</v>
      </c>
      <c r="S61" s="3">
        <v>5.8516666666666648</v>
      </c>
      <c r="T61" s="3">
        <v>8.4038888888888899</v>
      </c>
      <c r="U61" s="3">
        <v>0</v>
      </c>
      <c r="V61" s="3">
        <f>SUM(Table2[[#This Row],[Occupational Therapist Hours]:[OT Aide Hours]])/Table2[[#This Row],[MDS Census]]</f>
        <v>7.8141177903648204E-2</v>
      </c>
      <c r="W61" s="3">
        <v>5.959888888888889</v>
      </c>
      <c r="X61" s="3">
        <v>10.067111111111112</v>
      </c>
      <c r="Y61" s="3">
        <v>4.2040000000000006</v>
      </c>
      <c r="Z61" s="3">
        <f>SUM(Table2[[#This Row],[Physical Therapist (PT) Hours]:[PT Aide Hours]])/Table2[[#This Row],[MDS Census]]</f>
        <v>0.1108953042207199</v>
      </c>
      <c r="AA61" s="3">
        <v>0</v>
      </c>
      <c r="AB61" s="3">
        <v>0</v>
      </c>
      <c r="AC61" s="3">
        <v>0</v>
      </c>
      <c r="AD61" s="3">
        <v>0</v>
      </c>
      <c r="AE61" s="3">
        <v>0</v>
      </c>
      <c r="AF61" s="3">
        <v>0</v>
      </c>
      <c r="AG61" s="3">
        <v>0</v>
      </c>
      <c r="AH61" s="1" t="s">
        <v>59</v>
      </c>
      <c r="AI61" s="17">
        <v>5</v>
      </c>
      <c r="AJ61" s="1"/>
    </row>
    <row r="62" spans="1:36" x14ac:dyDescent="0.2">
      <c r="A62" s="1" t="s">
        <v>425</v>
      </c>
      <c r="B62" s="1" t="s">
        <v>490</v>
      </c>
      <c r="C62" s="1" t="s">
        <v>934</v>
      </c>
      <c r="D62" s="1" t="s">
        <v>1113</v>
      </c>
      <c r="E62" s="3">
        <v>63.477777777777774</v>
      </c>
      <c r="F62" s="3">
        <v>5.6</v>
      </c>
      <c r="G62" s="3">
        <v>0.53333333333333333</v>
      </c>
      <c r="H62" s="3">
        <v>0.32555555555555554</v>
      </c>
      <c r="I62" s="3">
        <v>4.4088888888888889</v>
      </c>
      <c r="J62" s="3">
        <v>0</v>
      </c>
      <c r="K62" s="3">
        <v>0</v>
      </c>
      <c r="L62" s="3">
        <v>0.54111111111111132</v>
      </c>
      <c r="M62" s="3">
        <v>10.426666666666662</v>
      </c>
      <c r="N62" s="3">
        <v>0</v>
      </c>
      <c r="O62" s="3">
        <f>SUM(Table2[[#This Row],[Qualified Social Work Staff Hours]:[Other Social Work Staff Hours]])/Table2[[#This Row],[MDS Census]]</f>
        <v>0.16425695781550842</v>
      </c>
      <c r="P62" s="3">
        <v>5.9211111111111121</v>
      </c>
      <c r="Q62" s="3">
        <v>27.235555555555568</v>
      </c>
      <c r="R62" s="3">
        <f>SUM(Table2[[#This Row],[Qualified Activities Professional Hours]:[Other Activities Professional Hours]])/Table2[[#This Row],[MDS Census]]</f>
        <v>0.52233502538071086</v>
      </c>
      <c r="S62" s="3">
        <v>2.8266666666666675</v>
      </c>
      <c r="T62" s="3">
        <v>2.9577777777777787</v>
      </c>
      <c r="U62" s="3">
        <v>0</v>
      </c>
      <c r="V62" s="3">
        <f>SUM(Table2[[#This Row],[Occupational Therapist Hours]:[OT Aide Hours]])/Table2[[#This Row],[MDS Census]]</f>
        <v>9.1125503238228642E-2</v>
      </c>
      <c r="W62" s="3">
        <v>2.3522222222222231</v>
      </c>
      <c r="X62" s="3">
        <v>5.7200000000000033</v>
      </c>
      <c r="Y62" s="3">
        <v>0</v>
      </c>
      <c r="Z62" s="3">
        <f>SUM(Table2[[#This Row],[Physical Therapist (PT) Hours]:[PT Aide Hours]])/Table2[[#This Row],[MDS Census]]</f>
        <v>0.12716611237528452</v>
      </c>
      <c r="AA62" s="3">
        <v>0</v>
      </c>
      <c r="AB62" s="3">
        <v>0</v>
      </c>
      <c r="AC62" s="3">
        <v>0</v>
      </c>
      <c r="AD62" s="3">
        <v>0</v>
      </c>
      <c r="AE62" s="3">
        <v>0</v>
      </c>
      <c r="AF62" s="3">
        <v>0</v>
      </c>
      <c r="AG62" s="3">
        <v>0</v>
      </c>
      <c r="AH62" s="1" t="s">
        <v>60</v>
      </c>
      <c r="AI62" s="17">
        <v>5</v>
      </c>
      <c r="AJ62" s="1"/>
    </row>
    <row r="63" spans="1:36" x14ac:dyDescent="0.2">
      <c r="A63" s="1" t="s">
        <v>425</v>
      </c>
      <c r="B63" s="1" t="s">
        <v>491</v>
      </c>
      <c r="C63" s="1" t="s">
        <v>935</v>
      </c>
      <c r="D63" s="1" t="s">
        <v>1122</v>
      </c>
      <c r="E63" s="3">
        <v>22.511111111111113</v>
      </c>
      <c r="F63" s="3">
        <v>0</v>
      </c>
      <c r="G63" s="3">
        <v>0</v>
      </c>
      <c r="H63" s="3">
        <v>0</v>
      </c>
      <c r="I63" s="3">
        <v>0</v>
      </c>
      <c r="J63" s="3">
        <v>0</v>
      </c>
      <c r="K63" s="3">
        <v>0</v>
      </c>
      <c r="L63" s="3">
        <v>0</v>
      </c>
      <c r="M63" s="3">
        <v>0</v>
      </c>
      <c r="N63" s="3">
        <v>4.7722222222222221</v>
      </c>
      <c r="O63" s="3">
        <f>SUM(Table2[[#This Row],[Qualified Social Work Staff Hours]:[Other Social Work Staff Hours]])/Table2[[#This Row],[MDS Census]]</f>
        <v>0.21199407699901282</v>
      </c>
      <c r="P63" s="3">
        <v>0</v>
      </c>
      <c r="Q63" s="3">
        <v>9.7388888888888889</v>
      </c>
      <c r="R63" s="3">
        <f>SUM(Table2[[#This Row],[Qualified Activities Professional Hours]:[Other Activities Professional Hours]])/Table2[[#This Row],[MDS Census]]</f>
        <v>0.43262586377097728</v>
      </c>
      <c r="S63" s="3">
        <v>0</v>
      </c>
      <c r="T63" s="3">
        <v>0</v>
      </c>
      <c r="U63" s="3">
        <v>0</v>
      </c>
      <c r="V63" s="3">
        <f>SUM(Table2[[#This Row],[Occupational Therapist Hours]:[OT Aide Hours]])/Table2[[#This Row],[MDS Census]]</f>
        <v>0</v>
      </c>
      <c r="W63" s="3">
        <v>0</v>
      </c>
      <c r="X63" s="3">
        <v>0</v>
      </c>
      <c r="Y63" s="3">
        <v>0</v>
      </c>
      <c r="Z63" s="3">
        <f>SUM(Table2[[#This Row],[Physical Therapist (PT) Hours]:[PT Aide Hours]])/Table2[[#This Row],[MDS Census]]</f>
        <v>0</v>
      </c>
      <c r="AA63" s="3">
        <v>0</v>
      </c>
      <c r="AB63" s="3">
        <v>0</v>
      </c>
      <c r="AC63" s="3">
        <v>0</v>
      </c>
      <c r="AD63" s="3">
        <v>0</v>
      </c>
      <c r="AE63" s="3">
        <v>0</v>
      </c>
      <c r="AF63" s="3">
        <v>0</v>
      </c>
      <c r="AG63" s="3">
        <v>0</v>
      </c>
      <c r="AH63" s="1" t="s">
        <v>61</v>
      </c>
      <c r="AI63" s="17">
        <v>5</v>
      </c>
      <c r="AJ63" s="1"/>
    </row>
    <row r="64" spans="1:36" x14ac:dyDescent="0.2">
      <c r="A64" s="1" t="s">
        <v>425</v>
      </c>
      <c r="B64" s="1" t="s">
        <v>492</v>
      </c>
      <c r="C64" s="1" t="s">
        <v>936</v>
      </c>
      <c r="D64" s="1" t="s">
        <v>1078</v>
      </c>
      <c r="E64" s="3">
        <v>81.466666666666669</v>
      </c>
      <c r="F64" s="3">
        <v>0</v>
      </c>
      <c r="G64" s="3">
        <v>0.40244444444444466</v>
      </c>
      <c r="H64" s="3">
        <v>0.56666666666666665</v>
      </c>
      <c r="I64" s="3">
        <v>2.4444444444444446</v>
      </c>
      <c r="J64" s="3">
        <v>0</v>
      </c>
      <c r="K64" s="3">
        <v>0</v>
      </c>
      <c r="L64" s="3">
        <v>0</v>
      </c>
      <c r="M64" s="3">
        <v>4.6222222222222218</v>
      </c>
      <c r="N64" s="3">
        <v>0</v>
      </c>
      <c r="O64" s="3">
        <f>SUM(Table2[[#This Row],[Qualified Social Work Staff Hours]:[Other Social Work Staff Hours]])/Table2[[#This Row],[MDS Census]]</f>
        <v>5.6737588652482261E-2</v>
      </c>
      <c r="P64" s="3">
        <v>0</v>
      </c>
      <c r="Q64" s="3">
        <v>10.014444444444445</v>
      </c>
      <c r="R64" s="3">
        <f>SUM(Table2[[#This Row],[Qualified Activities Professional Hours]:[Other Activities Professional Hours]])/Table2[[#This Row],[MDS Census]]</f>
        <v>0.12292689579923623</v>
      </c>
      <c r="S64" s="3">
        <v>0</v>
      </c>
      <c r="T64" s="3">
        <v>6.4411111111111117</v>
      </c>
      <c r="U64" s="3">
        <v>0</v>
      </c>
      <c r="V64" s="3">
        <f>SUM(Table2[[#This Row],[Occupational Therapist Hours]:[OT Aide Hours]])/Table2[[#This Row],[MDS Census]]</f>
        <v>7.9064375340971091E-2</v>
      </c>
      <c r="W64" s="3">
        <v>0</v>
      </c>
      <c r="X64" s="3">
        <v>6.0311111111111106</v>
      </c>
      <c r="Y64" s="3">
        <v>4.6688888888888895</v>
      </c>
      <c r="Z64" s="3">
        <f>SUM(Table2[[#This Row],[Physical Therapist (PT) Hours]:[PT Aide Hours]])/Table2[[#This Row],[MDS Census]]</f>
        <v>0.13134206219312602</v>
      </c>
      <c r="AA64" s="3">
        <v>0</v>
      </c>
      <c r="AB64" s="3">
        <v>4.7577777777777772</v>
      </c>
      <c r="AC64" s="3">
        <v>0</v>
      </c>
      <c r="AD64" s="3">
        <v>0</v>
      </c>
      <c r="AE64" s="3">
        <v>0</v>
      </c>
      <c r="AF64" s="3">
        <v>0</v>
      </c>
      <c r="AG64" s="3">
        <v>0</v>
      </c>
      <c r="AH64" s="1" t="s">
        <v>62</v>
      </c>
      <c r="AI64" s="17">
        <v>5</v>
      </c>
      <c r="AJ64" s="1"/>
    </row>
    <row r="65" spans="1:36" x14ac:dyDescent="0.2">
      <c r="A65" s="1" t="s">
        <v>425</v>
      </c>
      <c r="B65" s="1" t="s">
        <v>493</v>
      </c>
      <c r="C65" s="1" t="s">
        <v>937</v>
      </c>
      <c r="D65" s="1" t="s">
        <v>1118</v>
      </c>
      <c r="E65" s="3">
        <v>70.055555555555557</v>
      </c>
      <c r="F65" s="3">
        <v>14.525</v>
      </c>
      <c r="G65" s="3">
        <v>0.46666666666666667</v>
      </c>
      <c r="H65" s="3">
        <v>0.47222222222222221</v>
      </c>
      <c r="I65" s="3">
        <v>5.4444444444444446</v>
      </c>
      <c r="J65" s="3">
        <v>2.2666666666666666</v>
      </c>
      <c r="K65" s="3">
        <v>0.2</v>
      </c>
      <c r="L65" s="3">
        <v>3.9083333333333345</v>
      </c>
      <c r="M65" s="3">
        <v>10.977777777777778</v>
      </c>
      <c r="N65" s="3">
        <v>0</v>
      </c>
      <c r="O65" s="3">
        <f>SUM(Table2[[#This Row],[Qualified Social Work Staff Hours]:[Other Social Work Staff Hours]])/Table2[[#This Row],[MDS Census]]</f>
        <v>0.15670103092783505</v>
      </c>
      <c r="P65" s="3">
        <v>5.333333333333333</v>
      </c>
      <c r="Q65" s="3">
        <v>5.9861111111111107</v>
      </c>
      <c r="R65" s="3">
        <f>SUM(Table2[[#This Row],[Qualified Activities Professional Hours]:[Other Activities Professional Hours]])/Table2[[#This Row],[MDS Census]]</f>
        <v>0.16157811260904043</v>
      </c>
      <c r="S65" s="3">
        <v>14.844777777777772</v>
      </c>
      <c r="T65" s="3">
        <v>0.66344444444444439</v>
      </c>
      <c r="U65" s="3">
        <v>0</v>
      </c>
      <c r="V65" s="3">
        <f>SUM(Table2[[#This Row],[Occupational Therapist Hours]:[OT Aide Hours]])/Table2[[#This Row],[MDS Census]]</f>
        <v>0.22137034099920688</v>
      </c>
      <c r="W65" s="3">
        <v>5.0432222222222229</v>
      </c>
      <c r="X65" s="3">
        <v>11.264333333333335</v>
      </c>
      <c r="Y65" s="3">
        <v>0</v>
      </c>
      <c r="Z65" s="3">
        <f>SUM(Table2[[#This Row],[Physical Therapist (PT) Hours]:[PT Aide Hours]])/Table2[[#This Row],[MDS Census]]</f>
        <v>0.23278033306899293</v>
      </c>
      <c r="AA65" s="3">
        <v>6.6666666666666666E-2</v>
      </c>
      <c r="AB65" s="3">
        <v>0</v>
      </c>
      <c r="AC65" s="3">
        <v>0</v>
      </c>
      <c r="AD65" s="3">
        <v>4.0583333333333336</v>
      </c>
      <c r="AE65" s="3">
        <v>0</v>
      </c>
      <c r="AF65" s="3">
        <v>0</v>
      </c>
      <c r="AG65" s="3">
        <v>0</v>
      </c>
      <c r="AH65" s="1" t="s">
        <v>63</v>
      </c>
      <c r="AI65" s="17">
        <v>5</v>
      </c>
      <c r="AJ65" s="1"/>
    </row>
    <row r="66" spans="1:36" x14ac:dyDescent="0.2">
      <c r="A66" s="1" t="s">
        <v>425</v>
      </c>
      <c r="B66" s="1" t="s">
        <v>494</v>
      </c>
      <c r="C66" s="1" t="s">
        <v>859</v>
      </c>
      <c r="D66" s="1" t="s">
        <v>1068</v>
      </c>
      <c r="E66" s="3">
        <v>56.333333333333336</v>
      </c>
      <c r="F66" s="3">
        <v>5.6</v>
      </c>
      <c r="G66" s="3">
        <v>0.43333333333333335</v>
      </c>
      <c r="H66" s="3">
        <v>0</v>
      </c>
      <c r="I66" s="3">
        <v>4.927777777777778</v>
      </c>
      <c r="J66" s="3">
        <v>0</v>
      </c>
      <c r="K66" s="3">
        <v>0</v>
      </c>
      <c r="L66" s="3">
        <v>2.6275555555555554</v>
      </c>
      <c r="M66" s="3">
        <v>5.6</v>
      </c>
      <c r="N66" s="3">
        <v>0</v>
      </c>
      <c r="O66" s="3">
        <f>SUM(Table2[[#This Row],[Qualified Social Work Staff Hours]:[Other Social Work Staff Hours]])/Table2[[#This Row],[MDS Census]]</f>
        <v>9.9408284023668622E-2</v>
      </c>
      <c r="P66" s="3">
        <v>5.6</v>
      </c>
      <c r="Q66" s="3">
        <v>0</v>
      </c>
      <c r="R66" s="3">
        <f>SUM(Table2[[#This Row],[Qualified Activities Professional Hours]:[Other Activities Professional Hours]])/Table2[[#This Row],[MDS Census]]</f>
        <v>9.9408284023668622E-2</v>
      </c>
      <c r="S66" s="3">
        <v>13.813000000000004</v>
      </c>
      <c r="T66" s="3">
        <v>0</v>
      </c>
      <c r="U66" s="3">
        <v>0</v>
      </c>
      <c r="V66" s="3">
        <f>SUM(Table2[[#This Row],[Occupational Therapist Hours]:[OT Aide Hours]])/Table2[[#This Row],[MDS Census]]</f>
        <v>0.24520118343195271</v>
      </c>
      <c r="W66" s="3">
        <v>15.420666666666671</v>
      </c>
      <c r="X66" s="3">
        <v>0</v>
      </c>
      <c r="Y66" s="3">
        <v>0</v>
      </c>
      <c r="Z66" s="3">
        <f>SUM(Table2[[#This Row],[Physical Therapist (PT) Hours]:[PT Aide Hours]])/Table2[[#This Row],[MDS Census]]</f>
        <v>0.27373964497041425</v>
      </c>
      <c r="AA66" s="3">
        <v>0</v>
      </c>
      <c r="AB66" s="3">
        <v>0</v>
      </c>
      <c r="AC66" s="3">
        <v>0</v>
      </c>
      <c r="AD66" s="3">
        <v>0</v>
      </c>
      <c r="AE66" s="3">
        <v>0</v>
      </c>
      <c r="AF66" s="3">
        <v>0</v>
      </c>
      <c r="AG66" s="3">
        <v>0</v>
      </c>
      <c r="AH66" s="1" t="s">
        <v>64</v>
      </c>
      <c r="AI66" s="17">
        <v>5</v>
      </c>
      <c r="AJ66" s="1"/>
    </row>
    <row r="67" spans="1:36" x14ac:dyDescent="0.2">
      <c r="A67" s="1" t="s">
        <v>425</v>
      </c>
      <c r="B67" s="1" t="s">
        <v>495</v>
      </c>
      <c r="C67" s="1" t="s">
        <v>938</v>
      </c>
      <c r="D67" s="1" t="s">
        <v>1109</v>
      </c>
      <c r="E67" s="3">
        <v>51.93333333333333</v>
      </c>
      <c r="F67" s="3">
        <v>7.6444444444444448</v>
      </c>
      <c r="G67" s="3">
        <v>0.28444444444444444</v>
      </c>
      <c r="H67" s="3">
        <v>0.4777777777777778</v>
      </c>
      <c r="I67" s="3">
        <v>4.55</v>
      </c>
      <c r="J67" s="3">
        <v>0</v>
      </c>
      <c r="K67" s="3">
        <v>0</v>
      </c>
      <c r="L67" s="3">
        <v>2.2230000000000008</v>
      </c>
      <c r="M67" s="3">
        <v>7.9388888888888891</v>
      </c>
      <c r="N67" s="3">
        <v>0</v>
      </c>
      <c r="O67" s="3">
        <f>SUM(Table2[[#This Row],[Qualified Social Work Staff Hours]:[Other Social Work Staff Hours]])/Table2[[#This Row],[MDS Census]]</f>
        <v>0.15286692340607619</v>
      </c>
      <c r="P67" s="3">
        <v>5.6</v>
      </c>
      <c r="Q67" s="3">
        <v>0</v>
      </c>
      <c r="R67" s="3">
        <f>SUM(Table2[[#This Row],[Qualified Activities Professional Hours]:[Other Activities Professional Hours]])/Table2[[#This Row],[MDS Census]]</f>
        <v>0.10783055198973042</v>
      </c>
      <c r="S67" s="3">
        <v>6.0179999999999998</v>
      </c>
      <c r="T67" s="3">
        <v>5.50511111111111</v>
      </c>
      <c r="U67" s="3">
        <v>0</v>
      </c>
      <c r="V67" s="3">
        <f>SUM(Table2[[#This Row],[Occupational Therapist Hours]:[OT Aide Hours]])/Table2[[#This Row],[MDS Census]]</f>
        <v>0.22188275566966195</v>
      </c>
      <c r="W67" s="3">
        <v>2.8191111111111105</v>
      </c>
      <c r="X67" s="3">
        <v>7.1567777777777728</v>
      </c>
      <c r="Y67" s="3">
        <v>0</v>
      </c>
      <c r="Z67" s="3">
        <f>SUM(Table2[[#This Row],[Physical Therapist (PT) Hours]:[PT Aide Hours]])/Table2[[#This Row],[MDS Census]]</f>
        <v>0.19209028669234052</v>
      </c>
      <c r="AA67" s="3">
        <v>0</v>
      </c>
      <c r="AB67" s="3">
        <v>0</v>
      </c>
      <c r="AC67" s="3">
        <v>0</v>
      </c>
      <c r="AD67" s="3">
        <v>0</v>
      </c>
      <c r="AE67" s="3">
        <v>0</v>
      </c>
      <c r="AF67" s="3">
        <v>0</v>
      </c>
      <c r="AG67" s="3">
        <v>0</v>
      </c>
      <c r="AH67" s="1" t="s">
        <v>65</v>
      </c>
      <c r="AI67" s="17">
        <v>5</v>
      </c>
      <c r="AJ67" s="1"/>
    </row>
    <row r="68" spans="1:36" x14ac:dyDescent="0.2">
      <c r="A68" s="1" t="s">
        <v>425</v>
      </c>
      <c r="B68" s="1" t="s">
        <v>496</v>
      </c>
      <c r="C68" s="1" t="s">
        <v>863</v>
      </c>
      <c r="D68" s="1" t="s">
        <v>1114</v>
      </c>
      <c r="E68" s="3">
        <v>71.12222222222222</v>
      </c>
      <c r="F68" s="3">
        <v>7.6444444444444448</v>
      </c>
      <c r="G68" s="3">
        <v>1.4222222222222223</v>
      </c>
      <c r="H68" s="3">
        <v>0.44444444444444442</v>
      </c>
      <c r="I68" s="3">
        <v>1.1166666666666667</v>
      </c>
      <c r="J68" s="3">
        <v>0</v>
      </c>
      <c r="K68" s="3">
        <v>0</v>
      </c>
      <c r="L68" s="3">
        <v>3.6888888888888891</v>
      </c>
      <c r="M68" s="3">
        <v>0</v>
      </c>
      <c r="N68" s="3">
        <v>2.3111111111111109</v>
      </c>
      <c r="O68" s="3">
        <f>SUM(Table2[[#This Row],[Qualified Social Work Staff Hours]:[Other Social Work Staff Hours]])/Table2[[#This Row],[MDS Census]]</f>
        <v>3.2494922668333072E-2</v>
      </c>
      <c r="P68" s="3">
        <v>5.4222222222222225</v>
      </c>
      <c r="Q68" s="3">
        <v>13.15188888888888</v>
      </c>
      <c r="R68" s="3">
        <f>SUM(Table2[[#This Row],[Qualified Activities Professional Hours]:[Other Activities Professional Hours]])/Table2[[#This Row],[MDS Census]]</f>
        <v>0.26115763162005923</v>
      </c>
      <c r="S68" s="3">
        <v>5.0465555555555568</v>
      </c>
      <c r="T68" s="3">
        <v>4.0334444444444442</v>
      </c>
      <c r="U68" s="3">
        <v>0</v>
      </c>
      <c r="V68" s="3">
        <f>SUM(Table2[[#This Row],[Occupational Therapist Hours]:[OT Aide Hours]])/Table2[[#This Row],[MDS Census]]</f>
        <v>0.12766755194500862</v>
      </c>
      <c r="W68" s="3">
        <v>4.8999999999999986</v>
      </c>
      <c r="X68" s="3">
        <v>1.5119999999999998</v>
      </c>
      <c r="Y68" s="3">
        <v>0</v>
      </c>
      <c r="Z68" s="3">
        <f>SUM(Table2[[#This Row],[Physical Therapist (PT) Hours]:[PT Aide Hours]])/Table2[[#This Row],[MDS Census]]</f>
        <v>9.0154663333854065E-2</v>
      </c>
      <c r="AA68" s="3">
        <v>0</v>
      </c>
      <c r="AB68" s="3">
        <v>0</v>
      </c>
      <c r="AC68" s="3">
        <v>0</v>
      </c>
      <c r="AD68" s="3">
        <v>0</v>
      </c>
      <c r="AE68" s="3">
        <v>0</v>
      </c>
      <c r="AF68" s="3">
        <v>0</v>
      </c>
      <c r="AG68" s="3">
        <v>0</v>
      </c>
      <c r="AH68" s="1" t="s">
        <v>66</v>
      </c>
      <c r="AI68" s="17">
        <v>5</v>
      </c>
      <c r="AJ68" s="1"/>
    </row>
    <row r="69" spans="1:36" x14ac:dyDescent="0.2">
      <c r="A69" s="1" t="s">
        <v>425</v>
      </c>
      <c r="B69" s="1" t="s">
        <v>497</v>
      </c>
      <c r="C69" s="1" t="s">
        <v>928</v>
      </c>
      <c r="D69" s="1" t="s">
        <v>1079</v>
      </c>
      <c r="E69" s="3">
        <v>123.51111111111111</v>
      </c>
      <c r="F69" s="3">
        <v>5.6888888888888891</v>
      </c>
      <c r="G69" s="3">
        <v>0.33333333333333331</v>
      </c>
      <c r="H69" s="3">
        <v>0</v>
      </c>
      <c r="I69" s="3">
        <v>8.1777777777777771</v>
      </c>
      <c r="J69" s="3">
        <v>0</v>
      </c>
      <c r="K69" s="3">
        <v>0</v>
      </c>
      <c r="L69" s="3">
        <v>4.4787777777777764</v>
      </c>
      <c r="M69" s="3">
        <v>0</v>
      </c>
      <c r="N69" s="3">
        <v>21.644111111111112</v>
      </c>
      <c r="O69" s="3">
        <f>SUM(Table2[[#This Row],[Qualified Social Work Staff Hours]:[Other Social Work Staff Hours]])/Table2[[#This Row],[MDS Census]]</f>
        <v>0.17524019431450163</v>
      </c>
      <c r="P69" s="3">
        <v>5.5111111111111111</v>
      </c>
      <c r="Q69" s="3">
        <v>33.779000000000003</v>
      </c>
      <c r="R69" s="3">
        <f>SUM(Table2[[#This Row],[Qualified Activities Professional Hours]:[Other Activities Professional Hours]])/Table2[[#This Row],[MDS Census]]</f>
        <v>0.31810993163008283</v>
      </c>
      <c r="S69" s="3">
        <v>9.8436666666666675</v>
      </c>
      <c r="T69" s="3">
        <v>19.317333333333327</v>
      </c>
      <c r="U69" s="3">
        <v>0</v>
      </c>
      <c r="V69" s="3">
        <f>SUM(Table2[[#This Row],[Occupational Therapist Hours]:[OT Aide Hours]])/Table2[[#This Row],[MDS Census]]</f>
        <v>0.23610021590500177</v>
      </c>
      <c r="W69" s="3">
        <v>13.304444444444448</v>
      </c>
      <c r="X69" s="3">
        <v>18.425555555555555</v>
      </c>
      <c r="Y69" s="3">
        <v>7.4992222222222269</v>
      </c>
      <c r="Z69" s="3">
        <f>SUM(Table2[[#This Row],[Physical Therapist (PT) Hours]:[PT Aide Hours]])/Table2[[#This Row],[MDS Census]]</f>
        <v>0.31761694854264133</v>
      </c>
      <c r="AA69" s="3">
        <v>0</v>
      </c>
      <c r="AB69" s="3">
        <v>0</v>
      </c>
      <c r="AC69" s="3">
        <v>0</v>
      </c>
      <c r="AD69" s="3">
        <v>0</v>
      </c>
      <c r="AE69" s="3">
        <v>0</v>
      </c>
      <c r="AF69" s="3">
        <v>0</v>
      </c>
      <c r="AG69" s="3">
        <v>0</v>
      </c>
      <c r="AH69" s="1" t="s">
        <v>67</v>
      </c>
      <c r="AI69" s="17">
        <v>5</v>
      </c>
      <c r="AJ69" s="1"/>
    </row>
    <row r="70" spans="1:36" x14ac:dyDescent="0.2">
      <c r="A70" s="1" t="s">
        <v>425</v>
      </c>
      <c r="B70" s="1" t="s">
        <v>498</v>
      </c>
      <c r="C70" s="1" t="s">
        <v>939</v>
      </c>
      <c r="D70" s="1" t="s">
        <v>1074</v>
      </c>
      <c r="E70" s="3">
        <v>41.133333333333333</v>
      </c>
      <c r="F70" s="3">
        <v>5.6</v>
      </c>
      <c r="G70" s="3">
        <v>0.39444444444444443</v>
      </c>
      <c r="H70" s="3">
        <v>0.2092222222222222</v>
      </c>
      <c r="I70" s="3">
        <v>0.57222222222222219</v>
      </c>
      <c r="J70" s="3">
        <v>0</v>
      </c>
      <c r="K70" s="3">
        <v>0</v>
      </c>
      <c r="L70" s="3">
        <v>6.5666666666666665E-2</v>
      </c>
      <c r="M70" s="3">
        <v>0</v>
      </c>
      <c r="N70" s="3">
        <v>5.5632222222222225</v>
      </c>
      <c r="O70" s="3">
        <f>SUM(Table2[[#This Row],[Qualified Social Work Staff Hours]:[Other Social Work Staff Hours]])/Table2[[#This Row],[MDS Census]]</f>
        <v>0.13524851431658563</v>
      </c>
      <c r="P70" s="3">
        <v>4.9777777777777779</v>
      </c>
      <c r="Q70" s="3">
        <v>11.765333333333329</v>
      </c>
      <c r="R70" s="3">
        <f>SUM(Table2[[#This Row],[Qualified Activities Professional Hours]:[Other Activities Professional Hours]])/Table2[[#This Row],[MDS Census]]</f>
        <v>0.40704484062668811</v>
      </c>
      <c r="S70" s="3">
        <v>3.2965555555555555</v>
      </c>
      <c r="T70" s="3">
        <v>2.9274444444444443</v>
      </c>
      <c r="U70" s="3">
        <v>0</v>
      </c>
      <c r="V70" s="3">
        <f>SUM(Table2[[#This Row],[Occupational Therapist Hours]:[OT Aide Hours]])/Table2[[#This Row],[MDS Census]]</f>
        <v>0.15131280388978932</v>
      </c>
      <c r="W70" s="3">
        <v>0.52511111111111097</v>
      </c>
      <c r="X70" s="3">
        <v>5.6323333333333343</v>
      </c>
      <c r="Y70" s="3">
        <v>0</v>
      </c>
      <c r="Z70" s="3">
        <f>SUM(Table2[[#This Row],[Physical Therapist (PT) Hours]:[PT Aide Hours]])/Table2[[#This Row],[MDS Census]]</f>
        <v>0.14969475958941117</v>
      </c>
      <c r="AA70" s="3">
        <v>0</v>
      </c>
      <c r="AB70" s="3">
        <v>0</v>
      </c>
      <c r="AC70" s="3">
        <v>0.17777777777777778</v>
      </c>
      <c r="AD70" s="3">
        <v>0</v>
      </c>
      <c r="AE70" s="3">
        <v>0</v>
      </c>
      <c r="AF70" s="3">
        <v>0</v>
      </c>
      <c r="AG70" s="3">
        <v>0</v>
      </c>
      <c r="AH70" s="1" t="s">
        <v>68</v>
      </c>
      <c r="AI70" s="17">
        <v>5</v>
      </c>
      <c r="AJ70" s="1"/>
    </row>
    <row r="71" spans="1:36" x14ac:dyDescent="0.2">
      <c r="A71" s="1" t="s">
        <v>425</v>
      </c>
      <c r="B71" s="1" t="s">
        <v>499</v>
      </c>
      <c r="C71" s="1" t="s">
        <v>877</v>
      </c>
      <c r="D71" s="1" t="s">
        <v>1123</v>
      </c>
      <c r="E71" s="3">
        <v>58.31111111111111</v>
      </c>
      <c r="F71" s="3">
        <v>5.333333333333333</v>
      </c>
      <c r="G71" s="3">
        <v>8.8888888888888892E-2</v>
      </c>
      <c r="H71" s="3">
        <v>0</v>
      </c>
      <c r="I71" s="3">
        <v>2.6</v>
      </c>
      <c r="J71" s="3">
        <v>0</v>
      </c>
      <c r="K71" s="3">
        <v>0</v>
      </c>
      <c r="L71" s="3">
        <v>1.4460000000000004</v>
      </c>
      <c r="M71" s="3">
        <v>5.25</v>
      </c>
      <c r="N71" s="3">
        <v>0</v>
      </c>
      <c r="O71" s="3">
        <f>SUM(Table2[[#This Row],[Qualified Social Work Staff Hours]:[Other Social Work Staff Hours]])/Table2[[#This Row],[MDS Census]]</f>
        <v>9.0034298780487812E-2</v>
      </c>
      <c r="P71" s="3">
        <v>4.25</v>
      </c>
      <c r="Q71" s="3">
        <v>9.5329999999999995</v>
      </c>
      <c r="R71" s="3">
        <f>SUM(Table2[[#This Row],[Qualified Activities Professional Hours]:[Other Activities Professional Hours]])/Table2[[#This Row],[MDS Census]]</f>
        <v>0.23637004573170731</v>
      </c>
      <c r="S71" s="3">
        <v>2.2303333333333333</v>
      </c>
      <c r="T71" s="3">
        <v>3.71288888888889</v>
      </c>
      <c r="U71" s="3">
        <v>0</v>
      </c>
      <c r="V71" s="3">
        <f>SUM(Table2[[#This Row],[Occupational Therapist Hours]:[OT Aide Hours]])/Table2[[#This Row],[MDS Census]]</f>
        <v>0.10192263719512197</v>
      </c>
      <c r="W71" s="3">
        <v>4.1479999999999988</v>
      </c>
      <c r="X71" s="3">
        <v>5.29</v>
      </c>
      <c r="Y71" s="3">
        <v>0</v>
      </c>
      <c r="Z71" s="3">
        <f>SUM(Table2[[#This Row],[Physical Therapist (PT) Hours]:[PT Aide Hours]])/Table2[[#This Row],[MDS Census]]</f>
        <v>0.1618559451219512</v>
      </c>
      <c r="AA71" s="3">
        <v>0</v>
      </c>
      <c r="AB71" s="3">
        <v>0</v>
      </c>
      <c r="AC71" s="3">
        <v>0</v>
      </c>
      <c r="AD71" s="3">
        <v>0</v>
      </c>
      <c r="AE71" s="3">
        <v>0</v>
      </c>
      <c r="AF71" s="3">
        <v>0.16111111111111112</v>
      </c>
      <c r="AG71" s="3">
        <v>0</v>
      </c>
      <c r="AH71" s="1" t="s">
        <v>69</v>
      </c>
      <c r="AI71" s="17">
        <v>5</v>
      </c>
      <c r="AJ71" s="1"/>
    </row>
    <row r="72" spans="1:36" x14ac:dyDescent="0.2">
      <c r="A72" s="1" t="s">
        <v>425</v>
      </c>
      <c r="B72" s="1" t="s">
        <v>500</v>
      </c>
      <c r="C72" s="1" t="s">
        <v>940</v>
      </c>
      <c r="D72" s="1" t="s">
        <v>1118</v>
      </c>
      <c r="E72" s="3">
        <v>69.922222222222217</v>
      </c>
      <c r="F72" s="3">
        <v>5.6888888888888891</v>
      </c>
      <c r="G72" s="3">
        <v>0.65911111111111131</v>
      </c>
      <c r="H72" s="3">
        <v>5.4444444444444448E-2</v>
      </c>
      <c r="I72" s="3">
        <v>3.4026666666666667</v>
      </c>
      <c r="J72" s="3">
        <v>0</v>
      </c>
      <c r="K72" s="3">
        <v>0</v>
      </c>
      <c r="L72" s="3">
        <v>2.8705555555555553</v>
      </c>
      <c r="M72" s="3">
        <v>10.755555555555556</v>
      </c>
      <c r="N72" s="3">
        <v>0</v>
      </c>
      <c r="O72" s="3">
        <f>SUM(Table2[[#This Row],[Qualified Social Work Staff Hours]:[Other Social Work Staff Hours]])/Table2[[#This Row],[MDS Census]]</f>
        <v>0.15382170665819167</v>
      </c>
      <c r="P72" s="3">
        <v>0</v>
      </c>
      <c r="Q72" s="3">
        <v>7.4542222222222199</v>
      </c>
      <c r="R72" s="3">
        <f>SUM(Table2[[#This Row],[Qualified Activities Professional Hours]:[Other Activities Professional Hours]])/Table2[[#This Row],[MDS Census]]</f>
        <v>0.10660734149054503</v>
      </c>
      <c r="S72" s="3">
        <v>12.769777777777779</v>
      </c>
      <c r="T72" s="3">
        <v>6.0383333333333367</v>
      </c>
      <c r="U72" s="3">
        <v>0</v>
      </c>
      <c r="V72" s="3">
        <f>SUM(Table2[[#This Row],[Occupational Therapist Hours]:[OT Aide Hours]])/Table2[[#This Row],[MDS Census]]</f>
        <v>0.2689861751152075</v>
      </c>
      <c r="W72" s="3">
        <v>7.0695555555555556</v>
      </c>
      <c r="X72" s="3">
        <v>8.4395555555555575</v>
      </c>
      <c r="Y72" s="3">
        <v>0</v>
      </c>
      <c r="Z72" s="3">
        <f>SUM(Table2[[#This Row],[Physical Therapist (PT) Hours]:[PT Aide Hours]])/Table2[[#This Row],[MDS Census]]</f>
        <v>0.22180518035912924</v>
      </c>
      <c r="AA72" s="3">
        <v>6.5333333333333327E-2</v>
      </c>
      <c r="AB72" s="3">
        <v>0</v>
      </c>
      <c r="AC72" s="3">
        <v>0</v>
      </c>
      <c r="AD72" s="3">
        <v>0</v>
      </c>
      <c r="AE72" s="3">
        <v>0</v>
      </c>
      <c r="AF72" s="3">
        <v>0</v>
      </c>
      <c r="AG72" s="3">
        <v>0</v>
      </c>
      <c r="AH72" s="1" t="s">
        <v>70</v>
      </c>
      <c r="AI72" s="17">
        <v>5</v>
      </c>
      <c r="AJ72" s="1"/>
    </row>
    <row r="73" spans="1:36" x14ac:dyDescent="0.2">
      <c r="A73" s="1" t="s">
        <v>425</v>
      </c>
      <c r="B73" s="1" t="s">
        <v>501</v>
      </c>
      <c r="C73" s="1" t="s">
        <v>941</v>
      </c>
      <c r="D73" s="1" t="s">
        <v>1105</v>
      </c>
      <c r="E73" s="3">
        <v>74.511111111111106</v>
      </c>
      <c r="F73" s="3">
        <v>5.2444444444444445</v>
      </c>
      <c r="G73" s="3">
        <v>0.12777777777777777</v>
      </c>
      <c r="H73" s="3">
        <v>0.2891111111111111</v>
      </c>
      <c r="I73" s="3">
        <v>1.2666666666666666</v>
      </c>
      <c r="J73" s="3">
        <v>0</v>
      </c>
      <c r="K73" s="3">
        <v>0</v>
      </c>
      <c r="L73" s="3">
        <v>2.963222222222222</v>
      </c>
      <c r="M73" s="3">
        <v>0</v>
      </c>
      <c r="N73" s="3">
        <v>11.030555555555555</v>
      </c>
      <c r="O73" s="3">
        <f>SUM(Table2[[#This Row],[Qualified Social Work Staff Hours]:[Other Social Work Staff Hours]])/Table2[[#This Row],[MDS Census]]</f>
        <v>0.14803906949000895</v>
      </c>
      <c r="P73" s="3">
        <v>0</v>
      </c>
      <c r="Q73" s="3">
        <v>0</v>
      </c>
      <c r="R73" s="3">
        <f>SUM(Table2[[#This Row],[Qualified Activities Professional Hours]:[Other Activities Professional Hours]])/Table2[[#This Row],[MDS Census]]</f>
        <v>0</v>
      </c>
      <c r="S73" s="3">
        <v>5.3021111111111088</v>
      </c>
      <c r="T73" s="3">
        <v>3.9058888888888887</v>
      </c>
      <c r="U73" s="3">
        <v>0</v>
      </c>
      <c r="V73" s="3">
        <f>SUM(Table2[[#This Row],[Occupational Therapist Hours]:[OT Aide Hours]])/Table2[[#This Row],[MDS Census]]</f>
        <v>0.12357888458097226</v>
      </c>
      <c r="W73" s="3">
        <v>13.659666666666663</v>
      </c>
      <c r="X73" s="3">
        <v>8.1464444444444446</v>
      </c>
      <c r="Y73" s="3">
        <v>0</v>
      </c>
      <c r="Z73" s="3">
        <f>SUM(Table2[[#This Row],[Physical Therapist (PT) Hours]:[PT Aide Hours]])/Table2[[#This Row],[MDS Census]]</f>
        <v>0.29265583059946315</v>
      </c>
      <c r="AA73" s="3">
        <v>0</v>
      </c>
      <c r="AB73" s="3">
        <v>0</v>
      </c>
      <c r="AC73" s="3">
        <v>0</v>
      </c>
      <c r="AD73" s="3">
        <v>0</v>
      </c>
      <c r="AE73" s="3">
        <v>0</v>
      </c>
      <c r="AF73" s="3">
        <v>0</v>
      </c>
      <c r="AG73" s="3">
        <v>0</v>
      </c>
      <c r="AH73" s="1" t="s">
        <v>71</v>
      </c>
      <c r="AI73" s="17">
        <v>5</v>
      </c>
      <c r="AJ73" s="1"/>
    </row>
    <row r="74" spans="1:36" x14ac:dyDescent="0.2">
      <c r="A74" s="1" t="s">
        <v>425</v>
      </c>
      <c r="B74" s="1" t="s">
        <v>502</v>
      </c>
      <c r="C74" s="1" t="s">
        <v>942</v>
      </c>
      <c r="D74" s="1" t="s">
        <v>1124</v>
      </c>
      <c r="E74" s="3">
        <v>19.600000000000001</v>
      </c>
      <c r="F74" s="3">
        <v>5.1555555555555559</v>
      </c>
      <c r="G74" s="3">
        <v>0.68888888888888888</v>
      </c>
      <c r="H74" s="3">
        <v>0.26666666666666666</v>
      </c>
      <c r="I74" s="3">
        <v>0.73333333333333328</v>
      </c>
      <c r="J74" s="3">
        <v>0</v>
      </c>
      <c r="K74" s="3">
        <v>0</v>
      </c>
      <c r="L74" s="3">
        <v>0.28044444444444444</v>
      </c>
      <c r="M74" s="3">
        <v>5.3422222222222224</v>
      </c>
      <c r="N74" s="3">
        <v>0</v>
      </c>
      <c r="O74" s="3">
        <f>SUM(Table2[[#This Row],[Qualified Social Work Staff Hours]:[Other Social Work Staff Hours]])/Table2[[#This Row],[MDS Census]]</f>
        <v>0.27256235827664399</v>
      </c>
      <c r="P74" s="3">
        <v>0</v>
      </c>
      <c r="Q74" s="3">
        <v>9.9714444444444457</v>
      </c>
      <c r="R74" s="3">
        <f>SUM(Table2[[#This Row],[Qualified Activities Professional Hours]:[Other Activities Professional Hours]])/Table2[[#This Row],[MDS Census]]</f>
        <v>0.5087471655328798</v>
      </c>
      <c r="S74" s="3">
        <v>3.7384444444444447</v>
      </c>
      <c r="T74" s="3">
        <v>0</v>
      </c>
      <c r="U74" s="3">
        <v>0</v>
      </c>
      <c r="V74" s="3">
        <f>SUM(Table2[[#This Row],[Occupational Therapist Hours]:[OT Aide Hours]])/Table2[[#This Row],[MDS Census]]</f>
        <v>0.19073696145124716</v>
      </c>
      <c r="W74" s="3">
        <v>0.63400000000000001</v>
      </c>
      <c r="X74" s="3">
        <v>3.1721111111111111</v>
      </c>
      <c r="Y74" s="3">
        <v>0</v>
      </c>
      <c r="Z74" s="3">
        <f>SUM(Table2[[#This Row],[Physical Therapist (PT) Hours]:[PT Aide Hours]])/Table2[[#This Row],[MDS Census]]</f>
        <v>0.19418934240362809</v>
      </c>
      <c r="AA74" s="3">
        <v>0</v>
      </c>
      <c r="AB74" s="3">
        <v>0</v>
      </c>
      <c r="AC74" s="3">
        <v>0</v>
      </c>
      <c r="AD74" s="3">
        <v>0</v>
      </c>
      <c r="AE74" s="3">
        <v>0</v>
      </c>
      <c r="AF74" s="3">
        <v>0</v>
      </c>
      <c r="AG74" s="3">
        <v>0</v>
      </c>
      <c r="AH74" s="1" t="s">
        <v>72</v>
      </c>
      <c r="AI74" s="17">
        <v>5</v>
      </c>
      <c r="AJ74" s="1"/>
    </row>
    <row r="75" spans="1:36" x14ac:dyDescent="0.2">
      <c r="A75" s="1" t="s">
        <v>425</v>
      </c>
      <c r="B75" s="1" t="s">
        <v>503</v>
      </c>
      <c r="C75" s="1" t="s">
        <v>943</v>
      </c>
      <c r="D75" s="1" t="s">
        <v>1125</v>
      </c>
      <c r="E75" s="3">
        <v>131.32222222222222</v>
      </c>
      <c r="F75" s="3">
        <v>69.972222222222229</v>
      </c>
      <c r="G75" s="3">
        <v>2.8444444444444446</v>
      </c>
      <c r="H75" s="3">
        <v>0.83333333333333337</v>
      </c>
      <c r="I75" s="3">
        <v>0.80555555555555558</v>
      </c>
      <c r="J75" s="3">
        <v>0</v>
      </c>
      <c r="K75" s="3">
        <v>0</v>
      </c>
      <c r="L75" s="3">
        <v>1.6473333333333333</v>
      </c>
      <c r="M75" s="3">
        <v>14.808333333333334</v>
      </c>
      <c r="N75" s="3">
        <v>9.6611111111111114</v>
      </c>
      <c r="O75" s="3">
        <f>SUM(Table2[[#This Row],[Qualified Social Work Staff Hours]:[Other Social Work Staff Hours]])/Table2[[#This Row],[MDS Census]]</f>
        <v>0.18633133090786022</v>
      </c>
      <c r="P75" s="3">
        <v>5.25</v>
      </c>
      <c r="Q75" s="3">
        <v>36.677777777777777</v>
      </c>
      <c r="R75" s="3">
        <f>SUM(Table2[[#This Row],[Qualified Activities Professional Hours]:[Other Activities Professional Hours]])/Table2[[#This Row],[MDS Census]]</f>
        <v>0.31927405025805905</v>
      </c>
      <c r="S75" s="3">
        <v>4.6916666666666655</v>
      </c>
      <c r="T75" s="3">
        <v>4.7790000000000017</v>
      </c>
      <c r="U75" s="3">
        <v>0</v>
      </c>
      <c r="V75" s="3">
        <f>SUM(Table2[[#This Row],[Occupational Therapist Hours]:[OT Aide Hours]])/Table2[[#This Row],[MDS Census]]</f>
        <v>7.2117776461629576E-2</v>
      </c>
      <c r="W75" s="3">
        <v>4.8780000000000019</v>
      </c>
      <c r="X75" s="3">
        <v>9.6329999999999973</v>
      </c>
      <c r="Y75" s="3">
        <v>0</v>
      </c>
      <c r="Z75" s="3">
        <f>SUM(Table2[[#This Row],[Physical Therapist (PT) Hours]:[PT Aide Hours]])/Table2[[#This Row],[MDS Census]]</f>
        <v>0.11049919620949318</v>
      </c>
      <c r="AA75" s="3">
        <v>0</v>
      </c>
      <c r="AB75" s="3">
        <v>0</v>
      </c>
      <c r="AC75" s="3">
        <v>0</v>
      </c>
      <c r="AD75" s="3">
        <v>139.53888888888889</v>
      </c>
      <c r="AE75" s="3">
        <v>0</v>
      </c>
      <c r="AF75" s="3">
        <v>0</v>
      </c>
      <c r="AG75" s="3">
        <v>0</v>
      </c>
      <c r="AH75" s="1" t="s">
        <v>73</v>
      </c>
      <c r="AI75" s="17">
        <v>5</v>
      </c>
      <c r="AJ75" s="1"/>
    </row>
    <row r="76" spans="1:36" x14ac:dyDescent="0.2">
      <c r="A76" s="1" t="s">
        <v>425</v>
      </c>
      <c r="B76" s="1" t="s">
        <v>504</v>
      </c>
      <c r="C76" s="1" t="s">
        <v>944</v>
      </c>
      <c r="D76" s="1" t="s">
        <v>1071</v>
      </c>
      <c r="E76" s="3">
        <v>27.944444444444443</v>
      </c>
      <c r="F76" s="3">
        <v>0</v>
      </c>
      <c r="G76" s="3">
        <v>0</v>
      </c>
      <c r="H76" s="3">
        <v>0</v>
      </c>
      <c r="I76" s="3">
        <v>0</v>
      </c>
      <c r="J76" s="3">
        <v>0</v>
      </c>
      <c r="K76" s="3">
        <v>0</v>
      </c>
      <c r="L76" s="3">
        <v>0.5624444444444443</v>
      </c>
      <c r="M76" s="3">
        <v>5.6</v>
      </c>
      <c r="N76" s="3">
        <v>0</v>
      </c>
      <c r="O76" s="3">
        <f>SUM(Table2[[#This Row],[Qualified Social Work Staff Hours]:[Other Social Work Staff Hours]])/Table2[[#This Row],[MDS Census]]</f>
        <v>0.20039761431411532</v>
      </c>
      <c r="P76" s="3">
        <v>0</v>
      </c>
      <c r="Q76" s="3">
        <v>0</v>
      </c>
      <c r="R76" s="3">
        <f>SUM(Table2[[#This Row],[Qualified Activities Professional Hours]:[Other Activities Professional Hours]])/Table2[[#This Row],[MDS Census]]</f>
        <v>0</v>
      </c>
      <c r="S76" s="3">
        <v>4.1835555555555564</v>
      </c>
      <c r="T76" s="3">
        <v>3.8095555555555558</v>
      </c>
      <c r="U76" s="3">
        <v>0</v>
      </c>
      <c r="V76" s="3">
        <f>SUM(Table2[[#This Row],[Occupational Therapist Hours]:[OT Aide Hours]])/Table2[[#This Row],[MDS Census]]</f>
        <v>0.28603578528827045</v>
      </c>
      <c r="W76" s="3">
        <v>2.263555555555556</v>
      </c>
      <c r="X76" s="3">
        <v>2.2736666666666663</v>
      </c>
      <c r="Y76" s="3">
        <v>0</v>
      </c>
      <c r="Z76" s="3">
        <f>SUM(Table2[[#This Row],[Physical Therapist (PT) Hours]:[PT Aide Hours]])/Table2[[#This Row],[MDS Census]]</f>
        <v>0.1623658051689861</v>
      </c>
      <c r="AA76" s="3">
        <v>0</v>
      </c>
      <c r="AB76" s="3">
        <v>0</v>
      </c>
      <c r="AC76" s="3">
        <v>0</v>
      </c>
      <c r="AD76" s="3">
        <v>0</v>
      </c>
      <c r="AE76" s="3">
        <v>0</v>
      </c>
      <c r="AF76" s="3">
        <v>0</v>
      </c>
      <c r="AG76" s="3">
        <v>0</v>
      </c>
      <c r="AH76" s="1" t="s">
        <v>74</v>
      </c>
      <c r="AI76" s="17">
        <v>5</v>
      </c>
      <c r="AJ76" s="1"/>
    </row>
    <row r="77" spans="1:36" x14ac:dyDescent="0.2">
      <c r="A77" s="1" t="s">
        <v>425</v>
      </c>
      <c r="B77" s="1" t="s">
        <v>505</v>
      </c>
      <c r="C77" s="1" t="s">
        <v>945</v>
      </c>
      <c r="D77" s="1" t="s">
        <v>1077</v>
      </c>
      <c r="E77" s="3">
        <v>35.355555555555554</v>
      </c>
      <c r="F77" s="3">
        <v>5.4222222222222225</v>
      </c>
      <c r="G77" s="3">
        <v>3.3333333333333333E-2</v>
      </c>
      <c r="H77" s="3">
        <v>0.26666666666666666</v>
      </c>
      <c r="I77" s="3">
        <v>0</v>
      </c>
      <c r="J77" s="3">
        <v>0</v>
      </c>
      <c r="K77" s="3">
        <v>0.91111111111111109</v>
      </c>
      <c r="L77" s="3">
        <v>0</v>
      </c>
      <c r="M77" s="3">
        <v>5.4222222222222225</v>
      </c>
      <c r="N77" s="3">
        <v>0</v>
      </c>
      <c r="O77" s="3">
        <f>SUM(Table2[[#This Row],[Qualified Social Work Staff Hours]:[Other Social Work Staff Hours]])/Table2[[#This Row],[MDS Census]]</f>
        <v>0.15336266499057197</v>
      </c>
      <c r="P77" s="3">
        <v>0</v>
      </c>
      <c r="Q77" s="3">
        <v>2.7699999999999996</v>
      </c>
      <c r="R77" s="3">
        <f>SUM(Table2[[#This Row],[Qualified Activities Professional Hours]:[Other Activities Professional Hours]])/Table2[[#This Row],[MDS Census]]</f>
        <v>7.8346951602765544E-2</v>
      </c>
      <c r="S77" s="3">
        <v>7.8888888888888883E-2</v>
      </c>
      <c r="T77" s="3">
        <v>0.90888888888888897</v>
      </c>
      <c r="U77" s="3">
        <v>0</v>
      </c>
      <c r="V77" s="3">
        <f>SUM(Table2[[#This Row],[Occupational Therapist Hours]:[OT Aide Hours]])/Table2[[#This Row],[MDS Census]]</f>
        <v>2.7938403519798871E-2</v>
      </c>
      <c r="W77" s="3">
        <v>0.36666666666666664</v>
      </c>
      <c r="X77" s="3">
        <v>0.61999999999999988</v>
      </c>
      <c r="Y77" s="3">
        <v>0</v>
      </c>
      <c r="Z77" s="3">
        <f>SUM(Table2[[#This Row],[Physical Therapist (PT) Hours]:[PT Aide Hours]])/Table2[[#This Row],[MDS Census]]</f>
        <v>2.7906976744186046E-2</v>
      </c>
      <c r="AA77" s="3">
        <v>0</v>
      </c>
      <c r="AB77" s="3">
        <v>3.0955555555555558</v>
      </c>
      <c r="AC77" s="3">
        <v>0</v>
      </c>
      <c r="AD77" s="3">
        <v>0</v>
      </c>
      <c r="AE77" s="3">
        <v>0</v>
      </c>
      <c r="AF77" s="3">
        <v>0</v>
      </c>
      <c r="AG77" s="3">
        <v>0.9</v>
      </c>
      <c r="AH77" s="1" t="s">
        <v>75</v>
      </c>
      <c r="AI77" s="17">
        <v>5</v>
      </c>
      <c r="AJ77" s="1"/>
    </row>
    <row r="78" spans="1:36" x14ac:dyDescent="0.2">
      <c r="A78" s="1" t="s">
        <v>425</v>
      </c>
      <c r="B78" s="1" t="s">
        <v>506</v>
      </c>
      <c r="C78" s="1" t="s">
        <v>946</v>
      </c>
      <c r="D78" s="1" t="s">
        <v>1089</v>
      </c>
      <c r="E78" s="3">
        <v>78.166666666666671</v>
      </c>
      <c r="F78" s="3">
        <v>4.5</v>
      </c>
      <c r="G78" s="3">
        <v>0</v>
      </c>
      <c r="H78" s="3">
        <v>0</v>
      </c>
      <c r="I78" s="3">
        <v>2.5833333333333335</v>
      </c>
      <c r="J78" s="3">
        <v>0</v>
      </c>
      <c r="K78" s="3">
        <v>0</v>
      </c>
      <c r="L78" s="3">
        <v>2.21288888888889</v>
      </c>
      <c r="M78" s="3">
        <v>10.706777777777777</v>
      </c>
      <c r="N78" s="3">
        <v>0</v>
      </c>
      <c r="O78" s="3">
        <f>SUM(Table2[[#This Row],[Qualified Social Work Staff Hours]:[Other Social Work Staff Hours]])/Table2[[#This Row],[MDS Census]]</f>
        <v>0.13697370291400141</v>
      </c>
      <c r="P78" s="3">
        <v>5.177777777777778</v>
      </c>
      <c r="Q78" s="3">
        <v>10.471111111111114</v>
      </c>
      <c r="R78" s="3">
        <f>SUM(Table2[[#This Row],[Qualified Activities Professional Hours]:[Other Activities Professional Hours]])/Table2[[#This Row],[MDS Census]]</f>
        <v>0.20019900497512438</v>
      </c>
      <c r="S78" s="3">
        <v>4.7647777777777769</v>
      </c>
      <c r="T78" s="3">
        <v>7.7214444444444448</v>
      </c>
      <c r="U78" s="3">
        <v>0</v>
      </c>
      <c r="V78" s="3">
        <f>SUM(Table2[[#This Row],[Occupational Therapist Hours]:[OT Aide Hours]])/Table2[[#This Row],[MDS Census]]</f>
        <v>0.15973845060412223</v>
      </c>
      <c r="W78" s="3">
        <v>3.5680000000000001</v>
      </c>
      <c r="X78" s="3">
        <v>12.791777777777783</v>
      </c>
      <c r="Y78" s="3">
        <v>0</v>
      </c>
      <c r="Z78" s="3">
        <f>SUM(Table2[[#This Row],[Physical Therapist (PT) Hours]:[PT Aide Hours]])/Table2[[#This Row],[MDS Census]]</f>
        <v>0.2092935323383085</v>
      </c>
      <c r="AA78" s="3">
        <v>0</v>
      </c>
      <c r="AB78" s="3">
        <v>0</v>
      </c>
      <c r="AC78" s="3">
        <v>0</v>
      </c>
      <c r="AD78" s="3">
        <v>0</v>
      </c>
      <c r="AE78" s="3">
        <v>0</v>
      </c>
      <c r="AF78" s="3">
        <v>0</v>
      </c>
      <c r="AG78" s="3">
        <v>0</v>
      </c>
      <c r="AH78" s="1" t="s">
        <v>76</v>
      </c>
      <c r="AI78" s="17">
        <v>5</v>
      </c>
      <c r="AJ78" s="1"/>
    </row>
    <row r="79" spans="1:36" x14ac:dyDescent="0.2">
      <c r="A79" s="1" t="s">
        <v>425</v>
      </c>
      <c r="B79" s="1" t="s">
        <v>507</v>
      </c>
      <c r="C79" s="1" t="s">
        <v>928</v>
      </c>
      <c r="D79" s="1" t="s">
        <v>1079</v>
      </c>
      <c r="E79" s="3">
        <v>114.63333333333334</v>
      </c>
      <c r="F79" s="3">
        <v>5.333333333333333</v>
      </c>
      <c r="G79" s="3">
        <v>0</v>
      </c>
      <c r="H79" s="3">
        <v>0</v>
      </c>
      <c r="I79" s="3">
        <v>13.511111111111111</v>
      </c>
      <c r="J79" s="3">
        <v>0</v>
      </c>
      <c r="K79" s="3">
        <v>0</v>
      </c>
      <c r="L79" s="3">
        <v>7.3102222222222233</v>
      </c>
      <c r="M79" s="3">
        <v>10.133333333333333</v>
      </c>
      <c r="N79" s="3">
        <v>0</v>
      </c>
      <c r="O79" s="3">
        <f>SUM(Table2[[#This Row],[Qualified Social Work Staff Hours]:[Other Social Work Staff Hours]])/Table2[[#This Row],[MDS Census]]</f>
        <v>8.8397790055248615E-2</v>
      </c>
      <c r="P79" s="3">
        <v>5.4222222222222225</v>
      </c>
      <c r="Q79" s="3">
        <v>20.469444444444445</v>
      </c>
      <c r="R79" s="3">
        <f>SUM(Table2[[#This Row],[Qualified Activities Professional Hours]:[Other Activities Professional Hours]])/Table2[[#This Row],[MDS Census]]</f>
        <v>0.22586507705728406</v>
      </c>
      <c r="S79" s="3">
        <v>2.8745555555555549</v>
      </c>
      <c r="T79" s="3">
        <v>9.8754444444444474</v>
      </c>
      <c r="U79" s="3">
        <v>0</v>
      </c>
      <c r="V79" s="3">
        <f>SUM(Table2[[#This Row],[Occupational Therapist Hours]:[OT Aide Hours]])/Table2[[#This Row],[MDS Census]]</f>
        <v>0.11122419307938355</v>
      </c>
      <c r="W79" s="3">
        <v>12.126666666666667</v>
      </c>
      <c r="X79" s="3">
        <v>4.93088888888889</v>
      </c>
      <c r="Y79" s="3">
        <v>0</v>
      </c>
      <c r="Z79" s="3">
        <f>SUM(Table2[[#This Row],[Physical Therapist (PT) Hours]:[PT Aide Hours]])/Table2[[#This Row],[MDS Census]]</f>
        <v>0.14880100804497431</v>
      </c>
      <c r="AA79" s="3">
        <v>0</v>
      </c>
      <c r="AB79" s="3">
        <v>0</v>
      </c>
      <c r="AC79" s="3">
        <v>0</v>
      </c>
      <c r="AD79" s="3">
        <v>0</v>
      </c>
      <c r="AE79" s="3">
        <v>0</v>
      </c>
      <c r="AF79" s="3">
        <v>0</v>
      </c>
      <c r="AG79" s="3">
        <v>0</v>
      </c>
      <c r="AH79" s="1" t="s">
        <v>77</v>
      </c>
      <c r="AI79" s="17">
        <v>5</v>
      </c>
      <c r="AJ79" s="1"/>
    </row>
    <row r="80" spans="1:36" x14ac:dyDescent="0.2">
      <c r="A80" s="1" t="s">
        <v>425</v>
      </c>
      <c r="B80" s="1" t="s">
        <v>508</v>
      </c>
      <c r="C80" s="1" t="s">
        <v>947</v>
      </c>
      <c r="D80" s="1" t="s">
        <v>1126</v>
      </c>
      <c r="E80" s="3">
        <v>61.222222222222221</v>
      </c>
      <c r="F80" s="3">
        <v>6.1333333333333337</v>
      </c>
      <c r="G80" s="3">
        <v>0.66666666666666663</v>
      </c>
      <c r="H80" s="3">
        <v>0.53611111111111109</v>
      </c>
      <c r="I80" s="3">
        <v>4.927777777777778</v>
      </c>
      <c r="J80" s="3">
        <v>0</v>
      </c>
      <c r="K80" s="3">
        <v>0</v>
      </c>
      <c r="L80" s="3">
        <v>1.8894444444444449</v>
      </c>
      <c r="M80" s="3">
        <v>5.3066666666666666</v>
      </c>
      <c r="N80" s="3">
        <v>0</v>
      </c>
      <c r="O80" s="3">
        <f>SUM(Table2[[#This Row],[Qualified Social Work Staff Hours]:[Other Social Work Staff Hours]])/Table2[[#This Row],[MDS Census]]</f>
        <v>8.6678765880217792E-2</v>
      </c>
      <c r="P80" s="3">
        <v>5.4450000000000003</v>
      </c>
      <c r="Q80" s="3">
        <v>16.579333333333331</v>
      </c>
      <c r="R80" s="3">
        <f>SUM(Table2[[#This Row],[Qualified Activities Professional Hours]:[Other Activities Professional Hours]])/Table2[[#This Row],[MDS Census]]</f>
        <v>0.35974410163339382</v>
      </c>
      <c r="S80" s="3">
        <v>3.7521111111111112</v>
      </c>
      <c r="T80" s="3">
        <v>5.4916666666666663</v>
      </c>
      <c r="U80" s="3">
        <v>0</v>
      </c>
      <c r="V80" s="3">
        <f>SUM(Table2[[#This Row],[Occupational Therapist Hours]:[OT Aide Hours]])/Table2[[#This Row],[MDS Census]]</f>
        <v>0.15098729582577133</v>
      </c>
      <c r="W80" s="3">
        <v>3.8938888888888892</v>
      </c>
      <c r="X80" s="3">
        <v>3.9647777777777771</v>
      </c>
      <c r="Y80" s="3">
        <v>0</v>
      </c>
      <c r="Z80" s="3">
        <f>SUM(Table2[[#This Row],[Physical Therapist (PT) Hours]:[PT Aide Hours]])/Table2[[#This Row],[MDS Census]]</f>
        <v>0.12836297640653357</v>
      </c>
      <c r="AA80" s="3">
        <v>0</v>
      </c>
      <c r="AB80" s="3">
        <v>0</v>
      </c>
      <c r="AC80" s="3">
        <v>0</v>
      </c>
      <c r="AD80" s="3">
        <v>0</v>
      </c>
      <c r="AE80" s="3">
        <v>0</v>
      </c>
      <c r="AF80" s="3">
        <v>0</v>
      </c>
      <c r="AG80" s="3">
        <v>0</v>
      </c>
      <c r="AH80" s="1" t="s">
        <v>78</v>
      </c>
      <c r="AI80" s="17">
        <v>5</v>
      </c>
      <c r="AJ80" s="1"/>
    </row>
    <row r="81" spans="1:36" x14ac:dyDescent="0.2">
      <c r="A81" s="1" t="s">
        <v>425</v>
      </c>
      <c r="B81" s="1" t="s">
        <v>509</v>
      </c>
      <c r="C81" s="1" t="s">
        <v>948</v>
      </c>
      <c r="D81" s="1" t="s">
        <v>1127</v>
      </c>
      <c r="E81" s="3">
        <v>46.133333333333333</v>
      </c>
      <c r="F81" s="3">
        <v>5.6</v>
      </c>
      <c r="G81" s="3">
        <v>0.28888888888888886</v>
      </c>
      <c r="H81" s="3">
        <v>0</v>
      </c>
      <c r="I81" s="3">
        <v>0.58888888888888891</v>
      </c>
      <c r="J81" s="3">
        <v>0</v>
      </c>
      <c r="K81" s="3">
        <v>0</v>
      </c>
      <c r="L81" s="3">
        <v>1.5884444444444448</v>
      </c>
      <c r="M81" s="3">
        <v>13.147222222222222</v>
      </c>
      <c r="N81" s="3">
        <v>0</v>
      </c>
      <c r="O81" s="3">
        <f>SUM(Table2[[#This Row],[Qualified Social Work Staff Hours]:[Other Social Work Staff Hours]])/Table2[[#This Row],[MDS Census]]</f>
        <v>0.28498314065510599</v>
      </c>
      <c r="P81" s="3">
        <v>0</v>
      </c>
      <c r="Q81" s="3">
        <v>27.555555555555557</v>
      </c>
      <c r="R81" s="3">
        <f>SUM(Table2[[#This Row],[Qualified Activities Professional Hours]:[Other Activities Professional Hours]])/Table2[[#This Row],[MDS Census]]</f>
        <v>0.59730250481695568</v>
      </c>
      <c r="S81" s="3">
        <v>2.2308888888888898</v>
      </c>
      <c r="T81" s="3">
        <v>0.23777777777777784</v>
      </c>
      <c r="U81" s="3">
        <v>0</v>
      </c>
      <c r="V81" s="3">
        <f>SUM(Table2[[#This Row],[Occupational Therapist Hours]:[OT Aide Hours]])/Table2[[#This Row],[MDS Census]]</f>
        <v>5.3511560693641637E-2</v>
      </c>
      <c r="W81" s="3">
        <v>0.60511111111111104</v>
      </c>
      <c r="X81" s="3">
        <v>3.6700000000000008</v>
      </c>
      <c r="Y81" s="3">
        <v>0</v>
      </c>
      <c r="Z81" s="3">
        <f>SUM(Table2[[#This Row],[Physical Therapist (PT) Hours]:[PT Aide Hours]])/Table2[[#This Row],[MDS Census]]</f>
        <v>9.2668593448940295E-2</v>
      </c>
      <c r="AA81" s="3">
        <v>0</v>
      </c>
      <c r="AB81" s="3">
        <v>0</v>
      </c>
      <c r="AC81" s="3">
        <v>0</v>
      </c>
      <c r="AD81" s="3">
        <v>0</v>
      </c>
      <c r="AE81" s="3">
        <v>0</v>
      </c>
      <c r="AF81" s="3">
        <v>0</v>
      </c>
      <c r="AG81" s="3">
        <v>0</v>
      </c>
      <c r="AH81" s="1" t="s">
        <v>79</v>
      </c>
      <c r="AI81" s="17">
        <v>5</v>
      </c>
      <c r="AJ81" s="1"/>
    </row>
    <row r="82" spans="1:36" x14ac:dyDescent="0.2">
      <c r="A82" s="1" t="s">
        <v>425</v>
      </c>
      <c r="B82" s="1" t="s">
        <v>510</v>
      </c>
      <c r="C82" s="1" t="s">
        <v>949</v>
      </c>
      <c r="D82" s="1" t="s">
        <v>1105</v>
      </c>
      <c r="E82" s="3">
        <v>81.13333333333334</v>
      </c>
      <c r="F82" s="3">
        <v>5.4222222222222225</v>
      </c>
      <c r="G82" s="3">
        <v>0.15999999999999998</v>
      </c>
      <c r="H82" s="3">
        <v>0.3</v>
      </c>
      <c r="I82" s="3">
        <v>1.6861111111111111</v>
      </c>
      <c r="J82" s="3">
        <v>0</v>
      </c>
      <c r="K82" s="3">
        <v>0</v>
      </c>
      <c r="L82" s="3">
        <v>5.1143333333333327</v>
      </c>
      <c r="M82" s="3">
        <v>0</v>
      </c>
      <c r="N82" s="3">
        <v>5.5111111111111111</v>
      </c>
      <c r="O82" s="3">
        <f>SUM(Table2[[#This Row],[Qualified Social Work Staff Hours]:[Other Social Work Staff Hours]])/Table2[[#This Row],[MDS Census]]</f>
        <v>6.7926595453300459E-2</v>
      </c>
      <c r="P82" s="3">
        <v>0</v>
      </c>
      <c r="Q82" s="3">
        <v>0</v>
      </c>
      <c r="R82" s="3">
        <f>SUM(Table2[[#This Row],[Qualified Activities Professional Hours]:[Other Activities Professional Hours]])/Table2[[#This Row],[MDS Census]]</f>
        <v>0</v>
      </c>
      <c r="S82" s="3">
        <v>7.860444444444445</v>
      </c>
      <c r="T82" s="3">
        <v>6.6041111111111102</v>
      </c>
      <c r="U82" s="3">
        <v>0</v>
      </c>
      <c r="V82" s="3">
        <f>SUM(Table2[[#This Row],[Occupational Therapist Hours]:[OT Aide Hours]])/Table2[[#This Row],[MDS Census]]</f>
        <v>0.1782812927964941</v>
      </c>
      <c r="W82" s="3">
        <v>10.64411111111111</v>
      </c>
      <c r="X82" s="3">
        <v>10.529222222222224</v>
      </c>
      <c r="Y82" s="3">
        <v>0</v>
      </c>
      <c r="Z82" s="3">
        <f>SUM(Table2[[#This Row],[Physical Therapist (PT) Hours]:[PT Aide Hours]])/Table2[[#This Row],[MDS Census]]</f>
        <v>0.26096959737058334</v>
      </c>
      <c r="AA82" s="3">
        <v>0</v>
      </c>
      <c r="AB82" s="3">
        <v>0</v>
      </c>
      <c r="AC82" s="3">
        <v>0</v>
      </c>
      <c r="AD82" s="3">
        <v>0</v>
      </c>
      <c r="AE82" s="3">
        <v>0</v>
      </c>
      <c r="AF82" s="3">
        <v>0</v>
      </c>
      <c r="AG82" s="3">
        <v>0</v>
      </c>
      <c r="AH82" s="1" t="s">
        <v>80</v>
      </c>
      <c r="AI82" s="17">
        <v>5</v>
      </c>
      <c r="AJ82" s="1"/>
    </row>
    <row r="83" spans="1:36" x14ac:dyDescent="0.2">
      <c r="A83" s="1" t="s">
        <v>425</v>
      </c>
      <c r="B83" s="1" t="s">
        <v>511</v>
      </c>
      <c r="C83" s="1" t="s">
        <v>950</v>
      </c>
      <c r="D83" s="1" t="s">
        <v>1105</v>
      </c>
      <c r="E83" s="3">
        <v>139.74444444444444</v>
      </c>
      <c r="F83" s="3">
        <v>7.583333333333333</v>
      </c>
      <c r="G83" s="3">
        <v>0</v>
      </c>
      <c r="H83" s="3">
        <v>0</v>
      </c>
      <c r="I83" s="3">
        <v>5.25</v>
      </c>
      <c r="J83" s="3">
        <v>0</v>
      </c>
      <c r="K83" s="3">
        <v>0</v>
      </c>
      <c r="L83" s="3">
        <v>5.3273333333333328</v>
      </c>
      <c r="M83" s="3">
        <v>9.1887777777777764</v>
      </c>
      <c r="N83" s="3">
        <v>0</v>
      </c>
      <c r="O83" s="3">
        <f>SUM(Table2[[#This Row],[Qualified Social Work Staff Hours]:[Other Social Work Staff Hours]])/Table2[[#This Row],[MDS Census]]</f>
        <v>6.5754154408841525E-2</v>
      </c>
      <c r="P83" s="3">
        <v>0</v>
      </c>
      <c r="Q83" s="3">
        <v>22.840666666666674</v>
      </c>
      <c r="R83" s="3">
        <f>SUM(Table2[[#This Row],[Qualified Activities Professional Hours]:[Other Activities Professional Hours]])/Table2[[#This Row],[MDS Census]]</f>
        <v>0.16344597280750583</v>
      </c>
      <c r="S83" s="3">
        <v>14.558888888888893</v>
      </c>
      <c r="T83" s="3">
        <v>9.5756666666666668</v>
      </c>
      <c r="U83" s="3">
        <v>0</v>
      </c>
      <c r="V83" s="3">
        <f>SUM(Table2[[#This Row],[Occupational Therapist Hours]:[OT Aide Hours]])/Table2[[#This Row],[MDS Census]]</f>
        <v>0.17270493758447963</v>
      </c>
      <c r="W83" s="3">
        <v>8.9090000000000025</v>
      </c>
      <c r="X83" s="3">
        <v>9.4930000000000021</v>
      </c>
      <c r="Y83" s="3">
        <v>0</v>
      </c>
      <c r="Z83" s="3">
        <f>SUM(Table2[[#This Row],[Physical Therapist (PT) Hours]:[PT Aide Hours]])/Table2[[#This Row],[MDS Census]]</f>
        <v>0.13168323129522147</v>
      </c>
      <c r="AA83" s="3">
        <v>0</v>
      </c>
      <c r="AB83" s="3">
        <v>0</v>
      </c>
      <c r="AC83" s="3">
        <v>0</v>
      </c>
      <c r="AD83" s="3">
        <v>69.355444444444444</v>
      </c>
      <c r="AE83" s="3">
        <v>0</v>
      </c>
      <c r="AF83" s="3">
        <v>0</v>
      </c>
      <c r="AG83" s="3">
        <v>0</v>
      </c>
      <c r="AH83" s="1" t="s">
        <v>81</v>
      </c>
      <c r="AI83" s="17">
        <v>5</v>
      </c>
      <c r="AJ83" s="1"/>
    </row>
    <row r="84" spans="1:36" x14ac:dyDescent="0.2">
      <c r="A84" s="1" t="s">
        <v>425</v>
      </c>
      <c r="B84" s="1" t="s">
        <v>512</v>
      </c>
      <c r="C84" s="1" t="s">
        <v>951</v>
      </c>
      <c r="D84" s="1" t="s">
        <v>1097</v>
      </c>
      <c r="E84" s="3">
        <v>57.9</v>
      </c>
      <c r="F84" s="3">
        <v>2.9333333333333331</v>
      </c>
      <c r="G84" s="3">
        <v>1.8666666666666667</v>
      </c>
      <c r="H84" s="3">
        <v>0.43522222222222223</v>
      </c>
      <c r="I84" s="3">
        <v>3.911111111111111</v>
      </c>
      <c r="J84" s="3">
        <v>0</v>
      </c>
      <c r="K84" s="3">
        <v>0</v>
      </c>
      <c r="L84" s="3">
        <v>3.0905555555555559</v>
      </c>
      <c r="M84" s="3">
        <v>5.8666666666666663</v>
      </c>
      <c r="N84" s="3">
        <v>0</v>
      </c>
      <c r="O84" s="3">
        <f>SUM(Table2[[#This Row],[Qualified Social Work Staff Hours]:[Other Social Work Staff Hours]])/Table2[[#This Row],[MDS Census]]</f>
        <v>0.10132412204951065</v>
      </c>
      <c r="P84" s="3">
        <v>0</v>
      </c>
      <c r="Q84" s="3">
        <v>5.5611111111111109</v>
      </c>
      <c r="R84" s="3">
        <f>SUM(Table2[[#This Row],[Qualified Activities Professional Hours]:[Other Activities Professional Hours]])/Table2[[#This Row],[MDS Census]]</f>
        <v>9.604682402609864E-2</v>
      </c>
      <c r="S84" s="3">
        <v>21.084999999999997</v>
      </c>
      <c r="T84" s="3">
        <v>13.848888888888885</v>
      </c>
      <c r="U84" s="3">
        <v>0</v>
      </c>
      <c r="V84" s="3">
        <f>SUM(Table2[[#This Row],[Occupational Therapist Hours]:[OT Aide Hours]])/Table2[[#This Row],[MDS Census]]</f>
        <v>0.60334868547303766</v>
      </c>
      <c r="W84" s="3">
        <v>11.418000000000005</v>
      </c>
      <c r="X84" s="3">
        <v>15.851111111111111</v>
      </c>
      <c r="Y84" s="3">
        <v>4.9933333333333367</v>
      </c>
      <c r="Z84" s="3">
        <f>SUM(Table2[[#This Row],[Physical Therapist (PT) Hours]:[PT Aide Hours]])/Table2[[#This Row],[MDS Census]]</f>
        <v>0.55720974860871253</v>
      </c>
      <c r="AA84" s="3">
        <v>0</v>
      </c>
      <c r="AB84" s="3">
        <v>0</v>
      </c>
      <c r="AC84" s="3">
        <v>0</v>
      </c>
      <c r="AD84" s="3">
        <v>0</v>
      </c>
      <c r="AE84" s="3">
        <v>0</v>
      </c>
      <c r="AF84" s="3">
        <v>0</v>
      </c>
      <c r="AG84" s="3">
        <v>0</v>
      </c>
      <c r="AH84" s="1" t="s">
        <v>82</v>
      </c>
      <c r="AI84" s="17">
        <v>5</v>
      </c>
      <c r="AJ84" s="1"/>
    </row>
    <row r="85" spans="1:36" x14ac:dyDescent="0.2">
      <c r="A85" s="1" t="s">
        <v>425</v>
      </c>
      <c r="B85" s="1" t="s">
        <v>513</v>
      </c>
      <c r="C85" s="1" t="s">
        <v>877</v>
      </c>
      <c r="D85" s="1" t="s">
        <v>1123</v>
      </c>
      <c r="E85" s="3">
        <v>91.777777777777771</v>
      </c>
      <c r="F85" s="3">
        <v>72.007444444444445</v>
      </c>
      <c r="G85" s="3">
        <v>0.1</v>
      </c>
      <c r="H85" s="3">
        <v>0</v>
      </c>
      <c r="I85" s="3">
        <v>10.018333333333333</v>
      </c>
      <c r="J85" s="3">
        <v>0</v>
      </c>
      <c r="K85" s="3">
        <v>0</v>
      </c>
      <c r="L85" s="3">
        <v>0.88388888888888872</v>
      </c>
      <c r="M85" s="3">
        <v>16.551333333333336</v>
      </c>
      <c r="N85" s="3">
        <v>4.6222222222222218</v>
      </c>
      <c r="O85" s="3">
        <f>SUM(Table2[[#This Row],[Qualified Social Work Staff Hours]:[Other Social Work Staff Hours]])/Table2[[#This Row],[MDS Census]]</f>
        <v>0.23070460048426156</v>
      </c>
      <c r="P85" s="3">
        <v>0</v>
      </c>
      <c r="Q85" s="3">
        <v>36.659000000000006</v>
      </c>
      <c r="R85" s="3">
        <f>SUM(Table2[[#This Row],[Qualified Activities Professional Hours]:[Other Activities Professional Hours]])/Table2[[#This Row],[MDS Census]]</f>
        <v>0.3994322033898306</v>
      </c>
      <c r="S85" s="3">
        <v>2.7538888888888886</v>
      </c>
      <c r="T85" s="3">
        <v>7.3092222222222238</v>
      </c>
      <c r="U85" s="3">
        <v>0</v>
      </c>
      <c r="V85" s="3">
        <f>SUM(Table2[[#This Row],[Occupational Therapist Hours]:[OT Aide Hours]])/Table2[[#This Row],[MDS Census]]</f>
        <v>0.10964648910411624</v>
      </c>
      <c r="W85" s="3">
        <v>2.8132222222222216</v>
      </c>
      <c r="X85" s="3">
        <v>5.2558888888888884</v>
      </c>
      <c r="Y85" s="3">
        <v>0</v>
      </c>
      <c r="Z85" s="3">
        <f>SUM(Table2[[#This Row],[Physical Therapist (PT) Hours]:[PT Aide Hours]])/Table2[[#This Row],[MDS Census]]</f>
        <v>8.792009685230022E-2</v>
      </c>
      <c r="AA85" s="3">
        <v>0</v>
      </c>
      <c r="AB85" s="3">
        <v>5.1046666666666658</v>
      </c>
      <c r="AC85" s="3">
        <v>0</v>
      </c>
      <c r="AD85" s="3">
        <v>0</v>
      </c>
      <c r="AE85" s="3">
        <v>0</v>
      </c>
      <c r="AF85" s="3">
        <v>0</v>
      </c>
      <c r="AG85" s="3">
        <v>0</v>
      </c>
      <c r="AH85" s="1" t="s">
        <v>83</v>
      </c>
      <c r="AI85" s="17">
        <v>5</v>
      </c>
      <c r="AJ85" s="1"/>
    </row>
    <row r="86" spans="1:36" x14ac:dyDescent="0.2">
      <c r="A86" s="1" t="s">
        <v>425</v>
      </c>
      <c r="B86" s="1" t="s">
        <v>514</v>
      </c>
      <c r="C86" s="1" t="s">
        <v>874</v>
      </c>
      <c r="D86" s="1" t="s">
        <v>1070</v>
      </c>
      <c r="E86" s="3">
        <v>92.022222222222226</v>
      </c>
      <c r="F86" s="3">
        <v>5.6</v>
      </c>
      <c r="G86" s="3">
        <v>6.6666666666666666E-2</v>
      </c>
      <c r="H86" s="3">
        <v>0.56822222222222218</v>
      </c>
      <c r="I86" s="3">
        <v>5.1527777777777777</v>
      </c>
      <c r="J86" s="3">
        <v>0</v>
      </c>
      <c r="K86" s="3">
        <v>0</v>
      </c>
      <c r="L86" s="3">
        <v>5.7345555555555556</v>
      </c>
      <c r="M86" s="3">
        <v>6.0444444444444443</v>
      </c>
      <c r="N86" s="3">
        <v>1.2051111111111112</v>
      </c>
      <c r="O86" s="3">
        <f>SUM(Table2[[#This Row],[Qualified Social Work Staff Hours]:[Other Social Work Staff Hours]])/Table2[[#This Row],[MDS Census]]</f>
        <v>7.8780487804878049E-2</v>
      </c>
      <c r="P86" s="3">
        <v>2.8713333333333333</v>
      </c>
      <c r="Q86" s="3">
        <v>29.038666666666668</v>
      </c>
      <c r="R86" s="3">
        <f>SUM(Table2[[#This Row],[Qualified Activities Professional Hours]:[Other Activities Professional Hours]])/Table2[[#This Row],[MDS Census]]</f>
        <v>0.34676406665056747</v>
      </c>
      <c r="S86" s="3">
        <v>10.95188888888889</v>
      </c>
      <c r="T86" s="3">
        <v>16.264111111111109</v>
      </c>
      <c r="U86" s="3">
        <v>0</v>
      </c>
      <c r="V86" s="3">
        <f>SUM(Table2[[#This Row],[Occupational Therapist Hours]:[OT Aide Hours]])/Table2[[#This Row],[MDS Census]]</f>
        <v>0.29575464863559525</v>
      </c>
      <c r="W86" s="3">
        <v>5.0039999999999987</v>
      </c>
      <c r="X86" s="3">
        <v>15.531444444444441</v>
      </c>
      <c r="Y86" s="3">
        <v>0</v>
      </c>
      <c r="Z86" s="3">
        <f>SUM(Table2[[#This Row],[Physical Therapist (PT) Hours]:[PT Aide Hours]])/Table2[[#This Row],[MDS Census]]</f>
        <v>0.22315744989133054</v>
      </c>
      <c r="AA86" s="3">
        <v>0</v>
      </c>
      <c r="AB86" s="3">
        <v>0</v>
      </c>
      <c r="AC86" s="3">
        <v>0.05</v>
      </c>
      <c r="AD86" s="3">
        <v>0</v>
      </c>
      <c r="AE86" s="3">
        <v>0</v>
      </c>
      <c r="AF86" s="3">
        <v>0</v>
      </c>
      <c r="AG86" s="3">
        <v>0</v>
      </c>
      <c r="AH86" s="1" t="s">
        <v>84</v>
      </c>
      <c r="AI86" s="17">
        <v>5</v>
      </c>
      <c r="AJ86" s="1"/>
    </row>
    <row r="87" spans="1:36" x14ac:dyDescent="0.2">
      <c r="A87" s="1" t="s">
        <v>425</v>
      </c>
      <c r="B87" s="1" t="s">
        <v>515</v>
      </c>
      <c r="C87" s="1" t="s">
        <v>937</v>
      </c>
      <c r="D87" s="1" t="s">
        <v>1118</v>
      </c>
      <c r="E87" s="3">
        <v>78.455555555555549</v>
      </c>
      <c r="F87" s="3">
        <v>10.044444444444444</v>
      </c>
      <c r="G87" s="3">
        <v>0.73333333333333328</v>
      </c>
      <c r="H87" s="3">
        <v>0.53333333333333333</v>
      </c>
      <c r="I87" s="3">
        <v>11.28888888888889</v>
      </c>
      <c r="J87" s="3">
        <v>0</v>
      </c>
      <c r="K87" s="3">
        <v>0</v>
      </c>
      <c r="L87" s="3">
        <v>4.8262222222222224</v>
      </c>
      <c r="M87" s="3">
        <v>5.2444444444444445</v>
      </c>
      <c r="N87" s="3">
        <v>4.6533333333333342</v>
      </c>
      <c r="O87" s="3">
        <f>SUM(Table2[[#This Row],[Qualified Social Work Staff Hours]:[Other Social Work Staff Hours]])/Table2[[#This Row],[MDS Census]]</f>
        <v>0.12615776802152673</v>
      </c>
      <c r="P87" s="3">
        <v>5.1555555555555559</v>
      </c>
      <c r="Q87" s="3">
        <v>12.540111111111107</v>
      </c>
      <c r="R87" s="3">
        <f>SUM(Table2[[#This Row],[Qualified Activities Professional Hours]:[Other Activities Professional Hours]])/Table2[[#This Row],[MDS Census]]</f>
        <v>0.22555020535334938</v>
      </c>
      <c r="S87" s="3">
        <v>4.7870000000000008</v>
      </c>
      <c r="T87" s="3">
        <v>5.0534444444444455</v>
      </c>
      <c r="U87" s="3">
        <v>0</v>
      </c>
      <c r="V87" s="3">
        <f>SUM(Table2[[#This Row],[Occupational Therapist Hours]:[OT Aide Hours]])/Table2[[#This Row],[MDS Census]]</f>
        <v>0.12542699334371907</v>
      </c>
      <c r="W87" s="3">
        <v>1.7331111111111113</v>
      </c>
      <c r="X87" s="3">
        <v>4.519222222222222</v>
      </c>
      <c r="Y87" s="3">
        <v>0</v>
      </c>
      <c r="Z87" s="3">
        <f>SUM(Table2[[#This Row],[Physical Therapist (PT) Hours]:[PT Aide Hours]])/Table2[[#This Row],[MDS Census]]</f>
        <v>7.9692678090921981E-2</v>
      </c>
      <c r="AA87" s="3">
        <v>0</v>
      </c>
      <c r="AB87" s="3">
        <v>0</v>
      </c>
      <c r="AC87" s="3">
        <v>0</v>
      </c>
      <c r="AD87" s="3">
        <v>0</v>
      </c>
      <c r="AE87" s="3">
        <v>0</v>
      </c>
      <c r="AF87" s="3">
        <v>79.989111111111143</v>
      </c>
      <c r="AG87" s="3">
        <v>0</v>
      </c>
      <c r="AH87" s="1" t="s">
        <v>85</v>
      </c>
      <c r="AI87" s="17">
        <v>5</v>
      </c>
      <c r="AJ87" s="1"/>
    </row>
    <row r="88" spans="1:36" x14ac:dyDescent="0.2">
      <c r="A88" s="1" t="s">
        <v>425</v>
      </c>
      <c r="B88" s="1" t="s">
        <v>516</v>
      </c>
      <c r="C88" s="1" t="s">
        <v>952</v>
      </c>
      <c r="D88" s="1" t="s">
        <v>1079</v>
      </c>
      <c r="E88" s="3">
        <v>101.44444444444444</v>
      </c>
      <c r="F88" s="3">
        <v>5.333333333333333</v>
      </c>
      <c r="G88" s="3">
        <v>0.37777777777777777</v>
      </c>
      <c r="H88" s="3">
        <v>0.50244444444444447</v>
      </c>
      <c r="I88" s="3">
        <v>1.95</v>
      </c>
      <c r="J88" s="3">
        <v>0</v>
      </c>
      <c r="K88" s="3">
        <v>0</v>
      </c>
      <c r="L88" s="3">
        <v>1.7583333333333333</v>
      </c>
      <c r="M88" s="3">
        <v>4.177777777777778</v>
      </c>
      <c r="N88" s="3">
        <v>2.5583333333333331</v>
      </c>
      <c r="O88" s="3">
        <f>SUM(Table2[[#This Row],[Qualified Social Work Staff Hours]:[Other Social Work Staff Hours]])/Table2[[#This Row],[MDS Census]]</f>
        <v>6.6401971522453446E-2</v>
      </c>
      <c r="P88" s="3">
        <v>5.7222222222222223</v>
      </c>
      <c r="Q88" s="3">
        <v>8.6833333333333336</v>
      </c>
      <c r="R88" s="3">
        <f>SUM(Table2[[#This Row],[Qualified Activities Professional Hours]:[Other Activities Professional Hours]])/Table2[[#This Row],[MDS Census]]</f>
        <v>0.14200438116100766</v>
      </c>
      <c r="S88" s="3">
        <v>8.5250000000000004</v>
      </c>
      <c r="T88" s="3">
        <v>4.322222222222222</v>
      </c>
      <c r="U88" s="3">
        <v>0</v>
      </c>
      <c r="V88" s="3">
        <f>SUM(Table2[[#This Row],[Occupational Therapist Hours]:[OT Aide Hours]])/Table2[[#This Row],[MDS Census]]</f>
        <v>0.12664293537787513</v>
      </c>
      <c r="W88" s="3">
        <v>11.033333333333333</v>
      </c>
      <c r="X88" s="3">
        <v>3.8277777777777779</v>
      </c>
      <c r="Y88" s="3">
        <v>0</v>
      </c>
      <c r="Z88" s="3">
        <f>SUM(Table2[[#This Row],[Physical Therapist (PT) Hours]:[PT Aide Hours]])/Table2[[#This Row],[MDS Census]]</f>
        <v>0.14649507119386637</v>
      </c>
      <c r="AA88" s="3">
        <v>0</v>
      </c>
      <c r="AB88" s="3">
        <v>0</v>
      </c>
      <c r="AC88" s="3">
        <v>0</v>
      </c>
      <c r="AD88" s="3">
        <v>0</v>
      </c>
      <c r="AE88" s="3">
        <v>0</v>
      </c>
      <c r="AF88" s="3">
        <v>0</v>
      </c>
      <c r="AG88" s="3">
        <v>0</v>
      </c>
      <c r="AH88" s="1" t="s">
        <v>86</v>
      </c>
      <c r="AI88" s="17">
        <v>5</v>
      </c>
      <c r="AJ88" s="1"/>
    </row>
    <row r="89" spans="1:36" x14ac:dyDescent="0.2">
      <c r="A89" s="1" t="s">
        <v>425</v>
      </c>
      <c r="B89" s="1" t="s">
        <v>517</v>
      </c>
      <c r="C89" s="1" t="s">
        <v>874</v>
      </c>
      <c r="D89" s="1" t="s">
        <v>1070</v>
      </c>
      <c r="E89" s="3">
        <v>57.911111111111111</v>
      </c>
      <c r="F89" s="3">
        <v>6.2027777777777775</v>
      </c>
      <c r="G89" s="3">
        <v>0</v>
      </c>
      <c r="H89" s="3">
        <v>0</v>
      </c>
      <c r="I89" s="3">
        <v>47.751111111111115</v>
      </c>
      <c r="J89" s="3">
        <v>0</v>
      </c>
      <c r="K89" s="3">
        <v>0</v>
      </c>
      <c r="L89" s="3">
        <v>0.98255555555555552</v>
      </c>
      <c r="M89" s="3">
        <v>5.4666666666666668</v>
      </c>
      <c r="N89" s="3">
        <v>0</v>
      </c>
      <c r="O89" s="3">
        <f>SUM(Table2[[#This Row],[Qualified Social Work Staff Hours]:[Other Social Work Staff Hours]])/Table2[[#This Row],[MDS Census]]</f>
        <v>9.4397544128933239E-2</v>
      </c>
      <c r="P89" s="3">
        <v>14.911555555555557</v>
      </c>
      <c r="Q89" s="3">
        <v>0</v>
      </c>
      <c r="R89" s="3">
        <f>SUM(Table2[[#This Row],[Qualified Activities Professional Hours]:[Other Activities Professional Hours]])/Table2[[#This Row],[MDS Census]]</f>
        <v>0.25749040675364548</v>
      </c>
      <c r="S89" s="3">
        <v>2.5248888888888885</v>
      </c>
      <c r="T89" s="3">
        <v>5.2263333333333311</v>
      </c>
      <c r="U89" s="3">
        <v>0</v>
      </c>
      <c r="V89" s="3">
        <f>SUM(Table2[[#This Row],[Occupational Therapist Hours]:[OT Aide Hours]])/Table2[[#This Row],[MDS Census]]</f>
        <v>0.13384689178818107</v>
      </c>
      <c r="W89" s="3">
        <v>3.2999999999999994</v>
      </c>
      <c r="X89" s="3">
        <v>6.801333333333333</v>
      </c>
      <c r="Y89" s="3">
        <v>0</v>
      </c>
      <c r="Z89" s="3">
        <f>SUM(Table2[[#This Row],[Physical Therapist (PT) Hours]:[PT Aide Hours]])/Table2[[#This Row],[MDS Census]]</f>
        <v>0.17442824251726782</v>
      </c>
      <c r="AA89" s="3">
        <v>0</v>
      </c>
      <c r="AB89" s="3">
        <v>0</v>
      </c>
      <c r="AC89" s="3">
        <v>0</v>
      </c>
      <c r="AD89" s="3">
        <v>0</v>
      </c>
      <c r="AE89" s="3">
        <v>0</v>
      </c>
      <c r="AF89" s="3">
        <v>0</v>
      </c>
      <c r="AG89" s="3">
        <v>0</v>
      </c>
      <c r="AH89" s="1" t="s">
        <v>87</v>
      </c>
      <c r="AI89" s="17">
        <v>5</v>
      </c>
      <c r="AJ89" s="1"/>
    </row>
    <row r="90" spans="1:36" x14ac:dyDescent="0.2">
      <c r="A90" s="1" t="s">
        <v>425</v>
      </c>
      <c r="B90" s="1" t="s">
        <v>518</v>
      </c>
      <c r="C90" s="1" t="s">
        <v>928</v>
      </c>
      <c r="D90" s="1" t="s">
        <v>1079</v>
      </c>
      <c r="E90" s="3">
        <v>116.9</v>
      </c>
      <c r="F90" s="3">
        <v>0</v>
      </c>
      <c r="G90" s="3">
        <v>0</v>
      </c>
      <c r="H90" s="3">
        <v>0</v>
      </c>
      <c r="I90" s="3">
        <v>0.35555555555555557</v>
      </c>
      <c r="J90" s="3">
        <v>0</v>
      </c>
      <c r="K90" s="3">
        <v>0</v>
      </c>
      <c r="L90" s="3">
        <v>4.5350000000000001</v>
      </c>
      <c r="M90" s="3">
        <v>5.1555555555555559</v>
      </c>
      <c r="N90" s="3">
        <v>4.9777777777777779</v>
      </c>
      <c r="O90" s="3">
        <f>SUM(Table2[[#This Row],[Qualified Social Work Staff Hours]:[Other Social Work Staff Hours]])/Table2[[#This Row],[MDS Census]]</f>
        <v>8.6683775306529792E-2</v>
      </c>
      <c r="P90" s="3">
        <v>4.7111111111111112</v>
      </c>
      <c r="Q90" s="3">
        <v>15.248888888888899</v>
      </c>
      <c r="R90" s="3">
        <f>SUM(Table2[[#This Row],[Qualified Activities Professional Hours]:[Other Activities Professional Hours]])/Table2[[#This Row],[MDS Census]]</f>
        <v>0.17074422583404628</v>
      </c>
      <c r="S90" s="3">
        <v>10.406333333333334</v>
      </c>
      <c r="T90" s="3">
        <v>4.8764444444444441</v>
      </c>
      <c r="U90" s="3">
        <v>0</v>
      </c>
      <c r="V90" s="3">
        <f>SUM(Table2[[#This Row],[Occupational Therapist Hours]:[OT Aide Hours]])/Table2[[#This Row],[MDS Census]]</f>
        <v>0.13073377055412982</v>
      </c>
      <c r="W90" s="3">
        <v>6.968</v>
      </c>
      <c r="X90" s="3">
        <v>13.56955555555556</v>
      </c>
      <c r="Y90" s="3">
        <v>0</v>
      </c>
      <c r="Z90" s="3">
        <f>SUM(Table2[[#This Row],[Physical Therapist (PT) Hours]:[PT Aide Hours]])/Table2[[#This Row],[MDS Census]]</f>
        <v>0.17568482083452147</v>
      </c>
      <c r="AA90" s="3">
        <v>0</v>
      </c>
      <c r="AB90" s="3">
        <v>0</v>
      </c>
      <c r="AC90" s="3">
        <v>0</v>
      </c>
      <c r="AD90" s="3">
        <v>60.449888888888864</v>
      </c>
      <c r="AE90" s="3">
        <v>0</v>
      </c>
      <c r="AF90" s="3">
        <v>0</v>
      </c>
      <c r="AG90" s="3">
        <v>0</v>
      </c>
      <c r="AH90" s="1" t="s">
        <v>88</v>
      </c>
      <c r="AI90" s="17">
        <v>5</v>
      </c>
      <c r="AJ90" s="1"/>
    </row>
    <row r="91" spans="1:36" x14ac:dyDescent="0.2">
      <c r="A91" s="1" t="s">
        <v>425</v>
      </c>
      <c r="B91" s="1" t="s">
        <v>519</v>
      </c>
      <c r="C91" s="1" t="s">
        <v>953</v>
      </c>
      <c r="D91" s="1" t="s">
        <v>1095</v>
      </c>
      <c r="E91" s="3">
        <v>80.088888888888889</v>
      </c>
      <c r="F91" s="3">
        <v>4.7111111111111112</v>
      </c>
      <c r="G91" s="3">
        <v>0.16666666666666666</v>
      </c>
      <c r="H91" s="3">
        <v>0.4</v>
      </c>
      <c r="I91" s="3">
        <v>15.006555555555558</v>
      </c>
      <c r="J91" s="3">
        <v>0</v>
      </c>
      <c r="K91" s="3">
        <v>0</v>
      </c>
      <c r="L91" s="3">
        <v>6.3018888888888913</v>
      </c>
      <c r="M91" s="3">
        <v>16.045111111111119</v>
      </c>
      <c r="N91" s="3">
        <v>0</v>
      </c>
      <c r="O91" s="3">
        <f>SUM(Table2[[#This Row],[Qualified Social Work Staff Hours]:[Other Social Work Staff Hours]])/Table2[[#This Row],[MDS Census]]</f>
        <v>0.20034128745837967</v>
      </c>
      <c r="P91" s="3">
        <v>0.64177777777777778</v>
      </c>
      <c r="Q91" s="3">
        <v>0</v>
      </c>
      <c r="R91" s="3">
        <f>SUM(Table2[[#This Row],[Qualified Activities Professional Hours]:[Other Activities Professional Hours]])/Table2[[#This Row],[MDS Census]]</f>
        <v>8.0133185349611537E-3</v>
      </c>
      <c r="S91" s="3">
        <v>7.0609999999999999</v>
      </c>
      <c r="T91" s="3">
        <v>9.9008888888888862</v>
      </c>
      <c r="U91" s="3">
        <v>0</v>
      </c>
      <c r="V91" s="3">
        <f>SUM(Table2[[#This Row],[Occupational Therapist Hours]:[OT Aide Hours]])/Table2[[#This Row],[MDS Census]]</f>
        <v>0.21178829078801328</v>
      </c>
      <c r="W91" s="3">
        <v>7.8928888888888906</v>
      </c>
      <c r="X91" s="3">
        <v>9.5914444444444449</v>
      </c>
      <c r="Y91" s="3">
        <v>0</v>
      </c>
      <c r="Z91" s="3">
        <f>SUM(Table2[[#This Row],[Physical Therapist (PT) Hours]:[PT Aide Hours]])/Table2[[#This Row],[MDS Census]]</f>
        <v>0.21831159822419538</v>
      </c>
      <c r="AA91" s="3">
        <v>0</v>
      </c>
      <c r="AB91" s="3">
        <v>25.331</v>
      </c>
      <c r="AC91" s="3">
        <v>0</v>
      </c>
      <c r="AD91" s="3">
        <v>0</v>
      </c>
      <c r="AE91" s="3">
        <v>0</v>
      </c>
      <c r="AF91" s="3">
        <v>6.3036666666666656</v>
      </c>
      <c r="AG91" s="3">
        <v>0</v>
      </c>
      <c r="AH91" s="1" t="s">
        <v>89</v>
      </c>
      <c r="AI91" s="17">
        <v>5</v>
      </c>
      <c r="AJ91" s="1"/>
    </row>
    <row r="92" spans="1:36" x14ac:dyDescent="0.2">
      <c r="A92" s="1" t="s">
        <v>425</v>
      </c>
      <c r="B92" s="1" t="s">
        <v>520</v>
      </c>
      <c r="C92" s="1" t="s">
        <v>892</v>
      </c>
      <c r="D92" s="1" t="s">
        <v>1068</v>
      </c>
      <c r="E92" s="3">
        <v>78.511111111111106</v>
      </c>
      <c r="F92" s="3">
        <v>4.5</v>
      </c>
      <c r="G92" s="3">
        <v>0</v>
      </c>
      <c r="H92" s="3">
        <v>0.35555555555555557</v>
      </c>
      <c r="I92" s="3">
        <v>2.6944444444444446</v>
      </c>
      <c r="J92" s="3">
        <v>0</v>
      </c>
      <c r="K92" s="3">
        <v>2.4166666666666665</v>
      </c>
      <c r="L92" s="3">
        <v>3.013555555555556</v>
      </c>
      <c r="M92" s="3">
        <v>14.416666666666666</v>
      </c>
      <c r="N92" s="3">
        <v>0</v>
      </c>
      <c r="O92" s="3">
        <f>SUM(Table2[[#This Row],[Qualified Social Work Staff Hours]:[Other Social Work Staff Hours]])/Table2[[#This Row],[MDS Census]]</f>
        <v>0.18362581375601472</v>
      </c>
      <c r="P92" s="3">
        <v>4.916666666666667</v>
      </c>
      <c r="Q92" s="3">
        <v>55.774999999999999</v>
      </c>
      <c r="R92" s="3">
        <f>SUM(Table2[[#This Row],[Qualified Activities Professional Hours]:[Other Activities Professional Hours]])/Table2[[#This Row],[MDS Census]]</f>
        <v>0.77303283328615913</v>
      </c>
      <c r="S92" s="3">
        <v>8.1253333333333337</v>
      </c>
      <c r="T92" s="3">
        <v>4.6752222222222208</v>
      </c>
      <c r="U92" s="3">
        <v>0</v>
      </c>
      <c r="V92" s="3">
        <f>SUM(Table2[[#This Row],[Occupational Therapist Hours]:[OT Aide Hours]])/Table2[[#This Row],[MDS Census]]</f>
        <v>0.16304132465326918</v>
      </c>
      <c r="W92" s="3">
        <v>3.4240000000000008</v>
      </c>
      <c r="X92" s="3">
        <v>6.746777777777778</v>
      </c>
      <c r="Y92" s="3">
        <v>0</v>
      </c>
      <c r="Z92" s="3">
        <f>SUM(Table2[[#This Row],[Physical Therapist (PT) Hours]:[PT Aide Hours]])/Table2[[#This Row],[MDS Census]]</f>
        <v>0.12954571185960942</v>
      </c>
      <c r="AA92" s="3">
        <v>0</v>
      </c>
      <c r="AB92" s="3">
        <v>0</v>
      </c>
      <c r="AC92" s="3">
        <v>0</v>
      </c>
      <c r="AD92" s="3">
        <v>0</v>
      </c>
      <c r="AE92" s="3">
        <v>0</v>
      </c>
      <c r="AF92" s="3">
        <v>0</v>
      </c>
      <c r="AG92" s="3">
        <v>0</v>
      </c>
      <c r="AH92" s="1" t="s">
        <v>90</v>
      </c>
      <c r="AI92" s="17">
        <v>5</v>
      </c>
      <c r="AJ92" s="1"/>
    </row>
    <row r="93" spans="1:36" x14ac:dyDescent="0.2">
      <c r="A93" s="1" t="s">
        <v>425</v>
      </c>
      <c r="B93" s="1" t="s">
        <v>521</v>
      </c>
      <c r="C93" s="1" t="s">
        <v>954</v>
      </c>
      <c r="D93" s="1" t="s">
        <v>1097</v>
      </c>
      <c r="E93" s="3">
        <v>114.71111111111111</v>
      </c>
      <c r="F93" s="3">
        <v>5.5111111111111111</v>
      </c>
      <c r="G93" s="3">
        <v>1.5683333333333331</v>
      </c>
      <c r="H93" s="3">
        <v>0.48888888888888887</v>
      </c>
      <c r="I93" s="3">
        <v>6.7833333333333332</v>
      </c>
      <c r="J93" s="3">
        <v>0</v>
      </c>
      <c r="K93" s="3">
        <v>0</v>
      </c>
      <c r="L93" s="3">
        <v>15.73977777777778</v>
      </c>
      <c r="M93" s="3">
        <v>9.6888888888888882</v>
      </c>
      <c r="N93" s="3">
        <v>9.8333333333333339</v>
      </c>
      <c r="O93" s="3">
        <f>SUM(Table2[[#This Row],[Qualified Social Work Staff Hours]:[Other Social Work Staff Hours]])/Table2[[#This Row],[MDS Census]]</f>
        <v>0.17018597442851607</v>
      </c>
      <c r="P93" s="3">
        <v>4.9777777777777779</v>
      </c>
      <c r="Q93" s="3">
        <v>14.975</v>
      </c>
      <c r="R93" s="3">
        <f>SUM(Table2[[#This Row],[Qualified Activities Professional Hours]:[Other Activities Professional Hours]])/Table2[[#This Row],[MDS Census]]</f>
        <v>0.17393936458736922</v>
      </c>
      <c r="S93" s="3">
        <v>18.791999999999994</v>
      </c>
      <c r="T93" s="3">
        <v>14.757666666666665</v>
      </c>
      <c r="U93" s="3">
        <v>0</v>
      </c>
      <c r="V93" s="3">
        <f>SUM(Table2[[#This Row],[Occupational Therapist Hours]:[OT Aide Hours]])/Table2[[#This Row],[MDS Census]]</f>
        <v>0.29247094149554431</v>
      </c>
      <c r="W93" s="3">
        <v>17.336111111111112</v>
      </c>
      <c r="X93" s="3">
        <v>20.124000000000006</v>
      </c>
      <c r="Y93" s="3">
        <v>0</v>
      </c>
      <c r="Z93" s="3">
        <f>SUM(Table2[[#This Row],[Physical Therapist (PT) Hours]:[PT Aide Hours]])/Table2[[#This Row],[MDS Census]]</f>
        <v>0.32656044168926779</v>
      </c>
      <c r="AA93" s="3">
        <v>0</v>
      </c>
      <c r="AB93" s="3">
        <v>0</v>
      </c>
      <c r="AC93" s="3">
        <v>0</v>
      </c>
      <c r="AD93" s="3">
        <v>0</v>
      </c>
      <c r="AE93" s="3">
        <v>0</v>
      </c>
      <c r="AF93" s="3">
        <v>0</v>
      </c>
      <c r="AG93" s="3">
        <v>0</v>
      </c>
      <c r="AH93" s="1" t="s">
        <v>91</v>
      </c>
      <c r="AI93" s="17">
        <v>5</v>
      </c>
      <c r="AJ93" s="1"/>
    </row>
    <row r="94" spans="1:36" x14ac:dyDescent="0.2">
      <c r="A94" s="1" t="s">
        <v>425</v>
      </c>
      <c r="B94" s="1" t="s">
        <v>522</v>
      </c>
      <c r="C94" s="1" t="s">
        <v>928</v>
      </c>
      <c r="D94" s="1" t="s">
        <v>1079</v>
      </c>
      <c r="E94" s="3">
        <v>81.266666666666666</v>
      </c>
      <c r="F94" s="3">
        <v>4.333333333333333</v>
      </c>
      <c r="G94" s="3">
        <v>0</v>
      </c>
      <c r="H94" s="3">
        <v>0</v>
      </c>
      <c r="I94" s="3">
        <v>3.1666666666666665</v>
      </c>
      <c r="J94" s="3">
        <v>0</v>
      </c>
      <c r="K94" s="3">
        <v>0</v>
      </c>
      <c r="L94" s="3">
        <v>1.689111111111111</v>
      </c>
      <c r="M94" s="3">
        <v>6.3955555555555561</v>
      </c>
      <c r="N94" s="3">
        <v>3.9877777777777781</v>
      </c>
      <c r="O94" s="3">
        <f>SUM(Table2[[#This Row],[Qualified Social Work Staff Hours]:[Other Social Work Staff Hours]])/Table2[[#This Row],[MDS Census]]</f>
        <v>0.12776866283839214</v>
      </c>
      <c r="P94" s="3">
        <v>1</v>
      </c>
      <c r="Q94" s="3">
        <v>12.313333333333325</v>
      </c>
      <c r="R94" s="3">
        <f>SUM(Table2[[#This Row],[Qualified Activities Professional Hours]:[Other Activities Professional Hours]])/Table2[[#This Row],[MDS Census]]</f>
        <v>0.16382280557834281</v>
      </c>
      <c r="S94" s="3">
        <v>2.4141111111111111</v>
      </c>
      <c r="T94" s="3">
        <v>2.2225555555555561</v>
      </c>
      <c r="U94" s="3">
        <v>0</v>
      </c>
      <c r="V94" s="3">
        <f>SUM(Table2[[#This Row],[Occupational Therapist Hours]:[OT Aide Hours]])/Table2[[#This Row],[MDS Census]]</f>
        <v>5.7054963084495487E-2</v>
      </c>
      <c r="W94" s="3">
        <v>2.0996666666666668</v>
      </c>
      <c r="X94" s="3">
        <v>2.5750000000000002</v>
      </c>
      <c r="Y94" s="3">
        <v>0</v>
      </c>
      <c r="Z94" s="3">
        <f>SUM(Table2[[#This Row],[Physical Therapist (PT) Hours]:[PT Aide Hours]])/Table2[[#This Row],[MDS Census]]</f>
        <v>5.7522559474979494E-2</v>
      </c>
      <c r="AA94" s="3">
        <v>0</v>
      </c>
      <c r="AB94" s="3">
        <v>0</v>
      </c>
      <c r="AC94" s="3">
        <v>0</v>
      </c>
      <c r="AD94" s="3">
        <v>46.088888888888889</v>
      </c>
      <c r="AE94" s="3">
        <v>0</v>
      </c>
      <c r="AF94" s="3">
        <v>0</v>
      </c>
      <c r="AG94" s="3">
        <v>0</v>
      </c>
      <c r="AH94" s="1" t="s">
        <v>92</v>
      </c>
      <c r="AI94" s="17">
        <v>5</v>
      </c>
      <c r="AJ94" s="1"/>
    </row>
    <row r="95" spans="1:36" x14ac:dyDescent="0.2">
      <c r="A95" s="1" t="s">
        <v>425</v>
      </c>
      <c r="B95" s="1" t="s">
        <v>523</v>
      </c>
      <c r="C95" s="1" t="s">
        <v>925</v>
      </c>
      <c r="D95" s="1" t="s">
        <v>1115</v>
      </c>
      <c r="E95" s="3">
        <v>89.033333333333331</v>
      </c>
      <c r="F95" s="3">
        <v>5.2444444444444445</v>
      </c>
      <c r="G95" s="3">
        <v>0.33333333333333331</v>
      </c>
      <c r="H95" s="3">
        <v>0.5444444444444444</v>
      </c>
      <c r="I95" s="3">
        <v>3.2888888888888888</v>
      </c>
      <c r="J95" s="3">
        <v>0</v>
      </c>
      <c r="K95" s="3">
        <v>0</v>
      </c>
      <c r="L95" s="3">
        <v>7.0851111111111118</v>
      </c>
      <c r="M95" s="3">
        <v>5.2444444444444445</v>
      </c>
      <c r="N95" s="3">
        <v>7.1522222222222194</v>
      </c>
      <c r="O95" s="3">
        <f>SUM(Table2[[#This Row],[Qualified Social Work Staff Hours]:[Other Social Work Staff Hours]])/Table2[[#This Row],[MDS Census]]</f>
        <v>0.13923624110819915</v>
      </c>
      <c r="P95" s="3">
        <v>2.1077777777777778</v>
      </c>
      <c r="Q95" s="3">
        <v>9.3665555555555553</v>
      </c>
      <c r="R95" s="3">
        <f>SUM(Table2[[#This Row],[Qualified Activities Professional Hours]:[Other Activities Professional Hours]])/Table2[[#This Row],[MDS Census]]</f>
        <v>0.12887682515911644</v>
      </c>
      <c r="S95" s="3">
        <v>15.535555555555554</v>
      </c>
      <c r="T95" s="3">
        <v>0.59033333333333338</v>
      </c>
      <c r="U95" s="3">
        <v>0</v>
      </c>
      <c r="V95" s="3">
        <f>SUM(Table2[[#This Row],[Occupational Therapist Hours]:[OT Aide Hours]])/Table2[[#This Row],[MDS Census]]</f>
        <v>0.18112192686883813</v>
      </c>
      <c r="W95" s="3">
        <v>6.019555555555554</v>
      </c>
      <c r="X95" s="3">
        <v>13.717777777777782</v>
      </c>
      <c r="Y95" s="3">
        <v>0</v>
      </c>
      <c r="Z95" s="3">
        <f>SUM(Table2[[#This Row],[Physical Therapist (PT) Hours]:[PT Aide Hours]])/Table2[[#This Row],[MDS Census]]</f>
        <v>0.22168476226132539</v>
      </c>
      <c r="AA95" s="3">
        <v>0</v>
      </c>
      <c r="AB95" s="3">
        <v>0</v>
      </c>
      <c r="AC95" s="3">
        <v>0</v>
      </c>
      <c r="AD95" s="3">
        <v>0</v>
      </c>
      <c r="AE95" s="3">
        <v>0</v>
      </c>
      <c r="AF95" s="3">
        <v>0</v>
      </c>
      <c r="AG95" s="3">
        <v>0</v>
      </c>
      <c r="AH95" s="1" t="s">
        <v>93</v>
      </c>
      <c r="AI95" s="17">
        <v>5</v>
      </c>
      <c r="AJ95" s="1"/>
    </row>
    <row r="96" spans="1:36" x14ac:dyDescent="0.2">
      <c r="A96" s="1" t="s">
        <v>425</v>
      </c>
      <c r="B96" s="1" t="s">
        <v>524</v>
      </c>
      <c r="C96" s="1" t="s">
        <v>939</v>
      </c>
      <c r="D96" s="1" t="s">
        <v>1074</v>
      </c>
      <c r="E96" s="3">
        <v>63.766666666666666</v>
      </c>
      <c r="F96" s="3">
        <v>5.6888888888888891</v>
      </c>
      <c r="G96" s="3">
        <v>1.2422222222222219</v>
      </c>
      <c r="H96" s="3">
        <v>0.377</v>
      </c>
      <c r="I96" s="3">
        <v>0.79722222222222228</v>
      </c>
      <c r="J96" s="3">
        <v>0</v>
      </c>
      <c r="K96" s="3">
        <v>0</v>
      </c>
      <c r="L96" s="3">
        <v>0.27055555555555555</v>
      </c>
      <c r="M96" s="3">
        <v>0</v>
      </c>
      <c r="N96" s="3">
        <v>9.4823333333333331</v>
      </c>
      <c r="O96" s="3">
        <f>SUM(Table2[[#This Row],[Qualified Social Work Staff Hours]:[Other Social Work Staff Hours]])/Table2[[#This Row],[MDS Census]]</f>
        <v>0.14870360690015683</v>
      </c>
      <c r="P96" s="3">
        <v>5.3</v>
      </c>
      <c r="Q96" s="3">
        <v>22.649222222222214</v>
      </c>
      <c r="R96" s="3">
        <f>SUM(Table2[[#This Row],[Qualified Activities Professional Hours]:[Other Activities Professional Hours]])/Table2[[#This Row],[MDS Census]]</f>
        <v>0.43830458267990929</v>
      </c>
      <c r="S96" s="3">
        <v>9.3686666666666643</v>
      </c>
      <c r="T96" s="3">
        <v>0.52355555555555555</v>
      </c>
      <c r="U96" s="3">
        <v>0</v>
      </c>
      <c r="V96" s="3">
        <f>SUM(Table2[[#This Row],[Occupational Therapist Hours]:[OT Aide Hours]])/Table2[[#This Row],[MDS Census]]</f>
        <v>0.15513155602021253</v>
      </c>
      <c r="W96" s="3">
        <v>4.5843333333333334</v>
      </c>
      <c r="X96" s="3">
        <v>5.6072222222222212</v>
      </c>
      <c r="Y96" s="3">
        <v>0</v>
      </c>
      <c r="Z96" s="3">
        <f>SUM(Table2[[#This Row],[Physical Therapist (PT) Hours]:[PT Aide Hours]])/Table2[[#This Row],[MDS Census]]</f>
        <v>0.15982575361561246</v>
      </c>
      <c r="AA96" s="3">
        <v>0</v>
      </c>
      <c r="AB96" s="3">
        <v>0</v>
      </c>
      <c r="AC96" s="3">
        <v>0</v>
      </c>
      <c r="AD96" s="3">
        <v>0</v>
      </c>
      <c r="AE96" s="3">
        <v>0</v>
      </c>
      <c r="AF96" s="3">
        <v>0</v>
      </c>
      <c r="AG96" s="3">
        <v>0</v>
      </c>
      <c r="AH96" s="1" t="s">
        <v>94</v>
      </c>
      <c r="AI96" s="17">
        <v>5</v>
      </c>
      <c r="AJ96" s="1"/>
    </row>
    <row r="97" spans="1:36" x14ac:dyDescent="0.2">
      <c r="A97" s="1" t="s">
        <v>425</v>
      </c>
      <c r="B97" s="1" t="s">
        <v>525</v>
      </c>
      <c r="C97" s="1" t="s">
        <v>955</v>
      </c>
      <c r="D97" s="1" t="s">
        <v>1128</v>
      </c>
      <c r="E97" s="3">
        <v>84.644444444444446</v>
      </c>
      <c r="F97" s="3">
        <v>4.7111111111111112</v>
      </c>
      <c r="G97" s="3">
        <v>0.35555555555555557</v>
      </c>
      <c r="H97" s="3">
        <v>0.47411111111111121</v>
      </c>
      <c r="I97" s="3">
        <v>1.3027777777777778</v>
      </c>
      <c r="J97" s="3">
        <v>0</v>
      </c>
      <c r="K97" s="3">
        <v>0</v>
      </c>
      <c r="L97" s="3">
        <v>3.6598888888888887</v>
      </c>
      <c r="M97" s="3">
        <v>5.197222222222222</v>
      </c>
      <c r="N97" s="3">
        <v>5.9576666666666673</v>
      </c>
      <c r="O97" s="3">
        <f>SUM(Table2[[#This Row],[Qualified Social Work Staff Hours]:[Other Social Work Staff Hours]])/Table2[[#This Row],[MDS Census]]</f>
        <v>0.13178524547125231</v>
      </c>
      <c r="P97" s="3">
        <v>5.1555555555555559</v>
      </c>
      <c r="Q97" s="3">
        <v>34.625333333333337</v>
      </c>
      <c r="R97" s="3">
        <f>SUM(Table2[[#This Row],[Qualified Activities Professional Hours]:[Other Activities Professional Hours]])/Table2[[#This Row],[MDS Census]]</f>
        <v>0.46997637175111584</v>
      </c>
      <c r="S97" s="3">
        <v>17.878888888888891</v>
      </c>
      <c r="T97" s="3">
        <v>0</v>
      </c>
      <c r="U97" s="3">
        <v>0</v>
      </c>
      <c r="V97" s="3">
        <f>SUM(Table2[[#This Row],[Occupational Therapist Hours]:[OT Aide Hours]])/Table2[[#This Row],[MDS Census]]</f>
        <v>0.21122341822000529</v>
      </c>
      <c r="W97" s="3">
        <v>4.392555555555556</v>
      </c>
      <c r="X97" s="3">
        <v>17.428111111111114</v>
      </c>
      <c r="Y97" s="3">
        <v>0</v>
      </c>
      <c r="Z97" s="3">
        <f>SUM(Table2[[#This Row],[Physical Therapist (PT) Hours]:[PT Aide Hours]])/Table2[[#This Row],[MDS Census]]</f>
        <v>0.25779207140981891</v>
      </c>
      <c r="AA97" s="3">
        <v>0</v>
      </c>
      <c r="AB97" s="3">
        <v>0</v>
      </c>
      <c r="AC97" s="3">
        <v>0</v>
      </c>
      <c r="AD97" s="3">
        <v>0</v>
      </c>
      <c r="AE97" s="3">
        <v>0</v>
      </c>
      <c r="AF97" s="3">
        <v>0</v>
      </c>
      <c r="AG97" s="3">
        <v>0</v>
      </c>
      <c r="AH97" s="1" t="s">
        <v>95</v>
      </c>
      <c r="AI97" s="17">
        <v>5</v>
      </c>
      <c r="AJ97" s="1"/>
    </row>
    <row r="98" spans="1:36" x14ac:dyDescent="0.2">
      <c r="A98" s="1" t="s">
        <v>425</v>
      </c>
      <c r="B98" s="1" t="s">
        <v>526</v>
      </c>
      <c r="C98" s="1" t="s">
        <v>956</v>
      </c>
      <c r="D98" s="1" t="s">
        <v>1129</v>
      </c>
      <c r="E98" s="3">
        <v>30.533333333333335</v>
      </c>
      <c r="F98" s="3">
        <v>0</v>
      </c>
      <c r="G98" s="3">
        <v>0</v>
      </c>
      <c r="H98" s="3">
        <v>0</v>
      </c>
      <c r="I98" s="3">
        <v>0</v>
      </c>
      <c r="J98" s="3">
        <v>0</v>
      </c>
      <c r="K98" s="3">
        <v>0</v>
      </c>
      <c r="L98" s="3">
        <v>0</v>
      </c>
      <c r="M98" s="3">
        <v>0</v>
      </c>
      <c r="N98" s="3">
        <v>5.8277777777777775</v>
      </c>
      <c r="O98" s="3">
        <f>SUM(Table2[[#This Row],[Qualified Social Work Staff Hours]:[Other Social Work Staff Hours]])/Table2[[#This Row],[MDS Census]]</f>
        <v>0.19086608442503636</v>
      </c>
      <c r="P98" s="3">
        <v>0</v>
      </c>
      <c r="Q98" s="3">
        <v>20.572222222222223</v>
      </c>
      <c r="R98" s="3">
        <f>SUM(Table2[[#This Row],[Qualified Activities Professional Hours]:[Other Activities Professional Hours]])/Table2[[#This Row],[MDS Census]]</f>
        <v>0.67376273653566232</v>
      </c>
      <c r="S98" s="3">
        <v>0</v>
      </c>
      <c r="T98" s="3">
        <v>0</v>
      </c>
      <c r="U98" s="3">
        <v>0</v>
      </c>
      <c r="V98" s="3">
        <f>SUM(Table2[[#This Row],[Occupational Therapist Hours]:[OT Aide Hours]])/Table2[[#This Row],[MDS Census]]</f>
        <v>0</v>
      </c>
      <c r="W98" s="3">
        <v>0</v>
      </c>
      <c r="X98" s="3">
        <v>0</v>
      </c>
      <c r="Y98" s="3">
        <v>0</v>
      </c>
      <c r="Z98" s="3">
        <f>SUM(Table2[[#This Row],[Physical Therapist (PT) Hours]:[PT Aide Hours]])/Table2[[#This Row],[MDS Census]]</f>
        <v>0</v>
      </c>
      <c r="AA98" s="3">
        <v>0</v>
      </c>
      <c r="AB98" s="3">
        <v>0</v>
      </c>
      <c r="AC98" s="3">
        <v>0</v>
      </c>
      <c r="AD98" s="3">
        <v>0</v>
      </c>
      <c r="AE98" s="3">
        <v>0</v>
      </c>
      <c r="AF98" s="3">
        <v>0</v>
      </c>
      <c r="AG98" s="3">
        <v>0</v>
      </c>
      <c r="AH98" s="1" t="s">
        <v>96</v>
      </c>
      <c r="AI98" s="17">
        <v>5</v>
      </c>
      <c r="AJ98" s="1"/>
    </row>
    <row r="99" spans="1:36" x14ac:dyDescent="0.2">
      <c r="A99" s="1" t="s">
        <v>425</v>
      </c>
      <c r="B99" s="1" t="s">
        <v>527</v>
      </c>
      <c r="C99" s="1" t="s">
        <v>917</v>
      </c>
      <c r="D99" s="1" t="s">
        <v>1109</v>
      </c>
      <c r="E99" s="3">
        <v>72.788888888888891</v>
      </c>
      <c r="F99" s="3">
        <v>5.5111111111111111</v>
      </c>
      <c r="G99" s="3">
        <v>0.4</v>
      </c>
      <c r="H99" s="3">
        <v>0.36666666666666664</v>
      </c>
      <c r="I99" s="3">
        <v>2.7444444444444445</v>
      </c>
      <c r="J99" s="3">
        <v>0</v>
      </c>
      <c r="K99" s="3">
        <v>0</v>
      </c>
      <c r="L99" s="3">
        <v>5.3989999999999991</v>
      </c>
      <c r="M99" s="3">
        <v>5.7388888888888889</v>
      </c>
      <c r="N99" s="3">
        <v>5.1861111111111109</v>
      </c>
      <c r="O99" s="3">
        <f>SUM(Table2[[#This Row],[Qualified Social Work Staff Hours]:[Other Social Work Staff Hours]])/Table2[[#This Row],[MDS Census]]</f>
        <v>0.15009158907037093</v>
      </c>
      <c r="P99" s="3">
        <v>5.1472222222222221</v>
      </c>
      <c r="Q99" s="3">
        <v>17.816666666666666</v>
      </c>
      <c r="R99" s="3">
        <f>SUM(Table2[[#This Row],[Qualified Activities Professional Hours]:[Other Activities Professional Hours]])/Table2[[#This Row],[MDS Census]]</f>
        <v>0.31548618531521905</v>
      </c>
      <c r="S99" s="3">
        <v>8.2634444444444419</v>
      </c>
      <c r="T99" s="3">
        <v>5.8096666666666676</v>
      </c>
      <c r="U99" s="3">
        <v>0</v>
      </c>
      <c r="V99" s="3">
        <f>SUM(Table2[[#This Row],[Occupational Therapist Hours]:[OT Aide Hours]])/Table2[[#This Row],[MDS Census]]</f>
        <v>0.19334147458403295</v>
      </c>
      <c r="W99" s="3">
        <v>4.9930000000000003</v>
      </c>
      <c r="X99" s="3">
        <v>5.554333333333334</v>
      </c>
      <c r="Y99" s="3">
        <v>0</v>
      </c>
      <c r="Z99" s="3">
        <f>SUM(Table2[[#This Row],[Physical Therapist (PT) Hours]:[PT Aide Hours]])/Table2[[#This Row],[MDS Census]]</f>
        <v>0.14490306823385743</v>
      </c>
      <c r="AA99" s="3">
        <v>0</v>
      </c>
      <c r="AB99" s="3">
        <v>0</v>
      </c>
      <c r="AC99" s="3">
        <v>0</v>
      </c>
      <c r="AD99" s="3">
        <v>0</v>
      </c>
      <c r="AE99" s="3">
        <v>0</v>
      </c>
      <c r="AF99" s="3">
        <v>0.1</v>
      </c>
      <c r="AG99" s="3">
        <v>0</v>
      </c>
      <c r="AH99" s="1" t="s">
        <v>97</v>
      </c>
      <c r="AI99" s="17">
        <v>5</v>
      </c>
      <c r="AJ99" s="1"/>
    </row>
    <row r="100" spans="1:36" x14ac:dyDescent="0.2">
      <c r="A100" s="1" t="s">
        <v>425</v>
      </c>
      <c r="B100" s="1" t="s">
        <v>528</v>
      </c>
      <c r="C100" s="1" t="s">
        <v>917</v>
      </c>
      <c r="D100" s="1" t="s">
        <v>1109</v>
      </c>
      <c r="E100" s="3">
        <v>45.577777777777776</v>
      </c>
      <c r="F100" s="3">
        <v>5.5111111111111111</v>
      </c>
      <c r="G100" s="3">
        <v>0.40222222222222226</v>
      </c>
      <c r="H100" s="3">
        <v>0.26866666666666672</v>
      </c>
      <c r="I100" s="3">
        <v>0</v>
      </c>
      <c r="J100" s="3">
        <v>0</v>
      </c>
      <c r="K100" s="3">
        <v>0</v>
      </c>
      <c r="L100" s="3">
        <v>1.5246666666666671</v>
      </c>
      <c r="M100" s="3">
        <v>4.6222222222222218</v>
      </c>
      <c r="N100" s="3">
        <v>0</v>
      </c>
      <c r="O100" s="3">
        <f>SUM(Table2[[#This Row],[Qualified Social Work Staff Hours]:[Other Social Work Staff Hours]])/Table2[[#This Row],[MDS Census]]</f>
        <v>0.10141394441735738</v>
      </c>
      <c r="P100" s="3">
        <v>0</v>
      </c>
      <c r="Q100" s="3">
        <v>1.6476666666666666</v>
      </c>
      <c r="R100" s="3">
        <f>SUM(Table2[[#This Row],[Qualified Activities Professional Hours]:[Other Activities Professional Hours]])/Table2[[#This Row],[MDS Census]]</f>
        <v>3.615065821550463E-2</v>
      </c>
      <c r="S100" s="3">
        <v>5.7276666666666651</v>
      </c>
      <c r="T100" s="3">
        <v>1.7095555555555557</v>
      </c>
      <c r="U100" s="3">
        <v>0</v>
      </c>
      <c r="V100" s="3">
        <f>SUM(Table2[[#This Row],[Occupational Therapist Hours]:[OT Aide Hours]])/Table2[[#This Row],[MDS Census]]</f>
        <v>0.16317649926864944</v>
      </c>
      <c r="W100" s="3">
        <v>4.8394444444444433</v>
      </c>
      <c r="X100" s="3">
        <v>3.9688888888888894</v>
      </c>
      <c r="Y100" s="3">
        <v>0</v>
      </c>
      <c r="Z100" s="3">
        <f>SUM(Table2[[#This Row],[Physical Therapist (PT) Hours]:[PT Aide Hours]])/Table2[[#This Row],[MDS Census]]</f>
        <v>0.19325938566552903</v>
      </c>
      <c r="AA100" s="3">
        <v>0</v>
      </c>
      <c r="AB100" s="3">
        <v>5.1555555555555559</v>
      </c>
      <c r="AC100" s="3">
        <v>0</v>
      </c>
      <c r="AD100" s="3">
        <v>0</v>
      </c>
      <c r="AE100" s="3">
        <v>0</v>
      </c>
      <c r="AF100" s="3">
        <v>0</v>
      </c>
      <c r="AG100" s="3">
        <v>0</v>
      </c>
      <c r="AH100" s="1" t="s">
        <v>98</v>
      </c>
      <c r="AI100" s="17">
        <v>5</v>
      </c>
      <c r="AJ100" s="1"/>
    </row>
    <row r="101" spans="1:36" x14ac:dyDescent="0.2">
      <c r="A101" s="1" t="s">
        <v>425</v>
      </c>
      <c r="B101" s="1" t="s">
        <v>529</v>
      </c>
      <c r="C101" s="1" t="s">
        <v>870</v>
      </c>
      <c r="D101" s="1" t="s">
        <v>1105</v>
      </c>
      <c r="E101" s="3">
        <v>76.644444444444446</v>
      </c>
      <c r="F101" s="3">
        <v>5.0666666666666664</v>
      </c>
      <c r="G101" s="3">
        <v>0.17777777777777778</v>
      </c>
      <c r="H101" s="3">
        <v>0.31666666666666665</v>
      </c>
      <c r="I101" s="3">
        <v>5.2888888888888888</v>
      </c>
      <c r="J101" s="3">
        <v>0</v>
      </c>
      <c r="K101" s="3">
        <v>0</v>
      </c>
      <c r="L101" s="3">
        <v>4.6335555555555556</v>
      </c>
      <c r="M101" s="3">
        <v>10.977777777777778</v>
      </c>
      <c r="N101" s="3">
        <v>0</v>
      </c>
      <c r="O101" s="3">
        <f>SUM(Table2[[#This Row],[Qualified Social Work Staff Hours]:[Other Social Work Staff Hours]])/Table2[[#This Row],[MDS Census]]</f>
        <v>0.14322992171643956</v>
      </c>
      <c r="P101" s="3">
        <v>5.2222222222222223</v>
      </c>
      <c r="Q101" s="3">
        <v>18.916666666666668</v>
      </c>
      <c r="R101" s="3">
        <f>SUM(Table2[[#This Row],[Qualified Activities Professional Hours]:[Other Activities Professional Hours]])/Table2[[#This Row],[MDS Census]]</f>
        <v>0.31494636126413456</v>
      </c>
      <c r="S101" s="3">
        <v>17.350888888888889</v>
      </c>
      <c r="T101" s="3">
        <v>2.9146666666666667</v>
      </c>
      <c r="U101" s="3">
        <v>0</v>
      </c>
      <c r="V101" s="3">
        <f>SUM(Table2[[#This Row],[Occupational Therapist Hours]:[OT Aide Hours]])/Table2[[#This Row],[MDS Census]]</f>
        <v>0.26440997390547982</v>
      </c>
      <c r="W101" s="3">
        <v>8.7341111111111083</v>
      </c>
      <c r="X101" s="3">
        <v>7.4941111111111089</v>
      </c>
      <c r="Y101" s="3">
        <v>0</v>
      </c>
      <c r="Z101" s="3">
        <f>SUM(Table2[[#This Row],[Physical Therapist (PT) Hours]:[PT Aide Hours]])/Table2[[#This Row],[MDS Census]]</f>
        <v>0.2117338358944621</v>
      </c>
      <c r="AA101" s="3">
        <v>0</v>
      </c>
      <c r="AB101" s="3">
        <v>0</v>
      </c>
      <c r="AC101" s="3">
        <v>0</v>
      </c>
      <c r="AD101" s="3">
        <v>0</v>
      </c>
      <c r="AE101" s="3">
        <v>0</v>
      </c>
      <c r="AF101" s="3">
        <v>0</v>
      </c>
      <c r="AG101" s="3">
        <v>0</v>
      </c>
      <c r="AH101" s="1" t="s">
        <v>99</v>
      </c>
      <c r="AI101" s="17">
        <v>5</v>
      </c>
      <c r="AJ101" s="1"/>
    </row>
    <row r="102" spans="1:36" x14ac:dyDescent="0.2">
      <c r="A102" s="1" t="s">
        <v>425</v>
      </c>
      <c r="B102" s="1" t="s">
        <v>530</v>
      </c>
      <c r="C102" s="1" t="s">
        <v>889</v>
      </c>
      <c r="D102" s="1" t="s">
        <v>1075</v>
      </c>
      <c r="E102" s="3">
        <v>104.9</v>
      </c>
      <c r="F102" s="3">
        <v>5.6</v>
      </c>
      <c r="G102" s="3">
        <v>0.42222222222222222</v>
      </c>
      <c r="H102" s="3">
        <v>0.54566666666666663</v>
      </c>
      <c r="I102" s="3">
        <v>0.75555555555555554</v>
      </c>
      <c r="J102" s="3">
        <v>0</v>
      </c>
      <c r="K102" s="3">
        <v>0</v>
      </c>
      <c r="L102" s="3">
        <v>5.2586666666666675</v>
      </c>
      <c r="M102" s="3">
        <v>9.2047777777777817</v>
      </c>
      <c r="N102" s="3">
        <v>0</v>
      </c>
      <c r="O102" s="3">
        <f>SUM(Table2[[#This Row],[Qualified Social Work Staff Hours]:[Other Social Work Staff Hours]])/Table2[[#This Row],[MDS Census]]</f>
        <v>8.7748119902552726E-2</v>
      </c>
      <c r="P102" s="3">
        <v>5.5526666666666662</v>
      </c>
      <c r="Q102" s="3">
        <v>7.3158888888888862</v>
      </c>
      <c r="R102" s="3">
        <f>SUM(Table2[[#This Row],[Qualified Activities Professional Hours]:[Other Activities Professional Hours]])/Table2[[#This Row],[MDS Census]]</f>
        <v>0.12267450481940469</v>
      </c>
      <c r="S102" s="3">
        <v>4.79</v>
      </c>
      <c r="T102" s="3">
        <v>9.049333333333335</v>
      </c>
      <c r="U102" s="3">
        <v>0</v>
      </c>
      <c r="V102" s="3">
        <f>SUM(Table2[[#This Row],[Occupational Therapist Hours]:[OT Aide Hours]])/Table2[[#This Row],[MDS Census]]</f>
        <v>0.13192882109945983</v>
      </c>
      <c r="W102" s="3">
        <v>5.4222222222222225</v>
      </c>
      <c r="X102" s="3">
        <v>8.2623333333333324</v>
      </c>
      <c r="Y102" s="3">
        <v>0</v>
      </c>
      <c r="Z102" s="3">
        <f>SUM(Table2[[#This Row],[Physical Therapist (PT) Hours]:[PT Aide Hours]])/Table2[[#This Row],[MDS Census]]</f>
        <v>0.13045334180701196</v>
      </c>
      <c r="AA102" s="3">
        <v>0</v>
      </c>
      <c r="AB102" s="3">
        <v>0</v>
      </c>
      <c r="AC102" s="3">
        <v>0</v>
      </c>
      <c r="AD102" s="3">
        <v>0</v>
      </c>
      <c r="AE102" s="3">
        <v>0</v>
      </c>
      <c r="AF102" s="3">
        <v>0</v>
      </c>
      <c r="AG102" s="3">
        <v>0</v>
      </c>
      <c r="AH102" s="1" t="s">
        <v>100</v>
      </c>
      <c r="AI102" s="17">
        <v>5</v>
      </c>
      <c r="AJ102" s="1"/>
    </row>
    <row r="103" spans="1:36" x14ac:dyDescent="0.2">
      <c r="A103" s="1" t="s">
        <v>425</v>
      </c>
      <c r="B103" s="1" t="s">
        <v>531</v>
      </c>
      <c r="C103" s="1" t="s">
        <v>852</v>
      </c>
      <c r="D103" s="1" t="s">
        <v>1067</v>
      </c>
      <c r="E103" s="3">
        <v>29.544444444444444</v>
      </c>
      <c r="F103" s="3">
        <v>5.2527777777777782</v>
      </c>
      <c r="G103" s="3">
        <v>0</v>
      </c>
      <c r="H103" s="3">
        <v>0</v>
      </c>
      <c r="I103" s="3">
        <v>0</v>
      </c>
      <c r="J103" s="3">
        <v>0</v>
      </c>
      <c r="K103" s="3">
        <v>0</v>
      </c>
      <c r="L103" s="3">
        <v>0</v>
      </c>
      <c r="M103" s="3">
        <v>0</v>
      </c>
      <c r="N103" s="3">
        <v>5.9962222222222215</v>
      </c>
      <c r="O103" s="3">
        <f>SUM(Table2[[#This Row],[Qualified Social Work Staff Hours]:[Other Social Work Staff Hours]])/Table2[[#This Row],[MDS Census]]</f>
        <v>0.20295599849567503</v>
      </c>
      <c r="P103" s="3">
        <v>0</v>
      </c>
      <c r="Q103" s="3">
        <v>9.8190000000000008</v>
      </c>
      <c r="R103" s="3">
        <f>SUM(Table2[[#This Row],[Qualified Activities Professional Hours]:[Other Activities Professional Hours]])/Table2[[#This Row],[MDS Census]]</f>
        <v>0.33234674689732985</v>
      </c>
      <c r="S103" s="3">
        <v>0</v>
      </c>
      <c r="T103" s="3">
        <v>0</v>
      </c>
      <c r="U103" s="3">
        <v>0</v>
      </c>
      <c r="V103" s="3">
        <f>SUM(Table2[[#This Row],[Occupational Therapist Hours]:[OT Aide Hours]])/Table2[[#This Row],[MDS Census]]</f>
        <v>0</v>
      </c>
      <c r="W103" s="3">
        <v>0</v>
      </c>
      <c r="X103" s="3">
        <v>0</v>
      </c>
      <c r="Y103" s="3">
        <v>0</v>
      </c>
      <c r="Z103" s="3">
        <f>SUM(Table2[[#This Row],[Physical Therapist (PT) Hours]:[PT Aide Hours]])/Table2[[#This Row],[MDS Census]]</f>
        <v>0</v>
      </c>
      <c r="AA103" s="3">
        <v>0</v>
      </c>
      <c r="AB103" s="3">
        <v>0</v>
      </c>
      <c r="AC103" s="3">
        <v>0</v>
      </c>
      <c r="AD103" s="3">
        <v>0</v>
      </c>
      <c r="AE103" s="3">
        <v>0</v>
      </c>
      <c r="AF103" s="3">
        <v>0</v>
      </c>
      <c r="AG103" s="3">
        <v>0</v>
      </c>
      <c r="AH103" s="1" t="s">
        <v>101</v>
      </c>
      <c r="AI103" s="17">
        <v>5</v>
      </c>
      <c r="AJ103" s="1"/>
    </row>
    <row r="104" spans="1:36" x14ac:dyDescent="0.2">
      <c r="A104" s="1" t="s">
        <v>425</v>
      </c>
      <c r="B104" s="1" t="s">
        <v>532</v>
      </c>
      <c r="C104" s="1" t="s">
        <v>957</v>
      </c>
      <c r="D104" s="1" t="s">
        <v>1101</v>
      </c>
      <c r="E104" s="3">
        <v>109.74444444444444</v>
      </c>
      <c r="F104" s="3">
        <v>5.5111111111111111</v>
      </c>
      <c r="G104" s="3">
        <v>0</v>
      </c>
      <c r="H104" s="3">
        <v>0</v>
      </c>
      <c r="I104" s="3">
        <v>10.488888888888889</v>
      </c>
      <c r="J104" s="3">
        <v>0</v>
      </c>
      <c r="K104" s="3">
        <v>0</v>
      </c>
      <c r="L104" s="3">
        <v>5.3785555555555549</v>
      </c>
      <c r="M104" s="3">
        <v>17.038888888888888</v>
      </c>
      <c r="N104" s="3">
        <v>0</v>
      </c>
      <c r="O104" s="3">
        <f>SUM(Table2[[#This Row],[Qualified Social Work Staff Hours]:[Other Social Work Staff Hours]])/Table2[[#This Row],[MDS Census]]</f>
        <v>0.15525969423914143</v>
      </c>
      <c r="P104" s="3">
        <v>10.088888888888889</v>
      </c>
      <c r="Q104" s="3">
        <v>14.158333333333333</v>
      </c>
      <c r="R104" s="3">
        <f>SUM(Table2[[#This Row],[Qualified Activities Professional Hours]:[Other Activities Professional Hours]])/Table2[[#This Row],[MDS Census]]</f>
        <v>0.22094259390503188</v>
      </c>
      <c r="S104" s="3">
        <v>7.4213333333333331</v>
      </c>
      <c r="T104" s="3">
        <v>4.6674444444444445</v>
      </c>
      <c r="U104" s="3">
        <v>0</v>
      </c>
      <c r="V104" s="3">
        <f>SUM(Table2[[#This Row],[Occupational Therapist Hours]:[OT Aide Hours]])/Table2[[#This Row],[MDS Census]]</f>
        <v>0.1101538928824542</v>
      </c>
      <c r="W104" s="3">
        <v>4.947111111111111</v>
      </c>
      <c r="X104" s="3">
        <v>9.4354444444444407</v>
      </c>
      <c r="Y104" s="3">
        <v>0</v>
      </c>
      <c r="Z104" s="3">
        <f>SUM(Table2[[#This Row],[Physical Therapist (PT) Hours]:[PT Aide Hours]])/Table2[[#This Row],[MDS Census]]</f>
        <v>0.13105497620735038</v>
      </c>
      <c r="AA104" s="3">
        <v>0</v>
      </c>
      <c r="AB104" s="3">
        <v>0</v>
      </c>
      <c r="AC104" s="3">
        <v>0</v>
      </c>
      <c r="AD104" s="3">
        <v>0</v>
      </c>
      <c r="AE104" s="3">
        <v>0</v>
      </c>
      <c r="AF104" s="3">
        <v>0</v>
      </c>
      <c r="AG104" s="3">
        <v>0.70055555555555549</v>
      </c>
      <c r="AH104" s="1" t="s">
        <v>102</v>
      </c>
      <c r="AI104" s="17">
        <v>5</v>
      </c>
      <c r="AJ104" s="1"/>
    </row>
    <row r="105" spans="1:36" x14ac:dyDescent="0.2">
      <c r="A105" s="1" t="s">
        <v>425</v>
      </c>
      <c r="B105" s="1" t="s">
        <v>533</v>
      </c>
      <c r="C105" s="1" t="s">
        <v>958</v>
      </c>
      <c r="D105" s="1" t="s">
        <v>1130</v>
      </c>
      <c r="E105" s="3">
        <v>113.46666666666667</v>
      </c>
      <c r="F105" s="3">
        <v>2.1833333333333331</v>
      </c>
      <c r="G105" s="3">
        <v>2.3555555555555556</v>
      </c>
      <c r="H105" s="3">
        <v>0.54388888888888898</v>
      </c>
      <c r="I105" s="3">
        <v>10.244444444444444</v>
      </c>
      <c r="J105" s="3">
        <v>0</v>
      </c>
      <c r="K105" s="3">
        <v>0.5</v>
      </c>
      <c r="L105" s="3">
        <v>4.1333333333333337</v>
      </c>
      <c r="M105" s="3">
        <v>14.58611111111111</v>
      </c>
      <c r="N105" s="3">
        <v>0</v>
      </c>
      <c r="O105" s="3">
        <f>SUM(Table2[[#This Row],[Qualified Social Work Staff Hours]:[Other Social Work Staff Hours]])/Table2[[#This Row],[MDS Census]]</f>
        <v>0.12854974539757147</v>
      </c>
      <c r="P105" s="3">
        <v>4.8888888888888893</v>
      </c>
      <c r="Q105" s="3">
        <v>27.177777777777777</v>
      </c>
      <c r="R105" s="3">
        <f>SUM(Table2[[#This Row],[Qualified Activities Professional Hours]:[Other Activities Professional Hours]])/Table2[[#This Row],[MDS Census]]</f>
        <v>0.28260869565217389</v>
      </c>
      <c r="S105" s="3">
        <v>1.6604444444444444</v>
      </c>
      <c r="T105" s="3">
        <v>0</v>
      </c>
      <c r="U105" s="3">
        <v>0</v>
      </c>
      <c r="V105" s="3">
        <f>SUM(Table2[[#This Row],[Occupational Therapist Hours]:[OT Aide Hours]])/Table2[[#This Row],[MDS Census]]</f>
        <v>1.463376419898159E-2</v>
      </c>
      <c r="W105" s="3">
        <v>4.6326666666666663</v>
      </c>
      <c r="X105" s="3">
        <v>8.7047777777777782</v>
      </c>
      <c r="Y105" s="3">
        <v>0</v>
      </c>
      <c r="Z105" s="3">
        <f>SUM(Table2[[#This Row],[Physical Therapist (PT) Hours]:[PT Aide Hours]])/Table2[[#This Row],[MDS Census]]</f>
        <v>0.11754504504504504</v>
      </c>
      <c r="AA105" s="3">
        <v>0</v>
      </c>
      <c r="AB105" s="3">
        <v>0</v>
      </c>
      <c r="AC105" s="3">
        <v>0</v>
      </c>
      <c r="AD105" s="3">
        <v>4.6583333333333332</v>
      </c>
      <c r="AE105" s="3">
        <v>0</v>
      </c>
      <c r="AF105" s="3">
        <v>0</v>
      </c>
      <c r="AG105" s="3">
        <v>0.91666666666666663</v>
      </c>
      <c r="AH105" s="1" t="s">
        <v>103</v>
      </c>
      <c r="AI105" s="17">
        <v>5</v>
      </c>
      <c r="AJ105" s="1"/>
    </row>
    <row r="106" spans="1:36" x14ac:dyDescent="0.2">
      <c r="A106" s="1" t="s">
        <v>425</v>
      </c>
      <c r="B106" s="1" t="s">
        <v>534</v>
      </c>
      <c r="C106" s="1" t="s">
        <v>858</v>
      </c>
      <c r="D106" s="1" t="s">
        <v>1121</v>
      </c>
      <c r="E106" s="3">
        <v>125.46666666666667</v>
      </c>
      <c r="F106" s="3">
        <v>5.0222222222222221</v>
      </c>
      <c r="G106" s="3">
        <v>0.8</v>
      </c>
      <c r="H106" s="3">
        <v>0.41977777777777786</v>
      </c>
      <c r="I106" s="3">
        <v>2.2611111111111111</v>
      </c>
      <c r="J106" s="3">
        <v>0</v>
      </c>
      <c r="K106" s="3">
        <v>0</v>
      </c>
      <c r="L106" s="3">
        <v>4.6673333333333336</v>
      </c>
      <c r="M106" s="3">
        <v>0</v>
      </c>
      <c r="N106" s="3">
        <v>11.091666666666667</v>
      </c>
      <c r="O106" s="3">
        <f>SUM(Table2[[#This Row],[Qualified Social Work Staff Hours]:[Other Social Work Staff Hours]])/Table2[[#This Row],[MDS Census]]</f>
        <v>8.8403294367693938E-2</v>
      </c>
      <c r="P106" s="3">
        <v>0</v>
      </c>
      <c r="Q106" s="3">
        <v>0</v>
      </c>
      <c r="R106" s="3">
        <f>SUM(Table2[[#This Row],[Qualified Activities Professional Hours]:[Other Activities Professional Hours]])/Table2[[#This Row],[MDS Census]]</f>
        <v>0</v>
      </c>
      <c r="S106" s="3">
        <v>8.2694444444444457</v>
      </c>
      <c r="T106" s="3">
        <v>7.980555555555557</v>
      </c>
      <c r="U106" s="3">
        <v>0</v>
      </c>
      <c r="V106" s="3">
        <f>SUM(Table2[[#This Row],[Occupational Therapist Hours]:[OT Aide Hours]])/Table2[[#This Row],[MDS Census]]</f>
        <v>0.12951647183846973</v>
      </c>
      <c r="W106" s="3">
        <v>10.084555555555555</v>
      </c>
      <c r="X106" s="3">
        <v>8.2741111111111074</v>
      </c>
      <c r="Y106" s="3">
        <v>0</v>
      </c>
      <c r="Z106" s="3">
        <f>SUM(Table2[[#This Row],[Physical Therapist (PT) Hours]:[PT Aide Hours]])/Table2[[#This Row],[MDS Census]]</f>
        <v>0.14632306057385758</v>
      </c>
      <c r="AA106" s="3">
        <v>0</v>
      </c>
      <c r="AB106" s="3">
        <v>0</v>
      </c>
      <c r="AC106" s="3">
        <v>0</v>
      </c>
      <c r="AD106" s="3">
        <v>0</v>
      </c>
      <c r="AE106" s="3">
        <v>0</v>
      </c>
      <c r="AF106" s="3">
        <v>0</v>
      </c>
      <c r="AG106" s="3">
        <v>0</v>
      </c>
      <c r="AH106" s="1" t="s">
        <v>104</v>
      </c>
      <c r="AI106" s="17">
        <v>5</v>
      </c>
      <c r="AJ106" s="1"/>
    </row>
    <row r="107" spans="1:36" x14ac:dyDescent="0.2">
      <c r="A107" s="1" t="s">
        <v>425</v>
      </c>
      <c r="B107" s="1" t="s">
        <v>535</v>
      </c>
      <c r="C107" s="1" t="s">
        <v>870</v>
      </c>
      <c r="D107" s="1" t="s">
        <v>1105</v>
      </c>
      <c r="E107" s="3">
        <v>112.88888888888889</v>
      </c>
      <c r="F107" s="3">
        <v>7.5555555555555554</v>
      </c>
      <c r="G107" s="3">
        <v>0.25333333333333335</v>
      </c>
      <c r="H107" s="3">
        <v>0</v>
      </c>
      <c r="I107" s="3">
        <v>10.466666666666667</v>
      </c>
      <c r="J107" s="3">
        <v>0</v>
      </c>
      <c r="K107" s="3">
        <v>0</v>
      </c>
      <c r="L107" s="3">
        <v>4.2171111111111097</v>
      </c>
      <c r="M107" s="3">
        <v>0</v>
      </c>
      <c r="N107" s="3">
        <v>11.765111111111111</v>
      </c>
      <c r="O107" s="3">
        <f>SUM(Table2[[#This Row],[Qualified Social Work Staff Hours]:[Other Social Work Staff Hours]])/Table2[[#This Row],[MDS Census]]</f>
        <v>0.10421850393700788</v>
      </c>
      <c r="P107" s="3">
        <v>5.1444444444444448</v>
      </c>
      <c r="Q107" s="3">
        <v>15.118111111111107</v>
      </c>
      <c r="R107" s="3">
        <f>SUM(Table2[[#This Row],[Qualified Activities Professional Hours]:[Other Activities Professional Hours]])/Table2[[#This Row],[MDS Census]]</f>
        <v>0.17949114173228342</v>
      </c>
      <c r="S107" s="3">
        <v>13.585444444444445</v>
      </c>
      <c r="T107" s="3">
        <v>9.5975555555555552</v>
      </c>
      <c r="U107" s="3">
        <v>0</v>
      </c>
      <c r="V107" s="3">
        <f>SUM(Table2[[#This Row],[Occupational Therapist Hours]:[OT Aide Hours]])/Table2[[#This Row],[MDS Census]]</f>
        <v>0.20536122047244096</v>
      </c>
      <c r="W107" s="3">
        <v>15.908999999999999</v>
      </c>
      <c r="X107" s="3">
        <v>13.787333333333329</v>
      </c>
      <c r="Y107" s="3">
        <v>0</v>
      </c>
      <c r="Z107" s="3">
        <f>SUM(Table2[[#This Row],[Physical Therapist (PT) Hours]:[PT Aide Hours]])/Table2[[#This Row],[MDS Census]]</f>
        <v>0.26305807086614169</v>
      </c>
      <c r="AA107" s="3">
        <v>0</v>
      </c>
      <c r="AB107" s="3">
        <v>0</v>
      </c>
      <c r="AC107" s="3">
        <v>0</v>
      </c>
      <c r="AD107" s="3">
        <v>0</v>
      </c>
      <c r="AE107" s="3">
        <v>0</v>
      </c>
      <c r="AF107" s="3">
        <v>0</v>
      </c>
      <c r="AG107" s="3">
        <v>0</v>
      </c>
      <c r="AH107" s="1" t="s">
        <v>105</v>
      </c>
      <c r="AI107" s="17">
        <v>5</v>
      </c>
      <c r="AJ107" s="1"/>
    </row>
    <row r="108" spans="1:36" x14ac:dyDescent="0.2">
      <c r="A108" s="1" t="s">
        <v>425</v>
      </c>
      <c r="B108" s="1" t="s">
        <v>536</v>
      </c>
      <c r="C108" s="1" t="s">
        <v>911</v>
      </c>
      <c r="D108" s="1" t="s">
        <v>1075</v>
      </c>
      <c r="E108" s="3">
        <v>61.111111111111114</v>
      </c>
      <c r="F108" s="3">
        <v>5.25</v>
      </c>
      <c r="G108" s="3">
        <v>0</v>
      </c>
      <c r="H108" s="3">
        <v>0</v>
      </c>
      <c r="I108" s="3">
        <v>0.55544444444444441</v>
      </c>
      <c r="J108" s="3">
        <v>0</v>
      </c>
      <c r="K108" s="3">
        <v>0</v>
      </c>
      <c r="L108" s="3">
        <v>1.9744444444444442</v>
      </c>
      <c r="M108" s="3">
        <v>4.083333333333333</v>
      </c>
      <c r="N108" s="3">
        <v>0</v>
      </c>
      <c r="O108" s="3">
        <f>SUM(Table2[[#This Row],[Qualified Social Work Staff Hours]:[Other Social Work Staff Hours]])/Table2[[#This Row],[MDS Census]]</f>
        <v>6.6818181818181804E-2</v>
      </c>
      <c r="P108" s="3">
        <v>0</v>
      </c>
      <c r="Q108" s="3">
        <v>8.3136666666666681</v>
      </c>
      <c r="R108" s="3">
        <f>SUM(Table2[[#This Row],[Qualified Activities Professional Hours]:[Other Activities Professional Hours]])/Table2[[#This Row],[MDS Census]]</f>
        <v>0.13604181818181821</v>
      </c>
      <c r="S108" s="3">
        <v>1.7658888888888886</v>
      </c>
      <c r="T108" s="3">
        <v>3.9658888888888884</v>
      </c>
      <c r="U108" s="3">
        <v>0</v>
      </c>
      <c r="V108" s="3">
        <f>SUM(Table2[[#This Row],[Occupational Therapist Hours]:[OT Aide Hours]])/Table2[[#This Row],[MDS Census]]</f>
        <v>9.3792727272727264E-2</v>
      </c>
      <c r="W108" s="3">
        <v>5.4947777777777782</v>
      </c>
      <c r="X108" s="3">
        <v>2.6673333333333336</v>
      </c>
      <c r="Y108" s="3">
        <v>0</v>
      </c>
      <c r="Z108" s="3">
        <f>SUM(Table2[[#This Row],[Physical Therapist (PT) Hours]:[PT Aide Hours]])/Table2[[#This Row],[MDS Census]]</f>
        <v>0.1335618181818182</v>
      </c>
      <c r="AA108" s="3">
        <v>0</v>
      </c>
      <c r="AB108" s="3">
        <v>0</v>
      </c>
      <c r="AC108" s="3">
        <v>0</v>
      </c>
      <c r="AD108" s="3">
        <v>0</v>
      </c>
      <c r="AE108" s="3">
        <v>0</v>
      </c>
      <c r="AF108" s="3">
        <v>0</v>
      </c>
      <c r="AG108" s="3">
        <v>0</v>
      </c>
      <c r="AH108" s="1" t="s">
        <v>106</v>
      </c>
      <c r="AI108" s="17">
        <v>5</v>
      </c>
      <c r="AJ108" s="1"/>
    </row>
    <row r="109" spans="1:36" x14ac:dyDescent="0.2">
      <c r="A109" s="1" t="s">
        <v>425</v>
      </c>
      <c r="B109" s="1" t="s">
        <v>537</v>
      </c>
      <c r="C109" s="1" t="s">
        <v>869</v>
      </c>
      <c r="D109" s="1" t="s">
        <v>1105</v>
      </c>
      <c r="E109" s="3">
        <v>59.611111111111114</v>
      </c>
      <c r="F109" s="3">
        <v>5.5555555555555554</v>
      </c>
      <c r="G109" s="3">
        <v>2.2222222222222223E-2</v>
      </c>
      <c r="H109" s="3">
        <v>0</v>
      </c>
      <c r="I109" s="3">
        <v>5.6833333333333336</v>
      </c>
      <c r="J109" s="3">
        <v>0</v>
      </c>
      <c r="K109" s="3">
        <v>0</v>
      </c>
      <c r="L109" s="3">
        <v>0.5952222222222221</v>
      </c>
      <c r="M109" s="3">
        <v>5.4222222222222225</v>
      </c>
      <c r="N109" s="3">
        <v>0</v>
      </c>
      <c r="O109" s="3">
        <f>SUM(Table2[[#This Row],[Qualified Social Work Staff Hours]:[Other Social Work Staff Hours]])/Table2[[#This Row],[MDS Census]]</f>
        <v>9.0959925442684067E-2</v>
      </c>
      <c r="P109" s="3">
        <v>5.1194444444444445</v>
      </c>
      <c r="Q109" s="3">
        <v>7.0250000000000004</v>
      </c>
      <c r="R109" s="3">
        <f>SUM(Table2[[#This Row],[Qualified Activities Professional Hours]:[Other Activities Professional Hours]])/Table2[[#This Row],[MDS Census]]</f>
        <v>0.20372786579683133</v>
      </c>
      <c r="S109" s="3">
        <v>0.94988888888888878</v>
      </c>
      <c r="T109" s="3">
        <v>3.8033333333333323</v>
      </c>
      <c r="U109" s="3">
        <v>0</v>
      </c>
      <c r="V109" s="3">
        <f>SUM(Table2[[#This Row],[Occupational Therapist Hours]:[OT Aide Hours]])/Table2[[#This Row],[MDS Census]]</f>
        <v>7.973718546132337E-2</v>
      </c>
      <c r="W109" s="3">
        <v>4.9912222222222224</v>
      </c>
      <c r="X109" s="3">
        <v>4.843</v>
      </c>
      <c r="Y109" s="3">
        <v>0</v>
      </c>
      <c r="Z109" s="3">
        <f>SUM(Table2[[#This Row],[Physical Therapist (PT) Hours]:[PT Aide Hours]])/Table2[[#This Row],[MDS Census]]</f>
        <v>0.16497297297297298</v>
      </c>
      <c r="AA109" s="3">
        <v>0</v>
      </c>
      <c r="AB109" s="3">
        <v>0</v>
      </c>
      <c r="AC109" s="3">
        <v>0</v>
      </c>
      <c r="AD109" s="3">
        <v>0</v>
      </c>
      <c r="AE109" s="3">
        <v>0</v>
      </c>
      <c r="AF109" s="3">
        <v>0</v>
      </c>
      <c r="AG109" s="3">
        <v>0</v>
      </c>
      <c r="AH109" s="1" t="s">
        <v>107</v>
      </c>
      <c r="AI109" s="17">
        <v>5</v>
      </c>
      <c r="AJ109" s="1"/>
    </row>
    <row r="110" spans="1:36" x14ac:dyDescent="0.2">
      <c r="A110" s="1" t="s">
        <v>425</v>
      </c>
      <c r="B110" s="1" t="s">
        <v>538</v>
      </c>
      <c r="C110" s="1" t="s">
        <v>959</v>
      </c>
      <c r="D110" s="1" t="s">
        <v>1121</v>
      </c>
      <c r="E110" s="3">
        <v>172.82222222222222</v>
      </c>
      <c r="F110" s="3">
        <v>14.044444444444444</v>
      </c>
      <c r="G110" s="3">
        <v>0.4</v>
      </c>
      <c r="H110" s="3">
        <v>0.85</v>
      </c>
      <c r="I110" s="3">
        <v>9.625</v>
      </c>
      <c r="J110" s="3">
        <v>0</v>
      </c>
      <c r="K110" s="3">
        <v>0</v>
      </c>
      <c r="L110" s="3">
        <v>5.4596666666666653</v>
      </c>
      <c r="M110" s="3">
        <v>5.7472222222222218</v>
      </c>
      <c r="N110" s="3">
        <v>11.145555555555559</v>
      </c>
      <c r="O110" s="3">
        <f>SUM(Table2[[#This Row],[Qualified Social Work Staff Hours]:[Other Social Work Staff Hours]])/Table2[[#This Row],[MDS Census]]</f>
        <v>9.7746560370322769E-2</v>
      </c>
      <c r="P110" s="3">
        <v>6.3377777777777791</v>
      </c>
      <c r="Q110" s="3">
        <v>30.884555555555551</v>
      </c>
      <c r="R110" s="3">
        <f>SUM(Table2[[#This Row],[Qualified Activities Professional Hours]:[Other Activities Professional Hours]])/Table2[[#This Row],[MDS Census]]</f>
        <v>0.21537932364665036</v>
      </c>
      <c r="S110" s="3">
        <v>6.8872222222222224</v>
      </c>
      <c r="T110" s="3">
        <v>7.5265555555555554</v>
      </c>
      <c r="U110" s="3">
        <v>0</v>
      </c>
      <c r="V110" s="3">
        <f>SUM(Table2[[#This Row],[Occupational Therapist Hours]:[OT Aide Hours]])/Table2[[#This Row],[MDS Census]]</f>
        <v>8.3402340234023403E-2</v>
      </c>
      <c r="W110" s="3">
        <v>4.5125555555555561</v>
      </c>
      <c r="X110" s="3">
        <v>9.2638888888888875</v>
      </c>
      <c r="Y110" s="3">
        <v>0</v>
      </c>
      <c r="Z110" s="3">
        <f>SUM(Table2[[#This Row],[Physical Therapist (PT) Hours]:[PT Aide Hours]])/Table2[[#This Row],[MDS Census]]</f>
        <v>7.9714542882859715E-2</v>
      </c>
      <c r="AA110" s="3">
        <v>0</v>
      </c>
      <c r="AB110" s="3">
        <v>0</v>
      </c>
      <c r="AC110" s="3">
        <v>0</v>
      </c>
      <c r="AD110" s="3">
        <v>0</v>
      </c>
      <c r="AE110" s="3">
        <v>0</v>
      </c>
      <c r="AF110" s="3">
        <v>4.655555555555555</v>
      </c>
      <c r="AG110" s="3">
        <v>0</v>
      </c>
      <c r="AH110" s="1" t="s">
        <v>108</v>
      </c>
      <c r="AI110" s="17">
        <v>5</v>
      </c>
      <c r="AJ110" s="1"/>
    </row>
    <row r="111" spans="1:36" x14ac:dyDescent="0.2">
      <c r="A111" s="1" t="s">
        <v>425</v>
      </c>
      <c r="B111" s="1" t="s">
        <v>539</v>
      </c>
      <c r="C111" s="1" t="s">
        <v>948</v>
      </c>
      <c r="D111" s="1" t="s">
        <v>1127</v>
      </c>
      <c r="E111" s="3">
        <v>71.322222222222223</v>
      </c>
      <c r="F111" s="3">
        <v>4.7555555555555555</v>
      </c>
      <c r="G111" s="3">
        <v>0</v>
      </c>
      <c r="H111" s="3">
        <v>0.29444444444444445</v>
      </c>
      <c r="I111" s="3">
        <v>6.9111111111111114</v>
      </c>
      <c r="J111" s="3">
        <v>0</v>
      </c>
      <c r="K111" s="3">
        <v>0</v>
      </c>
      <c r="L111" s="3">
        <v>1.9227777777777777</v>
      </c>
      <c r="M111" s="3">
        <v>5.6062222222222227</v>
      </c>
      <c r="N111" s="3">
        <v>0</v>
      </c>
      <c r="O111" s="3">
        <f>SUM(Table2[[#This Row],[Qualified Social Work Staff Hours]:[Other Social Work Staff Hours]])/Table2[[#This Row],[MDS Census]]</f>
        <v>7.86041439476554E-2</v>
      </c>
      <c r="P111" s="3">
        <v>0</v>
      </c>
      <c r="Q111" s="3">
        <v>25.283222222222225</v>
      </c>
      <c r="R111" s="3">
        <f>SUM(Table2[[#This Row],[Qualified Activities Professional Hours]:[Other Activities Professional Hours]])/Table2[[#This Row],[MDS Census]]</f>
        <v>0.35449291166848423</v>
      </c>
      <c r="S111" s="3">
        <v>3.7614444444444453</v>
      </c>
      <c r="T111" s="3">
        <v>3.2688888888888887</v>
      </c>
      <c r="U111" s="3">
        <v>0</v>
      </c>
      <c r="V111" s="3">
        <f>SUM(Table2[[#This Row],[Occupational Therapist Hours]:[OT Aide Hours]])/Table2[[#This Row],[MDS Census]]</f>
        <v>9.8571428571428574E-2</v>
      </c>
      <c r="W111" s="3">
        <v>1.7953333333333334</v>
      </c>
      <c r="X111" s="3">
        <v>6.1593333333333335</v>
      </c>
      <c r="Y111" s="3">
        <v>0</v>
      </c>
      <c r="Z111" s="3">
        <f>SUM(Table2[[#This Row],[Physical Therapist (PT) Hours]:[PT Aide Hours]])/Table2[[#This Row],[MDS Census]]</f>
        <v>0.11153139118242718</v>
      </c>
      <c r="AA111" s="3">
        <v>0</v>
      </c>
      <c r="AB111" s="3">
        <v>0</v>
      </c>
      <c r="AC111" s="3">
        <v>0</v>
      </c>
      <c r="AD111" s="3">
        <v>0</v>
      </c>
      <c r="AE111" s="3">
        <v>0</v>
      </c>
      <c r="AF111" s="3">
        <v>0</v>
      </c>
      <c r="AG111" s="3">
        <v>0</v>
      </c>
      <c r="AH111" s="1" t="s">
        <v>109</v>
      </c>
      <c r="AI111" s="17">
        <v>5</v>
      </c>
      <c r="AJ111" s="1"/>
    </row>
    <row r="112" spans="1:36" x14ac:dyDescent="0.2">
      <c r="A112" s="1" t="s">
        <v>425</v>
      </c>
      <c r="B112" s="1" t="s">
        <v>540</v>
      </c>
      <c r="C112" s="1" t="s">
        <v>960</v>
      </c>
      <c r="D112" s="1" t="s">
        <v>1079</v>
      </c>
      <c r="E112" s="3">
        <v>70.433333333333337</v>
      </c>
      <c r="F112" s="3">
        <v>5.5111111111111111</v>
      </c>
      <c r="G112" s="3">
        <v>0</v>
      </c>
      <c r="H112" s="3">
        <v>0</v>
      </c>
      <c r="I112" s="3">
        <v>2.1006666666666667</v>
      </c>
      <c r="J112" s="3">
        <v>0</v>
      </c>
      <c r="K112" s="3">
        <v>0</v>
      </c>
      <c r="L112" s="3">
        <v>0.80977777777777793</v>
      </c>
      <c r="M112" s="3">
        <v>2.0444444444444443</v>
      </c>
      <c r="N112" s="3">
        <v>0</v>
      </c>
      <c r="O112" s="3">
        <f>SUM(Table2[[#This Row],[Qualified Social Work Staff Hours]:[Other Social Work Staff Hours]])/Table2[[#This Row],[MDS Census]]</f>
        <v>2.9026660356523105E-2</v>
      </c>
      <c r="P112" s="3">
        <v>0</v>
      </c>
      <c r="Q112" s="3">
        <v>23.571888888888896</v>
      </c>
      <c r="R112" s="3">
        <f>SUM(Table2[[#This Row],[Qualified Activities Professional Hours]:[Other Activities Professional Hours]])/Table2[[#This Row],[MDS Census]]</f>
        <v>0.33466950623126684</v>
      </c>
      <c r="S112" s="3">
        <v>1.6365555555555562</v>
      </c>
      <c r="T112" s="3">
        <v>2.4272222222222219</v>
      </c>
      <c r="U112" s="3">
        <v>0</v>
      </c>
      <c r="V112" s="3">
        <f>SUM(Table2[[#This Row],[Occupational Therapist Hours]:[OT Aide Hours]])/Table2[[#This Row],[MDS Census]]</f>
        <v>5.7696797602145453E-2</v>
      </c>
      <c r="W112" s="3">
        <v>1.2320000000000002</v>
      </c>
      <c r="X112" s="3">
        <v>3.4974444444444441</v>
      </c>
      <c r="Y112" s="3">
        <v>0</v>
      </c>
      <c r="Z112" s="3">
        <f>SUM(Table2[[#This Row],[Physical Therapist (PT) Hours]:[PT Aide Hours]])/Table2[[#This Row],[MDS Census]]</f>
        <v>6.7147815112793816E-2</v>
      </c>
      <c r="AA112" s="3">
        <v>0</v>
      </c>
      <c r="AB112" s="3">
        <v>0</v>
      </c>
      <c r="AC112" s="3">
        <v>5.1111111111111107</v>
      </c>
      <c r="AD112" s="3">
        <v>0</v>
      </c>
      <c r="AE112" s="3">
        <v>0</v>
      </c>
      <c r="AF112" s="3">
        <v>0</v>
      </c>
      <c r="AG112" s="3">
        <v>0</v>
      </c>
      <c r="AH112" s="1" t="s">
        <v>110</v>
      </c>
      <c r="AI112" s="17">
        <v>5</v>
      </c>
      <c r="AJ112" s="1"/>
    </row>
    <row r="113" spans="1:36" x14ac:dyDescent="0.2">
      <c r="A113" s="1" t="s">
        <v>425</v>
      </c>
      <c r="B113" s="1" t="s">
        <v>429</v>
      </c>
      <c r="C113" s="1" t="s">
        <v>961</v>
      </c>
      <c r="D113" s="1" t="s">
        <v>1086</v>
      </c>
      <c r="E113" s="3">
        <v>51.555555555555557</v>
      </c>
      <c r="F113" s="3">
        <v>4.7111111111111112</v>
      </c>
      <c r="G113" s="3">
        <v>0.36666666666666664</v>
      </c>
      <c r="H113" s="3">
        <v>0.22288888888888891</v>
      </c>
      <c r="I113" s="3">
        <v>0.26944444444444443</v>
      </c>
      <c r="J113" s="3">
        <v>0</v>
      </c>
      <c r="K113" s="3">
        <v>0</v>
      </c>
      <c r="L113" s="3">
        <v>3.5871111111111103</v>
      </c>
      <c r="M113" s="3">
        <v>0</v>
      </c>
      <c r="N113" s="3">
        <v>5.2267777777777757</v>
      </c>
      <c r="O113" s="3">
        <f>SUM(Table2[[#This Row],[Qualified Social Work Staff Hours]:[Other Social Work Staff Hours]])/Table2[[#This Row],[MDS Census]]</f>
        <v>0.10138146551724134</v>
      </c>
      <c r="P113" s="3">
        <v>4.3687777777777779</v>
      </c>
      <c r="Q113" s="3">
        <v>3.8538888888888896</v>
      </c>
      <c r="R113" s="3">
        <f>SUM(Table2[[#This Row],[Qualified Activities Professional Hours]:[Other Activities Professional Hours]])/Table2[[#This Row],[MDS Census]]</f>
        <v>0.15949137931034482</v>
      </c>
      <c r="S113" s="3">
        <v>4.8520000000000003</v>
      </c>
      <c r="T113" s="3">
        <v>1.123</v>
      </c>
      <c r="U113" s="3">
        <v>0</v>
      </c>
      <c r="V113" s="3">
        <f>SUM(Table2[[#This Row],[Occupational Therapist Hours]:[OT Aide Hours]])/Table2[[#This Row],[MDS Census]]</f>
        <v>0.11589439655172415</v>
      </c>
      <c r="W113" s="3">
        <v>9.9041111111111118</v>
      </c>
      <c r="X113" s="3">
        <v>4.9095555555555555</v>
      </c>
      <c r="Y113" s="3">
        <v>0</v>
      </c>
      <c r="Z113" s="3">
        <f>SUM(Table2[[#This Row],[Physical Therapist (PT) Hours]:[PT Aide Hours]])/Table2[[#This Row],[MDS Census]]</f>
        <v>0.2873340517241379</v>
      </c>
      <c r="AA113" s="3">
        <v>0</v>
      </c>
      <c r="AB113" s="3">
        <v>0</v>
      </c>
      <c r="AC113" s="3">
        <v>0</v>
      </c>
      <c r="AD113" s="3">
        <v>0</v>
      </c>
      <c r="AE113" s="3">
        <v>0</v>
      </c>
      <c r="AF113" s="3">
        <v>0</v>
      </c>
      <c r="AG113" s="3">
        <v>0</v>
      </c>
      <c r="AH113" s="1" t="s">
        <v>111</v>
      </c>
      <c r="AI113" s="17">
        <v>5</v>
      </c>
      <c r="AJ113" s="1"/>
    </row>
    <row r="114" spans="1:36" x14ac:dyDescent="0.2">
      <c r="A114" s="1" t="s">
        <v>425</v>
      </c>
      <c r="B114" s="1" t="s">
        <v>541</v>
      </c>
      <c r="C114" s="1" t="s">
        <v>938</v>
      </c>
      <c r="D114" s="1" t="s">
        <v>1109</v>
      </c>
      <c r="E114" s="3">
        <v>51.68888888888889</v>
      </c>
      <c r="F114" s="3">
        <v>9.0666666666666664</v>
      </c>
      <c r="G114" s="3">
        <v>1.4222222222222223</v>
      </c>
      <c r="H114" s="3">
        <v>0.29266666666666669</v>
      </c>
      <c r="I114" s="3">
        <v>0.53355555555555556</v>
      </c>
      <c r="J114" s="3">
        <v>0</v>
      </c>
      <c r="K114" s="3">
        <v>3.3777777777777778</v>
      </c>
      <c r="L114" s="3">
        <v>3.6312222222222221</v>
      </c>
      <c r="M114" s="3">
        <v>5.6888888888888891</v>
      </c>
      <c r="N114" s="3">
        <v>3.4722222222222223</v>
      </c>
      <c r="O114" s="3">
        <f>SUM(Table2[[#This Row],[Qualified Social Work Staff Hours]:[Other Social Work Staff Hours]])/Table2[[#This Row],[MDS Census]]</f>
        <v>0.17723559759243337</v>
      </c>
      <c r="P114" s="3">
        <v>5.6888888888888891</v>
      </c>
      <c r="Q114" s="3">
        <v>0</v>
      </c>
      <c r="R114" s="3">
        <f>SUM(Table2[[#This Row],[Qualified Activities Professional Hours]:[Other Activities Professional Hours]])/Table2[[#This Row],[MDS Census]]</f>
        <v>0.11006018916595013</v>
      </c>
      <c r="S114" s="3">
        <v>5.987555555555554</v>
      </c>
      <c r="T114" s="3">
        <v>3.6213333333333342</v>
      </c>
      <c r="U114" s="3">
        <v>0</v>
      </c>
      <c r="V114" s="3">
        <f>SUM(Table2[[#This Row],[Occupational Therapist Hours]:[OT Aide Hours]])/Table2[[#This Row],[MDS Census]]</f>
        <v>0.18589853826311262</v>
      </c>
      <c r="W114" s="3">
        <v>3.1023333333333336</v>
      </c>
      <c r="X114" s="3">
        <v>6.1548888888888866</v>
      </c>
      <c r="Y114" s="3">
        <v>0</v>
      </c>
      <c r="Z114" s="3">
        <f>SUM(Table2[[#This Row],[Physical Therapist (PT) Hours]:[PT Aide Hours]])/Table2[[#This Row],[MDS Census]]</f>
        <v>0.17909501289767837</v>
      </c>
      <c r="AA114" s="3">
        <v>0</v>
      </c>
      <c r="AB114" s="3">
        <v>0</v>
      </c>
      <c r="AC114" s="3">
        <v>0</v>
      </c>
      <c r="AD114" s="3">
        <v>0</v>
      </c>
      <c r="AE114" s="3">
        <v>0</v>
      </c>
      <c r="AF114" s="3">
        <v>0</v>
      </c>
      <c r="AG114" s="3">
        <v>0</v>
      </c>
      <c r="AH114" s="1" t="s">
        <v>112</v>
      </c>
      <c r="AI114" s="17">
        <v>5</v>
      </c>
      <c r="AJ114" s="1"/>
    </row>
    <row r="115" spans="1:36" x14ac:dyDescent="0.2">
      <c r="A115" s="1" t="s">
        <v>425</v>
      </c>
      <c r="B115" s="1" t="s">
        <v>542</v>
      </c>
      <c r="C115" s="1" t="s">
        <v>962</v>
      </c>
      <c r="D115" s="1" t="s">
        <v>1072</v>
      </c>
      <c r="E115" s="3">
        <v>48.577777777777776</v>
      </c>
      <c r="F115" s="3">
        <v>5.2444444444444445</v>
      </c>
      <c r="G115" s="3">
        <v>0.57777777777777772</v>
      </c>
      <c r="H115" s="3">
        <v>0</v>
      </c>
      <c r="I115" s="3">
        <v>5.5611111111111109</v>
      </c>
      <c r="J115" s="3">
        <v>0</v>
      </c>
      <c r="K115" s="3">
        <v>1.1555555555555554</v>
      </c>
      <c r="L115" s="3">
        <v>4.0166666666666666</v>
      </c>
      <c r="M115" s="3">
        <v>5.6888888888888891</v>
      </c>
      <c r="N115" s="3">
        <v>0</v>
      </c>
      <c r="O115" s="3">
        <f>SUM(Table2[[#This Row],[Qualified Social Work Staff Hours]:[Other Social Work Staff Hours]])/Table2[[#This Row],[MDS Census]]</f>
        <v>0.1171088746569076</v>
      </c>
      <c r="P115" s="3">
        <v>5.5607777777777789</v>
      </c>
      <c r="Q115" s="3">
        <v>1.1583333333333334</v>
      </c>
      <c r="R115" s="3">
        <f>SUM(Table2[[#This Row],[Qualified Activities Professional Hours]:[Other Activities Professional Hours]])/Table2[[#This Row],[MDS Census]]</f>
        <v>0.13831655992680697</v>
      </c>
      <c r="S115" s="3">
        <v>15.343555555555559</v>
      </c>
      <c r="T115" s="3">
        <v>0</v>
      </c>
      <c r="U115" s="3">
        <v>0</v>
      </c>
      <c r="V115" s="3">
        <f>SUM(Table2[[#This Row],[Occupational Therapist Hours]:[OT Aide Hours]])/Table2[[#This Row],[MDS Census]]</f>
        <v>0.31585544373284546</v>
      </c>
      <c r="W115" s="3">
        <v>18.198666666666664</v>
      </c>
      <c r="X115" s="3">
        <v>0</v>
      </c>
      <c r="Y115" s="3">
        <v>0</v>
      </c>
      <c r="Z115" s="3">
        <f>SUM(Table2[[#This Row],[Physical Therapist (PT) Hours]:[PT Aide Hours]])/Table2[[#This Row],[MDS Census]]</f>
        <v>0.37462946020128085</v>
      </c>
      <c r="AA115" s="3">
        <v>0</v>
      </c>
      <c r="AB115" s="3">
        <v>0</v>
      </c>
      <c r="AC115" s="3">
        <v>0</v>
      </c>
      <c r="AD115" s="3">
        <v>0</v>
      </c>
      <c r="AE115" s="3">
        <v>0</v>
      </c>
      <c r="AF115" s="3">
        <v>0</v>
      </c>
      <c r="AG115" s="3">
        <v>0</v>
      </c>
      <c r="AH115" s="1" t="s">
        <v>113</v>
      </c>
      <c r="AI115" s="17">
        <v>5</v>
      </c>
      <c r="AJ115" s="1"/>
    </row>
    <row r="116" spans="1:36" x14ac:dyDescent="0.2">
      <c r="A116" s="1" t="s">
        <v>425</v>
      </c>
      <c r="B116" s="1" t="s">
        <v>543</v>
      </c>
      <c r="C116" s="1" t="s">
        <v>874</v>
      </c>
      <c r="D116" s="1" t="s">
        <v>1070</v>
      </c>
      <c r="E116" s="3">
        <v>83.977777777777774</v>
      </c>
      <c r="F116" s="3">
        <v>5.6888888888888891</v>
      </c>
      <c r="G116" s="3">
        <v>0.34444444444444444</v>
      </c>
      <c r="H116" s="3">
        <v>0.4678888888888888</v>
      </c>
      <c r="I116" s="3">
        <v>5.8666666666666663</v>
      </c>
      <c r="J116" s="3">
        <v>0</v>
      </c>
      <c r="K116" s="3">
        <v>0</v>
      </c>
      <c r="L116" s="3">
        <v>1.8448888888888895</v>
      </c>
      <c r="M116" s="3">
        <v>11.377777777777778</v>
      </c>
      <c r="N116" s="3">
        <v>0</v>
      </c>
      <c r="O116" s="3">
        <f>SUM(Table2[[#This Row],[Qualified Social Work Staff Hours]:[Other Social Work Staff Hours]])/Table2[[#This Row],[MDS Census]]</f>
        <v>0.13548557819528978</v>
      </c>
      <c r="P116" s="3">
        <v>5.6888888888888891</v>
      </c>
      <c r="Q116" s="3">
        <v>17.583333333333332</v>
      </c>
      <c r="R116" s="3">
        <f>SUM(Table2[[#This Row],[Qualified Activities Professional Hours]:[Other Activities Professional Hours]])/Table2[[#This Row],[MDS Census]]</f>
        <v>0.27712357766604923</v>
      </c>
      <c r="S116" s="3">
        <v>2.0921111111111119</v>
      </c>
      <c r="T116" s="3">
        <v>4.6162222222222224</v>
      </c>
      <c r="U116" s="3">
        <v>0</v>
      </c>
      <c r="V116" s="3">
        <f>SUM(Table2[[#This Row],[Occupational Therapist Hours]:[OT Aide Hours]])/Table2[[#This Row],[MDS Census]]</f>
        <v>7.988224397988887E-2</v>
      </c>
      <c r="W116" s="3">
        <v>2.9661111111111111</v>
      </c>
      <c r="X116" s="3">
        <v>6.7091111111111106</v>
      </c>
      <c r="Y116" s="3">
        <v>0</v>
      </c>
      <c r="Z116" s="3">
        <f>SUM(Table2[[#This Row],[Physical Therapist (PT) Hours]:[PT Aide Hours]])/Table2[[#This Row],[MDS Census]]</f>
        <v>0.11521169621593012</v>
      </c>
      <c r="AA116" s="3">
        <v>0</v>
      </c>
      <c r="AB116" s="3">
        <v>0</v>
      </c>
      <c r="AC116" s="3">
        <v>0</v>
      </c>
      <c r="AD116" s="3">
        <v>0</v>
      </c>
      <c r="AE116" s="3">
        <v>0</v>
      </c>
      <c r="AF116" s="3">
        <v>0</v>
      </c>
      <c r="AG116" s="3">
        <v>0</v>
      </c>
      <c r="AH116" s="1" t="s">
        <v>114</v>
      </c>
      <c r="AI116" s="17">
        <v>5</v>
      </c>
      <c r="AJ116" s="1"/>
    </row>
    <row r="117" spans="1:36" x14ac:dyDescent="0.2">
      <c r="A117" s="1" t="s">
        <v>425</v>
      </c>
      <c r="B117" s="1" t="s">
        <v>544</v>
      </c>
      <c r="C117" s="1" t="s">
        <v>963</v>
      </c>
      <c r="D117" s="1" t="s">
        <v>1095</v>
      </c>
      <c r="E117" s="3">
        <v>79.933333333333337</v>
      </c>
      <c r="F117" s="3">
        <v>5.5555555555555554</v>
      </c>
      <c r="G117" s="3">
        <v>0.36666666666666664</v>
      </c>
      <c r="H117" s="3">
        <v>0</v>
      </c>
      <c r="I117" s="3">
        <v>9.7944444444444443</v>
      </c>
      <c r="J117" s="3">
        <v>0</v>
      </c>
      <c r="K117" s="3">
        <v>0</v>
      </c>
      <c r="L117" s="3">
        <v>4.7277777777777779</v>
      </c>
      <c r="M117" s="3">
        <v>5.2444444444444445</v>
      </c>
      <c r="N117" s="3">
        <v>6.5305555555555559</v>
      </c>
      <c r="O117" s="3">
        <f>SUM(Table2[[#This Row],[Qualified Social Work Staff Hours]:[Other Social Work Staff Hours]])/Table2[[#This Row],[MDS Census]]</f>
        <v>0.14731025854879065</v>
      </c>
      <c r="P117" s="3">
        <v>5.5083333333333337</v>
      </c>
      <c r="Q117" s="3">
        <v>11.630555555555556</v>
      </c>
      <c r="R117" s="3">
        <f>SUM(Table2[[#This Row],[Qualified Activities Professional Hours]:[Other Activities Professional Hours]])/Table2[[#This Row],[MDS Census]]</f>
        <v>0.21441479010286349</v>
      </c>
      <c r="S117" s="3">
        <v>6.4518888888888881</v>
      </c>
      <c r="T117" s="3">
        <v>4.0985555555555546</v>
      </c>
      <c r="U117" s="3">
        <v>0</v>
      </c>
      <c r="V117" s="3">
        <f>SUM(Table2[[#This Row],[Occupational Therapist Hours]:[OT Aide Hours]])/Table2[[#This Row],[MDS Census]]</f>
        <v>0.13199054767862103</v>
      </c>
      <c r="W117" s="3">
        <v>4.5221111111111112</v>
      </c>
      <c r="X117" s="3">
        <v>11.671333333333335</v>
      </c>
      <c r="Y117" s="3">
        <v>0</v>
      </c>
      <c r="Z117" s="3">
        <f>SUM(Table2[[#This Row],[Physical Therapist (PT) Hours]:[PT Aide Hours]])/Table2[[#This Row],[MDS Census]]</f>
        <v>0.20258687795385044</v>
      </c>
      <c r="AA117" s="3">
        <v>0</v>
      </c>
      <c r="AB117" s="3">
        <v>0</v>
      </c>
      <c r="AC117" s="3">
        <v>0</v>
      </c>
      <c r="AD117" s="3">
        <v>0</v>
      </c>
      <c r="AE117" s="3">
        <v>0</v>
      </c>
      <c r="AF117" s="3">
        <v>0</v>
      </c>
      <c r="AG117" s="3">
        <v>0</v>
      </c>
      <c r="AH117" s="1" t="s">
        <v>115</v>
      </c>
      <c r="AI117" s="17">
        <v>5</v>
      </c>
      <c r="AJ117" s="1"/>
    </row>
    <row r="118" spans="1:36" x14ac:dyDescent="0.2">
      <c r="A118" s="1" t="s">
        <v>425</v>
      </c>
      <c r="B118" s="1" t="s">
        <v>545</v>
      </c>
      <c r="C118" s="1" t="s">
        <v>964</v>
      </c>
      <c r="D118" s="1" t="s">
        <v>1131</v>
      </c>
      <c r="E118" s="3">
        <v>98.888888888888886</v>
      </c>
      <c r="F118" s="3">
        <v>5.0666666666666664</v>
      </c>
      <c r="G118" s="3">
        <v>0.6</v>
      </c>
      <c r="H118" s="3">
        <v>0.57499999999999996</v>
      </c>
      <c r="I118" s="3">
        <v>5.833333333333333</v>
      </c>
      <c r="J118" s="3">
        <v>0</v>
      </c>
      <c r="K118" s="3">
        <v>0</v>
      </c>
      <c r="L118" s="3">
        <v>3.6325555555555562</v>
      </c>
      <c r="M118" s="3">
        <v>5.1444444444444457</v>
      </c>
      <c r="N118" s="3">
        <v>5.4022222222222229</v>
      </c>
      <c r="O118" s="3">
        <f>SUM(Table2[[#This Row],[Qualified Social Work Staff Hours]:[Other Social Work Staff Hours]])/Table2[[#This Row],[MDS Census]]</f>
        <v>0.10665168539325845</v>
      </c>
      <c r="P118" s="3">
        <v>5.3644444444444437</v>
      </c>
      <c r="Q118" s="3">
        <v>14.443999999999997</v>
      </c>
      <c r="R118" s="3">
        <f>SUM(Table2[[#This Row],[Qualified Activities Professional Hours]:[Other Activities Professional Hours]])/Table2[[#This Row],[MDS Census]]</f>
        <v>0.20031011235955051</v>
      </c>
      <c r="S118" s="3">
        <v>15.411888888888891</v>
      </c>
      <c r="T118" s="3">
        <v>0</v>
      </c>
      <c r="U118" s="3">
        <v>0</v>
      </c>
      <c r="V118" s="3">
        <f>SUM(Table2[[#This Row],[Occupational Therapist Hours]:[OT Aide Hours]])/Table2[[#This Row],[MDS Census]]</f>
        <v>0.15585056179775283</v>
      </c>
      <c r="W118" s="3">
        <v>9.4385555555555563</v>
      </c>
      <c r="X118" s="3">
        <v>12.176444444444444</v>
      </c>
      <c r="Y118" s="3">
        <v>0</v>
      </c>
      <c r="Z118" s="3">
        <f>SUM(Table2[[#This Row],[Physical Therapist (PT) Hours]:[PT Aide Hours]])/Table2[[#This Row],[MDS Census]]</f>
        <v>0.21857865168539328</v>
      </c>
      <c r="AA118" s="3">
        <v>0</v>
      </c>
      <c r="AB118" s="3">
        <v>0</v>
      </c>
      <c r="AC118" s="3">
        <v>0</v>
      </c>
      <c r="AD118" s="3">
        <v>0</v>
      </c>
      <c r="AE118" s="3">
        <v>0</v>
      </c>
      <c r="AF118" s="3">
        <v>0</v>
      </c>
      <c r="AG118" s="3">
        <v>0</v>
      </c>
      <c r="AH118" s="1" t="s">
        <v>116</v>
      </c>
      <c r="AI118" s="17">
        <v>5</v>
      </c>
      <c r="AJ118" s="1"/>
    </row>
    <row r="119" spans="1:36" x14ac:dyDescent="0.2">
      <c r="A119" s="1" t="s">
        <v>425</v>
      </c>
      <c r="B119" s="1" t="s">
        <v>546</v>
      </c>
      <c r="C119" s="1" t="s">
        <v>900</v>
      </c>
      <c r="D119" s="1" t="s">
        <v>1093</v>
      </c>
      <c r="E119" s="3">
        <v>65.611111111111114</v>
      </c>
      <c r="F119" s="3">
        <v>4.0027777777777782</v>
      </c>
      <c r="G119" s="3">
        <v>0.78888888888888886</v>
      </c>
      <c r="H119" s="3">
        <v>0.1111111111111111</v>
      </c>
      <c r="I119" s="3">
        <v>53.947222222222223</v>
      </c>
      <c r="J119" s="3">
        <v>0</v>
      </c>
      <c r="K119" s="3">
        <v>0</v>
      </c>
      <c r="L119" s="3">
        <v>0.61822222222222234</v>
      </c>
      <c r="M119" s="3">
        <v>5.4722222222222223</v>
      </c>
      <c r="N119" s="3">
        <v>0</v>
      </c>
      <c r="O119" s="3">
        <f>SUM(Table2[[#This Row],[Qualified Social Work Staff Hours]:[Other Social Work Staff Hours]])/Table2[[#This Row],[MDS Census]]</f>
        <v>8.3403895004233702E-2</v>
      </c>
      <c r="P119" s="3">
        <v>16.830555555555556</v>
      </c>
      <c r="Q119" s="3">
        <v>0</v>
      </c>
      <c r="R119" s="3">
        <f>SUM(Table2[[#This Row],[Qualified Activities Professional Hours]:[Other Activities Professional Hours]])/Table2[[#This Row],[MDS Census]]</f>
        <v>0.25651989839119388</v>
      </c>
      <c r="S119" s="3">
        <v>1.4722222222222223</v>
      </c>
      <c r="T119" s="3">
        <v>2.5466666666666664</v>
      </c>
      <c r="U119" s="3">
        <v>0</v>
      </c>
      <c r="V119" s="3">
        <f>SUM(Table2[[#This Row],[Occupational Therapist Hours]:[OT Aide Hours]])/Table2[[#This Row],[MDS Census]]</f>
        <v>6.1253175275190502E-2</v>
      </c>
      <c r="W119" s="3">
        <v>5.2872222222222218</v>
      </c>
      <c r="X119" s="3">
        <v>0.15755555555555556</v>
      </c>
      <c r="Y119" s="3">
        <v>0</v>
      </c>
      <c r="Z119" s="3">
        <f>SUM(Table2[[#This Row],[Physical Therapist (PT) Hours]:[PT Aide Hours]])/Table2[[#This Row],[MDS Census]]</f>
        <v>8.2985605419136313E-2</v>
      </c>
      <c r="AA119" s="3">
        <v>0</v>
      </c>
      <c r="AB119" s="3">
        <v>0</v>
      </c>
      <c r="AC119" s="3">
        <v>0</v>
      </c>
      <c r="AD119" s="3">
        <v>0</v>
      </c>
      <c r="AE119" s="3">
        <v>0</v>
      </c>
      <c r="AF119" s="3">
        <v>0</v>
      </c>
      <c r="AG119" s="3">
        <v>0</v>
      </c>
      <c r="AH119" s="1" t="s">
        <v>117</v>
      </c>
      <c r="AI119" s="17">
        <v>5</v>
      </c>
      <c r="AJ119" s="1"/>
    </row>
    <row r="120" spans="1:36" x14ac:dyDescent="0.2">
      <c r="A120" s="1" t="s">
        <v>425</v>
      </c>
      <c r="B120" s="1" t="s">
        <v>547</v>
      </c>
      <c r="C120" s="1" t="s">
        <v>956</v>
      </c>
      <c r="D120" s="1" t="s">
        <v>1129</v>
      </c>
      <c r="E120" s="3">
        <v>38.244444444444447</v>
      </c>
      <c r="F120" s="3">
        <v>3.1058888888888885</v>
      </c>
      <c r="G120" s="3">
        <v>0.23333333333333334</v>
      </c>
      <c r="H120" s="3">
        <v>0.33055555555555555</v>
      </c>
      <c r="I120" s="3">
        <v>4.2775555555555558</v>
      </c>
      <c r="J120" s="3">
        <v>0</v>
      </c>
      <c r="K120" s="3">
        <v>0</v>
      </c>
      <c r="L120" s="3">
        <v>1.7642222222222221</v>
      </c>
      <c r="M120" s="3">
        <v>4.4522222222222219</v>
      </c>
      <c r="N120" s="3">
        <v>0</v>
      </c>
      <c r="O120" s="3">
        <f>SUM(Table2[[#This Row],[Qualified Social Work Staff Hours]:[Other Social Work Staff Hours]])/Table2[[#This Row],[MDS Census]]</f>
        <v>0.11641487507263218</v>
      </c>
      <c r="P120" s="3">
        <v>8.5488888888888894</v>
      </c>
      <c r="Q120" s="3">
        <v>6.0386666666666668</v>
      </c>
      <c r="R120" s="3">
        <f>SUM(Table2[[#This Row],[Qualified Activities Professional Hours]:[Other Activities Professional Hours]])/Table2[[#This Row],[MDS Census]]</f>
        <v>0.38142940151074956</v>
      </c>
      <c r="S120" s="3">
        <v>0.99055555555555541</v>
      </c>
      <c r="T120" s="3">
        <v>6.3194444444444446</v>
      </c>
      <c r="U120" s="3">
        <v>0</v>
      </c>
      <c r="V120" s="3">
        <f>SUM(Table2[[#This Row],[Occupational Therapist Hours]:[OT Aide Hours]])/Table2[[#This Row],[MDS Census]]</f>
        <v>0.19113887274840208</v>
      </c>
      <c r="W120" s="3">
        <v>0.99944444444444436</v>
      </c>
      <c r="X120" s="3">
        <v>3.1425555555555547</v>
      </c>
      <c r="Y120" s="3">
        <v>0</v>
      </c>
      <c r="Z120" s="3">
        <f>SUM(Table2[[#This Row],[Physical Therapist (PT) Hours]:[PT Aide Hours]])/Table2[[#This Row],[MDS Census]]</f>
        <v>0.10830331202789074</v>
      </c>
      <c r="AA120" s="3">
        <v>0</v>
      </c>
      <c r="AB120" s="3">
        <v>0</v>
      </c>
      <c r="AC120" s="3">
        <v>0</v>
      </c>
      <c r="AD120" s="3">
        <v>0</v>
      </c>
      <c r="AE120" s="3">
        <v>0</v>
      </c>
      <c r="AF120" s="3">
        <v>0</v>
      </c>
      <c r="AG120" s="3">
        <v>0</v>
      </c>
      <c r="AH120" s="1" t="s">
        <v>118</v>
      </c>
      <c r="AI120" s="17">
        <v>5</v>
      </c>
      <c r="AJ120" s="1"/>
    </row>
    <row r="121" spans="1:36" x14ac:dyDescent="0.2">
      <c r="A121" s="1" t="s">
        <v>425</v>
      </c>
      <c r="B121" s="1" t="s">
        <v>548</v>
      </c>
      <c r="C121" s="1" t="s">
        <v>953</v>
      </c>
      <c r="D121" s="1" t="s">
        <v>1095</v>
      </c>
      <c r="E121" s="3">
        <v>56.8</v>
      </c>
      <c r="F121" s="3">
        <v>5.5111111111111111</v>
      </c>
      <c r="G121" s="3">
        <v>0.56666666666666665</v>
      </c>
      <c r="H121" s="3">
        <v>0.3888888888888889</v>
      </c>
      <c r="I121" s="3">
        <v>3.8222222222222224</v>
      </c>
      <c r="J121" s="3">
        <v>0</v>
      </c>
      <c r="K121" s="3">
        <v>0</v>
      </c>
      <c r="L121" s="3">
        <v>4.6982222222222205</v>
      </c>
      <c r="M121" s="3">
        <v>0</v>
      </c>
      <c r="N121" s="3">
        <v>8.7100000000000009</v>
      </c>
      <c r="O121" s="3">
        <f>SUM(Table2[[#This Row],[Qualified Social Work Staff Hours]:[Other Social Work Staff Hours]])/Table2[[#This Row],[MDS Census]]</f>
        <v>0.15334507042253523</v>
      </c>
      <c r="P121" s="3">
        <v>0</v>
      </c>
      <c r="Q121" s="3">
        <v>2.4744444444444449</v>
      </c>
      <c r="R121" s="3">
        <f>SUM(Table2[[#This Row],[Qualified Activities Professional Hours]:[Other Activities Professional Hours]])/Table2[[#This Row],[MDS Census]]</f>
        <v>4.3564162754303609E-2</v>
      </c>
      <c r="S121" s="3">
        <v>3.3198888888888893</v>
      </c>
      <c r="T121" s="3">
        <v>6.1429999999999989</v>
      </c>
      <c r="U121" s="3">
        <v>0</v>
      </c>
      <c r="V121" s="3">
        <f>SUM(Table2[[#This Row],[Occupational Therapist Hours]:[OT Aide Hours]])/Table2[[#This Row],[MDS Census]]</f>
        <v>0.16660015649452267</v>
      </c>
      <c r="W121" s="3">
        <v>1.1165555555555555</v>
      </c>
      <c r="X121" s="3">
        <v>4.0039999999999987</v>
      </c>
      <c r="Y121" s="3">
        <v>0</v>
      </c>
      <c r="Z121" s="3">
        <f>SUM(Table2[[#This Row],[Physical Therapist (PT) Hours]:[PT Aide Hours]])/Table2[[#This Row],[MDS Census]]</f>
        <v>9.0150625978090745E-2</v>
      </c>
      <c r="AA121" s="3">
        <v>0</v>
      </c>
      <c r="AB121" s="3">
        <v>0</v>
      </c>
      <c r="AC121" s="3">
        <v>0</v>
      </c>
      <c r="AD121" s="3">
        <v>0</v>
      </c>
      <c r="AE121" s="3">
        <v>0</v>
      </c>
      <c r="AF121" s="3">
        <v>36.786111111111119</v>
      </c>
      <c r="AG121" s="3">
        <v>0</v>
      </c>
      <c r="AH121" s="1" t="s">
        <v>119</v>
      </c>
      <c r="AI121" s="17">
        <v>5</v>
      </c>
      <c r="AJ121" s="1"/>
    </row>
    <row r="122" spans="1:36" x14ac:dyDescent="0.2">
      <c r="A122" s="1" t="s">
        <v>425</v>
      </c>
      <c r="B122" s="1" t="s">
        <v>549</v>
      </c>
      <c r="C122" s="1" t="s">
        <v>955</v>
      </c>
      <c r="D122" s="1" t="s">
        <v>1128</v>
      </c>
      <c r="E122" s="3">
        <v>54.43333333333333</v>
      </c>
      <c r="F122" s="3">
        <v>5.5111111111111111</v>
      </c>
      <c r="G122" s="3">
        <v>1.3111111111111111</v>
      </c>
      <c r="H122" s="3">
        <v>0.43888888888888888</v>
      </c>
      <c r="I122" s="3">
        <v>5.6847777777777777</v>
      </c>
      <c r="J122" s="3">
        <v>0</v>
      </c>
      <c r="K122" s="3">
        <v>0</v>
      </c>
      <c r="L122" s="3">
        <v>2.5442222222222219</v>
      </c>
      <c r="M122" s="3">
        <v>5.6027777777777779</v>
      </c>
      <c r="N122" s="3">
        <v>2.7566666666666659</v>
      </c>
      <c r="O122" s="3">
        <f>SUM(Table2[[#This Row],[Qualified Social Work Staff Hours]:[Other Social Work Staff Hours]])/Table2[[#This Row],[MDS Census]]</f>
        <v>0.15357215758318024</v>
      </c>
      <c r="P122" s="3">
        <v>5.0250000000000004</v>
      </c>
      <c r="Q122" s="3">
        <v>6.8078888888888889</v>
      </c>
      <c r="R122" s="3">
        <f>SUM(Table2[[#This Row],[Qualified Activities Professional Hours]:[Other Activities Professional Hours]])/Table2[[#This Row],[MDS Census]]</f>
        <v>0.2173831394162074</v>
      </c>
      <c r="S122" s="3">
        <v>3.4747777777777782</v>
      </c>
      <c r="T122" s="3">
        <v>5.6444444444444448</v>
      </c>
      <c r="U122" s="3">
        <v>0</v>
      </c>
      <c r="V122" s="3">
        <f>SUM(Table2[[#This Row],[Occupational Therapist Hours]:[OT Aide Hours]])/Table2[[#This Row],[MDS Census]]</f>
        <v>0.16753010818534397</v>
      </c>
      <c r="W122" s="3">
        <v>3.6658888888888894</v>
      </c>
      <c r="X122" s="3">
        <v>4.5311111111111115</v>
      </c>
      <c r="Y122" s="3">
        <v>0</v>
      </c>
      <c r="Z122" s="3">
        <f>SUM(Table2[[#This Row],[Physical Therapist (PT) Hours]:[PT Aide Hours]])/Table2[[#This Row],[MDS Census]]</f>
        <v>0.15058787507654625</v>
      </c>
      <c r="AA122" s="3">
        <v>0</v>
      </c>
      <c r="AB122" s="3">
        <v>0</v>
      </c>
      <c r="AC122" s="3">
        <v>0</v>
      </c>
      <c r="AD122" s="3">
        <v>0</v>
      </c>
      <c r="AE122" s="3">
        <v>0</v>
      </c>
      <c r="AF122" s="3">
        <v>0</v>
      </c>
      <c r="AG122" s="3">
        <v>0</v>
      </c>
      <c r="AH122" s="1" t="s">
        <v>120</v>
      </c>
      <c r="AI122" s="17">
        <v>5</v>
      </c>
      <c r="AJ122" s="1"/>
    </row>
    <row r="123" spans="1:36" x14ac:dyDescent="0.2">
      <c r="A123" s="1" t="s">
        <v>425</v>
      </c>
      <c r="B123" s="1" t="s">
        <v>550</v>
      </c>
      <c r="C123" s="1" t="s">
        <v>884</v>
      </c>
      <c r="D123" s="1" t="s">
        <v>1101</v>
      </c>
      <c r="E123" s="3">
        <v>38.788888888888891</v>
      </c>
      <c r="F123" s="3">
        <v>5.333333333333333</v>
      </c>
      <c r="G123" s="3">
        <v>0.57499999999999996</v>
      </c>
      <c r="H123" s="3">
        <v>0.28888888888888886</v>
      </c>
      <c r="I123" s="3">
        <v>2.0333333333333337</v>
      </c>
      <c r="J123" s="3">
        <v>0</v>
      </c>
      <c r="K123" s="3">
        <v>0</v>
      </c>
      <c r="L123" s="3">
        <v>1.0526666666666666</v>
      </c>
      <c r="M123" s="3">
        <v>5.9416666666666664</v>
      </c>
      <c r="N123" s="3">
        <v>0</v>
      </c>
      <c r="O123" s="3">
        <f>SUM(Table2[[#This Row],[Qualified Social Work Staff Hours]:[Other Social Work Staff Hours]])/Table2[[#This Row],[MDS Census]]</f>
        <v>0.15317960469779432</v>
      </c>
      <c r="P123" s="3">
        <v>5.1844444444444422</v>
      </c>
      <c r="Q123" s="3">
        <v>3.3859999999999997</v>
      </c>
      <c r="R123" s="3">
        <f>SUM(Table2[[#This Row],[Qualified Activities Professional Hours]:[Other Activities Professional Hours]])/Table2[[#This Row],[MDS Census]]</f>
        <v>0.22095101690060148</v>
      </c>
      <c r="S123" s="3">
        <v>4.6063333333333336</v>
      </c>
      <c r="T123" s="3">
        <v>5.0808888888888886</v>
      </c>
      <c r="U123" s="3">
        <v>0</v>
      </c>
      <c r="V123" s="3">
        <f>SUM(Table2[[#This Row],[Occupational Therapist Hours]:[OT Aide Hours]])/Table2[[#This Row],[MDS Census]]</f>
        <v>0.24974219421369231</v>
      </c>
      <c r="W123" s="3">
        <v>0.7403333333333334</v>
      </c>
      <c r="X123" s="3">
        <v>3.1484444444444444</v>
      </c>
      <c r="Y123" s="3">
        <v>0</v>
      </c>
      <c r="Z123" s="3">
        <f>SUM(Table2[[#This Row],[Physical Therapist (PT) Hours]:[PT Aide Hours]])/Table2[[#This Row],[MDS Census]]</f>
        <v>0.1002549412775709</v>
      </c>
      <c r="AA123" s="3">
        <v>0</v>
      </c>
      <c r="AB123" s="3">
        <v>0</v>
      </c>
      <c r="AC123" s="3">
        <v>6.9999999999999993E-2</v>
      </c>
      <c r="AD123" s="3">
        <v>0</v>
      </c>
      <c r="AE123" s="3">
        <v>0</v>
      </c>
      <c r="AF123" s="3">
        <v>0</v>
      </c>
      <c r="AG123" s="3">
        <v>0</v>
      </c>
      <c r="AH123" s="1" t="s">
        <v>121</v>
      </c>
      <c r="AI123" s="17">
        <v>5</v>
      </c>
      <c r="AJ123" s="1"/>
    </row>
    <row r="124" spans="1:36" x14ac:dyDescent="0.2">
      <c r="A124" s="1" t="s">
        <v>425</v>
      </c>
      <c r="B124" s="1" t="s">
        <v>551</v>
      </c>
      <c r="C124" s="1" t="s">
        <v>965</v>
      </c>
      <c r="D124" s="1" t="s">
        <v>1116</v>
      </c>
      <c r="E124" s="3">
        <v>53.266666666666666</v>
      </c>
      <c r="F124" s="3">
        <v>5.6888888888888891</v>
      </c>
      <c r="G124" s="3">
        <v>0.4</v>
      </c>
      <c r="H124" s="3">
        <v>0.30277777777777776</v>
      </c>
      <c r="I124" s="3">
        <v>2.2805555555555554</v>
      </c>
      <c r="J124" s="3">
        <v>0</v>
      </c>
      <c r="K124" s="3">
        <v>0</v>
      </c>
      <c r="L124" s="3">
        <v>1.8886666666666663</v>
      </c>
      <c r="M124" s="3">
        <v>5.4755555555555553</v>
      </c>
      <c r="N124" s="3">
        <v>0</v>
      </c>
      <c r="O124" s="3">
        <f>SUM(Table2[[#This Row],[Qualified Social Work Staff Hours]:[Other Social Work Staff Hours]])/Table2[[#This Row],[MDS Census]]</f>
        <v>0.10279516061743846</v>
      </c>
      <c r="P124" s="3">
        <v>5.169999999999999</v>
      </c>
      <c r="Q124" s="3">
        <v>5.0488888888888876</v>
      </c>
      <c r="R124" s="3">
        <f>SUM(Table2[[#This Row],[Qualified Activities Professional Hours]:[Other Activities Professional Hours]])/Table2[[#This Row],[MDS Census]]</f>
        <v>0.19184397163120565</v>
      </c>
      <c r="S124" s="3">
        <v>1.2055555555555553</v>
      </c>
      <c r="T124" s="3">
        <v>5.7777777777777777</v>
      </c>
      <c r="U124" s="3">
        <v>0</v>
      </c>
      <c r="V124" s="3">
        <f>SUM(Table2[[#This Row],[Occupational Therapist Hours]:[OT Aide Hours]])/Table2[[#This Row],[MDS Census]]</f>
        <v>0.13110137672090111</v>
      </c>
      <c r="W124" s="3">
        <v>1.3203333333333336</v>
      </c>
      <c r="X124" s="3">
        <v>4.4274444444444434</v>
      </c>
      <c r="Y124" s="3">
        <v>0</v>
      </c>
      <c r="Z124" s="3">
        <f>SUM(Table2[[#This Row],[Physical Therapist (PT) Hours]:[PT Aide Hours]])/Table2[[#This Row],[MDS Census]]</f>
        <v>0.10790571547768044</v>
      </c>
      <c r="AA124" s="3">
        <v>0</v>
      </c>
      <c r="AB124" s="3">
        <v>0</v>
      </c>
      <c r="AC124" s="3">
        <v>0</v>
      </c>
      <c r="AD124" s="3">
        <v>0</v>
      </c>
      <c r="AE124" s="3">
        <v>0</v>
      </c>
      <c r="AF124" s="3">
        <v>0</v>
      </c>
      <c r="AG124" s="3">
        <v>0</v>
      </c>
      <c r="AH124" s="1" t="s">
        <v>122</v>
      </c>
      <c r="AI124" s="17">
        <v>5</v>
      </c>
      <c r="AJ124" s="1"/>
    </row>
    <row r="125" spans="1:36" x14ac:dyDescent="0.2">
      <c r="A125" s="1" t="s">
        <v>425</v>
      </c>
      <c r="B125" s="1" t="s">
        <v>552</v>
      </c>
      <c r="C125" s="1" t="s">
        <v>877</v>
      </c>
      <c r="D125" s="1" t="s">
        <v>1123</v>
      </c>
      <c r="E125" s="3">
        <v>61.6</v>
      </c>
      <c r="F125" s="3">
        <v>5.7055555555555557</v>
      </c>
      <c r="G125" s="3">
        <v>0.53333333333333333</v>
      </c>
      <c r="H125" s="3">
        <v>0</v>
      </c>
      <c r="I125" s="3">
        <v>5.6221111111111091</v>
      </c>
      <c r="J125" s="3">
        <v>0</v>
      </c>
      <c r="K125" s="3">
        <v>0</v>
      </c>
      <c r="L125" s="3">
        <v>2.376444444444445</v>
      </c>
      <c r="M125" s="3">
        <v>0.3226666666666666</v>
      </c>
      <c r="N125" s="3">
        <v>4.177777777777778</v>
      </c>
      <c r="O125" s="3">
        <f>SUM(Table2[[#This Row],[Qualified Social Work Staff Hours]:[Other Social Work Staff Hours]])/Table2[[#This Row],[MDS Census]]</f>
        <v>7.305916305916306E-2</v>
      </c>
      <c r="P125" s="3">
        <v>0</v>
      </c>
      <c r="Q125" s="3">
        <v>14.662222222222221</v>
      </c>
      <c r="R125" s="3">
        <f>SUM(Table2[[#This Row],[Qualified Activities Professional Hours]:[Other Activities Professional Hours]])/Table2[[#This Row],[MDS Census]]</f>
        <v>0.238023088023088</v>
      </c>
      <c r="S125" s="3">
        <v>8.2261111111111109</v>
      </c>
      <c r="T125" s="3">
        <v>4.4444444444444446E-2</v>
      </c>
      <c r="U125" s="3">
        <v>0</v>
      </c>
      <c r="V125" s="3">
        <f>SUM(Table2[[#This Row],[Occupational Therapist Hours]:[OT Aide Hours]])/Table2[[#This Row],[MDS Census]]</f>
        <v>0.1342622655122655</v>
      </c>
      <c r="W125" s="3">
        <v>5.0225555555555559</v>
      </c>
      <c r="X125" s="3">
        <v>3.0055555555555551</v>
      </c>
      <c r="Y125" s="3">
        <v>0</v>
      </c>
      <c r="Z125" s="3">
        <f>SUM(Table2[[#This Row],[Physical Therapist (PT) Hours]:[PT Aide Hours]])/Table2[[#This Row],[MDS Census]]</f>
        <v>0.13032647907647907</v>
      </c>
      <c r="AA125" s="3">
        <v>0</v>
      </c>
      <c r="AB125" s="3">
        <v>0</v>
      </c>
      <c r="AC125" s="3">
        <v>0</v>
      </c>
      <c r="AD125" s="3">
        <v>0</v>
      </c>
      <c r="AE125" s="3">
        <v>0</v>
      </c>
      <c r="AF125" s="3">
        <v>0</v>
      </c>
      <c r="AG125" s="3">
        <v>0</v>
      </c>
      <c r="AH125" s="1" t="s">
        <v>123</v>
      </c>
      <c r="AI125" s="17">
        <v>5</v>
      </c>
      <c r="AJ125" s="1"/>
    </row>
    <row r="126" spans="1:36" x14ac:dyDescent="0.2">
      <c r="A126" s="1" t="s">
        <v>425</v>
      </c>
      <c r="B126" s="1" t="s">
        <v>553</v>
      </c>
      <c r="C126" s="1" t="s">
        <v>966</v>
      </c>
      <c r="D126" s="1" t="s">
        <v>1105</v>
      </c>
      <c r="E126" s="3">
        <v>97.433333333333337</v>
      </c>
      <c r="F126" s="3">
        <v>5.4222222222222225</v>
      </c>
      <c r="G126" s="3">
        <v>0.33333333333333331</v>
      </c>
      <c r="H126" s="3">
        <v>5.4444444444444448E-2</v>
      </c>
      <c r="I126" s="3">
        <v>7.7486666666666668</v>
      </c>
      <c r="J126" s="3">
        <v>0</v>
      </c>
      <c r="K126" s="3">
        <v>0</v>
      </c>
      <c r="L126" s="3">
        <v>3.14211111111111</v>
      </c>
      <c r="M126" s="3">
        <v>5.5555555555555554</v>
      </c>
      <c r="N126" s="3">
        <v>5.4115555555555543</v>
      </c>
      <c r="O126" s="3">
        <f>SUM(Table2[[#This Row],[Qualified Social Work Staff Hours]:[Other Social Work Staff Hours]])/Table2[[#This Row],[MDS Census]]</f>
        <v>0.11256015509180063</v>
      </c>
      <c r="P126" s="3">
        <v>0</v>
      </c>
      <c r="Q126" s="3">
        <v>16.022888888888886</v>
      </c>
      <c r="R126" s="3">
        <f>SUM(Table2[[#This Row],[Qualified Activities Professional Hours]:[Other Activities Professional Hours]])/Table2[[#This Row],[MDS Census]]</f>
        <v>0.16444976622191809</v>
      </c>
      <c r="S126" s="3">
        <v>13.55044444444445</v>
      </c>
      <c r="T126" s="3">
        <v>7.4347777777777768</v>
      </c>
      <c r="U126" s="3">
        <v>0</v>
      </c>
      <c r="V126" s="3">
        <f>SUM(Table2[[#This Row],[Occupational Therapist Hours]:[OT Aide Hours]])/Table2[[#This Row],[MDS Census]]</f>
        <v>0.21538031702588667</v>
      </c>
      <c r="W126" s="3">
        <v>21.510555555555552</v>
      </c>
      <c r="X126" s="3">
        <v>6.6346666666666678</v>
      </c>
      <c r="Y126" s="3">
        <v>0</v>
      </c>
      <c r="Z126" s="3">
        <f>SUM(Table2[[#This Row],[Physical Therapist (PT) Hours]:[PT Aide Hours]])/Table2[[#This Row],[MDS Census]]</f>
        <v>0.28886646139810696</v>
      </c>
      <c r="AA126" s="3">
        <v>0</v>
      </c>
      <c r="AB126" s="3">
        <v>0</v>
      </c>
      <c r="AC126" s="3">
        <v>0</v>
      </c>
      <c r="AD126" s="3">
        <v>0</v>
      </c>
      <c r="AE126" s="3">
        <v>0</v>
      </c>
      <c r="AF126" s="3">
        <v>3.3860000000000006</v>
      </c>
      <c r="AG126" s="3">
        <v>0</v>
      </c>
      <c r="AH126" s="1" t="s">
        <v>124</v>
      </c>
      <c r="AI126" s="17">
        <v>5</v>
      </c>
      <c r="AJ126" s="1"/>
    </row>
    <row r="127" spans="1:36" x14ac:dyDescent="0.2">
      <c r="A127" s="1" t="s">
        <v>425</v>
      </c>
      <c r="B127" s="1" t="s">
        <v>554</v>
      </c>
      <c r="C127" s="1" t="s">
        <v>956</v>
      </c>
      <c r="D127" s="1" t="s">
        <v>1129</v>
      </c>
      <c r="E127" s="3">
        <v>73.977777777777774</v>
      </c>
      <c r="F127" s="3">
        <v>5.1555555555555559</v>
      </c>
      <c r="G127" s="3">
        <v>0</v>
      </c>
      <c r="H127" s="3">
        <v>0</v>
      </c>
      <c r="I127" s="3">
        <v>5.3444444444444441</v>
      </c>
      <c r="J127" s="3">
        <v>0</v>
      </c>
      <c r="K127" s="3">
        <v>0</v>
      </c>
      <c r="L127" s="3">
        <v>3.6544444444444442</v>
      </c>
      <c r="M127" s="3">
        <v>0</v>
      </c>
      <c r="N127" s="3">
        <v>10.603888888888891</v>
      </c>
      <c r="O127" s="3">
        <f>SUM(Table2[[#This Row],[Qualified Social Work Staff Hours]:[Other Social Work Staff Hours]])/Table2[[#This Row],[MDS Census]]</f>
        <v>0.14333884049264048</v>
      </c>
      <c r="P127" s="3">
        <v>0</v>
      </c>
      <c r="Q127" s="3">
        <v>13.852222222222222</v>
      </c>
      <c r="R127" s="3">
        <f>SUM(Table2[[#This Row],[Qualified Activities Professional Hours]:[Other Activities Professional Hours]])/Table2[[#This Row],[MDS Census]]</f>
        <v>0.18724842294983479</v>
      </c>
      <c r="S127" s="3">
        <v>5.1655555555555575</v>
      </c>
      <c r="T127" s="3">
        <v>13.269999999999998</v>
      </c>
      <c r="U127" s="3">
        <v>0</v>
      </c>
      <c r="V127" s="3">
        <f>SUM(Table2[[#This Row],[Occupational Therapist Hours]:[OT Aide Hours]])/Table2[[#This Row],[MDS Census]]</f>
        <v>0.24920396515470114</v>
      </c>
      <c r="W127" s="3">
        <v>5.067444444444444</v>
      </c>
      <c r="X127" s="3">
        <v>9.6373333333333342</v>
      </c>
      <c r="Y127" s="3">
        <v>2.6966666666666659</v>
      </c>
      <c r="Z127" s="3">
        <f>SUM(Table2[[#This Row],[Physical Therapist (PT) Hours]:[PT Aide Hours]])/Table2[[#This Row],[MDS Census]]</f>
        <v>0.23522529288074498</v>
      </c>
      <c r="AA127" s="3">
        <v>0</v>
      </c>
      <c r="AB127" s="3">
        <v>0</v>
      </c>
      <c r="AC127" s="3">
        <v>0</v>
      </c>
      <c r="AD127" s="3">
        <v>0</v>
      </c>
      <c r="AE127" s="3">
        <v>0</v>
      </c>
      <c r="AF127" s="3">
        <v>0</v>
      </c>
      <c r="AG127" s="3">
        <v>0</v>
      </c>
      <c r="AH127" s="1" t="s">
        <v>125</v>
      </c>
      <c r="AI127" s="17">
        <v>5</v>
      </c>
      <c r="AJ127" s="1"/>
    </row>
    <row r="128" spans="1:36" x14ac:dyDescent="0.2">
      <c r="A128" s="1" t="s">
        <v>425</v>
      </c>
      <c r="B128" s="1" t="s">
        <v>555</v>
      </c>
      <c r="C128" s="1" t="s">
        <v>853</v>
      </c>
      <c r="D128" s="1" t="s">
        <v>1108</v>
      </c>
      <c r="E128" s="3">
        <v>76.533333333333331</v>
      </c>
      <c r="F128" s="3">
        <v>5.1555555555555559</v>
      </c>
      <c r="G128" s="3">
        <v>0.8305555555555556</v>
      </c>
      <c r="H128" s="3">
        <v>0.32555555555555554</v>
      </c>
      <c r="I128" s="3">
        <v>4.1555555555555559</v>
      </c>
      <c r="J128" s="3">
        <v>0</v>
      </c>
      <c r="K128" s="3">
        <v>0</v>
      </c>
      <c r="L128" s="3">
        <v>3.0602222222222224</v>
      </c>
      <c r="M128" s="3">
        <v>9.748666666666665</v>
      </c>
      <c r="N128" s="3">
        <v>0</v>
      </c>
      <c r="O128" s="3">
        <f>SUM(Table2[[#This Row],[Qualified Social Work Staff Hours]:[Other Social Work Staff Hours]])/Table2[[#This Row],[MDS Census]]</f>
        <v>0.12737804878048778</v>
      </c>
      <c r="P128" s="3">
        <v>0</v>
      </c>
      <c r="Q128" s="3">
        <v>17.79111111111111</v>
      </c>
      <c r="R128" s="3">
        <f>SUM(Table2[[#This Row],[Qualified Activities Professional Hours]:[Other Activities Professional Hours]])/Table2[[#This Row],[MDS Census]]</f>
        <v>0.23246225319396049</v>
      </c>
      <c r="S128" s="3">
        <v>3.7438888888888879</v>
      </c>
      <c r="T128" s="3">
        <v>5.2518888888888888</v>
      </c>
      <c r="U128" s="3">
        <v>0</v>
      </c>
      <c r="V128" s="3">
        <f>SUM(Table2[[#This Row],[Occupational Therapist Hours]:[OT Aide Hours]])/Table2[[#This Row],[MDS Census]]</f>
        <v>0.11754065040650405</v>
      </c>
      <c r="W128" s="3">
        <v>4.2584444444444429</v>
      </c>
      <c r="X128" s="3">
        <v>4.9363333333333328</v>
      </c>
      <c r="Y128" s="3">
        <v>0</v>
      </c>
      <c r="Z128" s="3">
        <f>SUM(Table2[[#This Row],[Physical Therapist (PT) Hours]:[PT Aide Hours]])/Table2[[#This Row],[MDS Census]]</f>
        <v>0.12014082462253192</v>
      </c>
      <c r="AA128" s="3">
        <v>0</v>
      </c>
      <c r="AB128" s="3">
        <v>5.4222222222222225</v>
      </c>
      <c r="AC128" s="3">
        <v>0</v>
      </c>
      <c r="AD128" s="3">
        <v>0</v>
      </c>
      <c r="AE128" s="3">
        <v>16.547222222222221</v>
      </c>
      <c r="AF128" s="3">
        <v>28.916555555555558</v>
      </c>
      <c r="AG128" s="3">
        <v>0</v>
      </c>
      <c r="AH128" s="1" t="s">
        <v>126</v>
      </c>
      <c r="AI128" s="17">
        <v>5</v>
      </c>
      <c r="AJ128" s="1"/>
    </row>
    <row r="129" spans="1:36" x14ac:dyDescent="0.2">
      <c r="A129" s="1" t="s">
        <v>425</v>
      </c>
      <c r="B129" s="1" t="s">
        <v>556</v>
      </c>
      <c r="C129" s="1" t="s">
        <v>967</v>
      </c>
      <c r="D129" s="1" t="s">
        <v>1132</v>
      </c>
      <c r="E129" s="3">
        <v>61.733333333333334</v>
      </c>
      <c r="F129" s="3">
        <v>5.333333333333333</v>
      </c>
      <c r="G129" s="3">
        <v>0.40555555555555556</v>
      </c>
      <c r="H129" s="3">
        <v>0.34444444444444444</v>
      </c>
      <c r="I129" s="3">
        <v>3.0333333333333332</v>
      </c>
      <c r="J129" s="3">
        <v>0</v>
      </c>
      <c r="K129" s="3">
        <v>0</v>
      </c>
      <c r="L129" s="3">
        <v>5.3548888888888904</v>
      </c>
      <c r="M129" s="3">
        <v>5.4500000000000011</v>
      </c>
      <c r="N129" s="3">
        <v>0</v>
      </c>
      <c r="O129" s="3">
        <f>SUM(Table2[[#This Row],[Qualified Social Work Staff Hours]:[Other Social Work Staff Hours]])/Table2[[#This Row],[MDS Census]]</f>
        <v>8.8282937365010819E-2</v>
      </c>
      <c r="P129" s="3">
        <v>4.7166666666666677</v>
      </c>
      <c r="Q129" s="3">
        <v>16.656666666666666</v>
      </c>
      <c r="R129" s="3">
        <f>SUM(Table2[[#This Row],[Qualified Activities Professional Hours]:[Other Activities Professional Hours]])/Table2[[#This Row],[MDS Census]]</f>
        <v>0.34622030237580997</v>
      </c>
      <c r="S129" s="3">
        <v>5.4622222222222225</v>
      </c>
      <c r="T129" s="3">
        <v>4.1958888888888888</v>
      </c>
      <c r="U129" s="3">
        <v>0</v>
      </c>
      <c r="V129" s="3">
        <f>SUM(Table2[[#This Row],[Occupational Therapist Hours]:[OT Aide Hours]])/Table2[[#This Row],[MDS Census]]</f>
        <v>0.15644888408927285</v>
      </c>
      <c r="W129" s="3">
        <v>5.0115555555555558</v>
      </c>
      <c r="X129" s="3">
        <v>4.9543333333333353</v>
      </c>
      <c r="Y129" s="3">
        <v>0</v>
      </c>
      <c r="Z129" s="3">
        <f>SUM(Table2[[#This Row],[Physical Therapist (PT) Hours]:[PT Aide Hours]])/Table2[[#This Row],[MDS Census]]</f>
        <v>0.16143448524118073</v>
      </c>
      <c r="AA129" s="3">
        <v>0</v>
      </c>
      <c r="AB129" s="3">
        <v>0</v>
      </c>
      <c r="AC129" s="3">
        <v>0</v>
      </c>
      <c r="AD129" s="3">
        <v>0</v>
      </c>
      <c r="AE129" s="3">
        <v>0</v>
      </c>
      <c r="AF129" s="3">
        <v>0</v>
      </c>
      <c r="AG129" s="3">
        <v>0</v>
      </c>
      <c r="AH129" s="1" t="s">
        <v>127</v>
      </c>
      <c r="AI129" s="17">
        <v>5</v>
      </c>
      <c r="AJ129" s="1"/>
    </row>
    <row r="130" spans="1:36" x14ac:dyDescent="0.2">
      <c r="A130" s="1" t="s">
        <v>425</v>
      </c>
      <c r="B130" s="1" t="s">
        <v>557</v>
      </c>
      <c r="C130" s="1" t="s">
        <v>871</v>
      </c>
      <c r="D130" s="1" t="s">
        <v>1105</v>
      </c>
      <c r="E130" s="3">
        <v>62.87777777777778</v>
      </c>
      <c r="F130" s="3">
        <v>6.7477777777777774</v>
      </c>
      <c r="G130" s="3">
        <v>0.20833333333333334</v>
      </c>
      <c r="H130" s="3">
        <v>0.44444444444444442</v>
      </c>
      <c r="I130" s="3">
        <v>5.6</v>
      </c>
      <c r="J130" s="3">
        <v>0</v>
      </c>
      <c r="K130" s="3">
        <v>0</v>
      </c>
      <c r="L130" s="3">
        <v>7.316111111111109</v>
      </c>
      <c r="M130" s="3">
        <v>5.4222222222222225</v>
      </c>
      <c r="N130" s="3">
        <v>5.6</v>
      </c>
      <c r="O130" s="3">
        <f>SUM(Table2[[#This Row],[Qualified Social Work Staff Hours]:[Other Social Work Staff Hours]])/Table2[[#This Row],[MDS Census]]</f>
        <v>0.17529598869058136</v>
      </c>
      <c r="P130" s="3">
        <v>5.6888888888888891</v>
      </c>
      <c r="Q130" s="3">
        <v>4.836666666666666</v>
      </c>
      <c r="R130" s="3">
        <f>SUM(Table2[[#This Row],[Qualified Activities Professional Hours]:[Other Activities Professional Hours]])/Table2[[#This Row],[MDS Census]]</f>
        <v>0.16739706661954409</v>
      </c>
      <c r="S130" s="3">
        <v>4.3529999999999989</v>
      </c>
      <c r="T130" s="3">
        <v>4.6133333333333342</v>
      </c>
      <c r="U130" s="3">
        <v>0</v>
      </c>
      <c r="V130" s="3">
        <f>SUM(Table2[[#This Row],[Occupational Therapist Hours]:[OT Aide Hours]])/Table2[[#This Row],[MDS Census]]</f>
        <v>0.14259939918713552</v>
      </c>
      <c r="W130" s="3">
        <v>4.1236666666666668</v>
      </c>
      <c r="X130" s="3">
        <v>4.1904444444444433</v>
      </c>
      <c r="Y130" s="3">
        <v>0</v>
      </c>
      <c r="Z130" s="3">
        <f>SUM(Table2[[#This Row],[Physical Therapist (PT) Hours]:[PT Aide Hours]])/Table2[[#This Row],[MDS Census]]</f>
        <v>0.13222654179183599</v>
      </c>
      <c r="AA130" s="3">
        <v>0</v>
      </c>
      <c r="AB130" s="3">
        <v>0</v>
      </c>
      <c r="AC130" s="3">
        <v>0</v>
      </c>
      <c r="AD130" s="3">
        <v>0</v>
      </c>
      <c r="AE130" s="3">
        <v>0</v>
      </c>
      <c r="AF130" s="3">
        <v>70.113444444444411</v>
      </c>
      <c r="AG130" s="3">
        <v>0</v>
      </c>
      <c r="AH130" s="1" t="s">
        <v>128</v>
      </c>
      <c r="AI130" s="17">
        <v>5</v>
      </c>
      <c r="AJ130" s="1"/>
    </row>
    <row r="131" spans="1:36" x14ac:dyDescent="0.2">
      <c r="A131" s="1" t="s">
        <v>425</v>
      </c>
      <c r="B131" s="1" t="s">
        <v>558</v>
      </c>
      <c r="C131" s="1" t="s">
        <v>968</v>
      </c>
      <c r="D131" s="1" t="s">
        <v>1075</v>
      </c>
      <c r="E131" s="3">
        <v>57.588888888888889</v>
      </c>
      <c r="F131" s="3">
        <v>5.4666666666666668</v>
      </c>
      <c r="G131" s="3">
        <v>0.68888888888888888</v>
      </c>
      <c r="H131" s="3">
        <v>0.22777777777777777</v>
      </c>
      <c r="I131" s="3">
        <v>5.5111111111111111</v>
      </c>
      <c r="J131" s="3">
        <v>0</v>
      </c>
      <c r="K131" s="3">
        <v>0</v>
      </c>
      <c r="L131" s="3">
        <v>1.6645555555555556</v>
      </c>
      <c r="M131" s="3">
        <v>5.5555555555555554</v>
      </c>
      <c r="N131" s="3">
        <v>0</v>
      </c>
      <c r="O131" s="3">
        <f>SUM(Table2[[#This Row],[Qualified Social Work Staff Hours]:[Other Social Work Staff Hours]])/Table2[[#This Row],[MDS Census]]</f>
        <v>9.6469226316804935E-2</v>
      </c>
      <c r="P131" s="3">
        <v>5.6</v>
      </c>
      <c r="Q131" s="3">
        <v>12.516555555555557</v>
      </c>
      <c r="R131" s="3">
        <f>SUM(Table2[[#This Row],[Qualified Activities Professional Hours]:[Other Activities Professional Hours]])/Table2[[#This Row],[MDS Census]]</f>
        <v>0.31458421763457461</v>
      </c>
      <c r="S131" s="3">
        <v>1.5105555555555554</v>
      </c>
      <c r="T131" s="3">
        <v>10.622444444444444</v>
      </c>
      <c r="U131" s="3">
        <v>0</v>
      </c>
      <c r="V131" s="3">
        <f>SUM(Table2[[#This Row],[Occupational Therapist Hours]:[OT Aide Hours]])/Table2[[#This Row],[MDS Census]]</f>
        <v>0.21068300212232297</v>
      </c>
      <c r="W131" s="3">
        <v>4.8150000000000004</v>
      </c>
      <c r="X131" s="3">
        <v>4.4346666666666676</v>
      </c>
      <c r="Y131" s="3">
        <v>0</v>
      </c>
      <c r="Z131" s="3">
        <f>SUM(Table2[[#This Row],[Physical Therapist (PT) Hours]:[PT Aide Hours]])/Table2[[#This Row],[MDS Census]]</f>
        <v>0.16061547366390125</v>
      </c>
      <c r="AA131" s="3">
        <v>0</v>
      </c>
      <c r="AB131" s="3">
        <v>0</v>
      </c>
      <c r="AC131" s="3">
        <v>0</v>
      </c>
      <c r="AD131" s="3">
        <v>0</v>
      </c>
      <c r="AE131" s="3">
        <v>0</v>
      </c>
      <c r="AF131" s="3">
        <v>0</v>
      </c>
      <c r="AG131" s="3">
        <v>0</v>
      </c>
      <c r="AH131" s="1" t="s">
        <v>129</v>
      </c>
      <c r="AI131" s="17">
        <v>5</v>
      </c>
      <c r="AJ131" s="1"/>
    </row>
    <row r="132" spans="1:36" x14ac:dyDescent="0.2">
      <c r="A132" s="1" t="s">
        <v>425</v>
      </c>
      <c r="B132" s="1" t="s">
        <v>559</v>
      </c>
      <c r="C132" s="1" t="s">
        <v>969</v>
      </c>
      <c r="D132" s="1" t="s">
        <v>1102</v>
      </c>
      <c r="E132" s="3">
        <v>20.3</v>
      </c>
      <c r="F132" s="3">
        <v>0.19444444444444445</v>
      </c>
      <c r="G132" s="3">
        <v>0</v>
      </c>
      <c r="H132" s="3">
        <v>0</v>
      </c>
      <c r="I132" s="3">
        <v>0</v>
      </c>
      <c r="J132" s="3">
        <v>0</v>
      </c>
      <c r="K132" s="3">
        <v>0</v>
      </c>
      <c r="L132" s="3">
        <v>0</v>
      </c>
      <c r="M132" s="3">
        <v>0</v>
      </c>
      <c r="N132" s="3">
        <v>0</v>
      </c>
      <c r="O132" s="3">
        <f>SUM(Table2[[#This Row],[Qualified Social Work Staff Hours]:[Other Social Work Staff Hours]])/Table2[[#This Row],[MDS Census]]</f>
        <v>0</v>
      </c>
      <c r="P132" s="3">
        <v>0</v>
      </c>
      <c r="Q132" s="3">
        <v>0.49444444444444446</v>
      </c>
      <c r="R132" s="3">
        <f>SUM(Table2[[#This Row],[Qualified Activities Professional Hours]:[Other Activities Professional Hours]])/Table2[[#This Row],[MDS Census]]</f>
        <v>2.4356869184455392E-2</v>
      </c>
      <c r="S132" s="3">
        <v>3.7583333333333333</v>
      </c>
      <c r="T132" s="3">
        <v>0</v>
      </c>
      <c r="U132" s="3">
        <v>0</v>
      </c>
      <c r="V132" s="3">
        <f>SUM(Table2[[#This Row],[Occupational Therapist Hours]:[OT Aide Hours]])/Table2[[#This Row],[MDS Census]]</f>
        <v>0.18513957307060755</v>
      </c>
      <c r="W132" s="3">
        <v>3.3777777777777778</v>
      </c>
      <c r="X132" s="3">
        <v>0</v>
      </c>
      <c r="Y132" s="3">
        <v>0</v>
      </c>
      <c r="Z132" s="3">
        <f>SUM(Table2[[#This Row],[Physical Therapist (PT) Hours]:[PT Aide Hours]])/Table2[[#This Row],[MDS Census]]</f>
        <v>0.16639299397920088</v>
      </c>
      <c r="AA132" s="3">
        <v>0</v>
      </c>
      <c r="AB132" s="3">
        <v>0</v>
      </c>
      <c r="AC132" s="3">
        <v>0</v>
      </c>
      <c r="AD132" s="3">
        <v>0</v>
      </c>
      <c r="AE132" s="3">
        <v>0</v>
      </c>
      <c r="AF132" s="3">
        <v>0</v>
      </c>
      <c r="AG132" s="3">
        <v>0</v>
      </c>
      <c r="AH132" s="1" t="s">
        <v>130</v>
      </c>
      <c r="AI132" s="17">
        <v>5</v>
      </c>
      <c r="AJ132" s="1"/>
    </row>
    <row r="133" spans="1:36" x14ac:dyDescent="0.2">
      <c r="A133" s="1" t="s">
        <v>425</v>
      </c>
      <c r="B133" s="1" t="s">
        <v>560</v>
      </c>
      <c r="C133" s="1" t="s">
        <v>970</v>
      </c>
      <c r="D133" s="1" t="s">
        <v>1105</v>
      </c>
      <c r="E133" s="3">
        <v>119.58888888888889</v>
      </c>
      <c r="F133" s="3">
        <v>11.2</v>
      </c>
      <c r="G133" s="3">
        <v>0.25</v>
      </c>
      <c r="H133" s="3">
        <v>0.61111111111111116</v>
      </c>
      <c r="I133" s="3">
        <v>8.3888888888888893</v>
      </c>
      <c r="J133" s="3">
        <v>0</v>
      </c>
      <c r="K133" s="3">
        <v>0</v>
      </c>
      <c r="L133" s="3">
        <v>2.0752222222222225</v>
      </c>
      <c r="M133" s="3">
        <v>4.1805555555555554</v>
      </c>
      <c r="N133" s="3">
        <v>9.0933333333333337</v>
      </c>
      <c r="O133" s="3">
        <f>SUM(Table2[[#This Row],[Qualified Social Work Staff Hours]:[Other Social Work Staff Hours]])/Table2[[#This Row],[MDS Census]]</f>
        <v>0.11099600483136672</v>
      </c>
      <c r="P133" s="3">
        <v>9.4033333333333342</v>
      </c>
      <c r="Q133" s="3">
        <v>10.999444444444448</v>
      </c>
      <c r="R133" s="3">
        <f>SUM(Table2[[#This Row],[Qualified Activities Professional Hours]:[Other Activities Professional Hours]])/Table2[[#This Row],[MDS Census]]</f>
        <v>0.17060763727585249</v>
      </c>
      <c r="S133" s="3">
        <v>4.1671111111111099</v>
      </c>
      <c r="T133" s="3">
        <v>8.8429999999999982</v>
      </c>
      <c r="U133" s="3">
        <v>0</v>
      </c>
      <c r="V133" s="3">
        <f>SUM(Table2[[#This Row],[Occupational Therapist Hours]:[OT Aide Hours]])/Table2[[#This Row],[MDS Census]]</f>
        <v>0.10879030010220196</v>
      </c>
      <c r="W133" s="3">
        <v>5.2558888888888902</v>
      </c>
      <c r="X133" s="3">
        <v>5.3582222222222207</v>
      </c>
      <c r="Y133" s="3">
        <v>0</v>
      </c>
      <c r="Z133" s="3">
        <f>SUM(Table2[[#This Row],[Physical Therapist (PT) Hours]:[PT Aide Hours]])/Table2[[#This Row],[MDS Census]]</f>
        <v>8.8754993960791603E-2</v>
      </c>
      <c r="AA133" s="3">
        <v>0</v>
      </c>
      <c r="AB133" s="3">
        <v>0</v>
      </c>
      <c r="AC133" s="3">
        <v>0</v>
      </c>
      <c r="AD133" s="3">
        <v>0</v>
      </c>
      <c r="AE133" s="3">
        <v>0</v>
      </c>
      <c r="AF133" s="3">
        <v>0</v>
      </c>
      <c r="AG133" s="3">
        <v>0</v>
      </c>
      <c r="AH133" s="1" t="s">
        <v>131</v>
      </c>
      <c r="AI133" s="17">
        <v>5</v>
      </c>
      <c r="AJ133" s="1"/>
    </row>
    <row r="134" spans="1:36" x14ac:dyDescent="0.2">
      <c r="A134" s="1" t="s">
        <v>425</v>
      </c>
      <c r="B134" s="1" t="s">
        <v>561</v>
      </c>
      <c r="C134" s="1" t="s">
        <v>971</v>
      </c>
      <c r="D134" s="1" t="s">
        <v>1079</v>
      </c>
      <c r="E134" s="3">
        <v>148.03333333333333</v>
      </c>
      <c r="F134" s="3">
        <v>89.591333333333324</v>
      </c>
      <c r="G134" s="3">
        <v>0.41666666666666669</v>
      </c>
      <c r="H134" s="3">
        <v>0.7416666666666667</v>
      </c>
      <c r="I134" s="3">
        <v>1.0666666666666667</v>
      </c>
      <c r="J134" s="3">
        <v>0</v>
      </c>
      <c r="K134" s="3">
        <v>0</v>
      </c>
      <c r="L134" s="3">
        <v>6.732444444444444</v>
      </c>
      <c r="M134" s="3">
        <v>5.05</v>
      </c>
      <c r="N134" s="3">
        <v>7.2741111111111119</v>
      </c>
      <c r="O134" s="3">
        <f>SUM(Table2[[#This Row],[Qualified Social Work Staff Hours]:[Other Social Work Staff Hours]])/Table2[[#This Row],[MDS Census]]</f>
        <v>8.3252270509644982E-2</v>
      </c>
      <c r="P134" s="3">
        <v>0</v>
      </c>
      <c r="Q134" s="3">
        <v>15.83611111111111</v>
      </c>
      <c r="R134" s="3">
        <f>SUM(Table2[[#This Row],[Qualified Activities Professional Hours]:[Other Activities Professional Hours]])/Table2[[#This Row],[MDS Census]]</f>
        <v>0.10697665690910456</v>
      </c>
      <c r="S134" s="3">
        <v>10.113</v>
      </c>
      <c r="T134" s="3">
        <v>11.886222222222223</v>
      </c>
      <c r="U134" s="3">
        <v>0</v>
      </c>
      <c r="V134" s="3">
        <f>SUM(Table2[[#This Row],[Occupational Therapist Hours]:[OT Aide Hours]])/Table2[[#This Row],[MDS Census]]</f>
        <v>0.14860992269008483</v>
      </c>
      <c r="W134" s="3">
        <v>15.025333333333341</v>
      </c>
      <c r="X134" s="3">
        <v>17.818444444444442</v>
      </c>
      <c r="Y134" s="3">
        <v>0</v>
      </c>
      <c r="Z134" s="3">
        <f>SUM(Table2[[#This Row],[Physical Therapist (PT) Hours]:[PT Aide Hours]])/Table2[[#This Row],[MDS Census]]</f>
        <v>0.22186744727163554</v>
      </c>
      <c r="AA134" s="3">
        <v>0</v>
      </c>
      <c r="AB134" s="3">
        <v>4.916666666666667</v>
      </c>
      <c r="AC134" s="3">
        <v>0</v>
      </c>
      <c r="AD134" s="3">
        <v>0</v>
      </c>
      <c r="AE134" s="3">
        <v>0</v>
      </c>
      <c r="AF134" s="3">
        <v>2.6784444444444446</v>
      </c>
      <c r="AG134" s="3">
        <v>0</v>
      </c>
      <c r="AH134" s="1" t="s">
        <v>132</v>
      </c>
      <c r="AI134" s="17">
        <v>5</v>
      </c>
      <c r="AJ134" s="1"/>
    </row>
    <row r="135" spans="1:36" x14ac:dyDescent="0.2">
      <c r="A135" s="1" t="s">
        <v>425</v>
      </c>
      <c r="B135" s="1" t="s">
        <v>562</v>
      </c>
      <c r="C135" s="1" t="s">
        <v>972</v>
      </c>
      <c r="D135" s="1" t="s">
        <v>1121</v>
      </c>
      <c r="E135" s="3">
        <v>191</v>
      </c>
      <c r="F135" s="3">
        <v>9.155555555555555</v>
      </c>
      <c r="G135" s="3">
        <v>0</v>
      </c>
      <c r="H135" s="3">
        <v>0</v>
      </c>
      <c r="I135" s="3">
        <v>16.917999999999999</v>
      </c>
      <c r="J135" s="3">
        <v>0</v>
      </c>
      <c r="K135" s="3">
        <v>0</v>
      </c>
      <c r="L135" s="3">
        <v>4.2808888888888879</v>
      </c>
      <c r="M135" s="3">
        <v>0</v>
      </c>
      <c r="N135" s="3">
        <v>14.03222222222222</v>
      </c>
      <c r="O135" s="3">
        <f>SUM(Table2[[#This Row],[Qualified Social Work Staff Hours]:[Other Social Work Staff Hours]])/Table2[[#This Row],[MDS Census]]</f>
        <v>7.3467132053519471E-2</v>
      </c>
      <c r="P135" s="3">
        <v>10.488888888888889</v>
      </c>
      <c r="Q135" s="3">
        <v>13.979111111111106</v>
      </c>
      <c r="R135" s="3">
        <f>SUM(Table2[[#This Row],[Qualified Activities Professional Hours]:[Other Activities Professional Hours]])/Table2[[#This Row],[MDS Census]]</f>
        <v>0.12810471204188481</v>
      </c>
      <c r="S135" s="3">
        <v>9.3117777777777793</v>
      </c>
      <c r="T135" s="3">
        <v>6.0527777777777789</v>
      </c>
      <c r="U135" s="3">
        <v>0</v>
      </c>
      <c r="V135" s="3">
        <f>SUM(Table2[[#This Row],[Occupational Therapist Hours]:[OT Aide Hours]])/Table2[[#This Row],[MDS Census]]</f>
        <v>8.0442699243746377E-2</v>
      </c>
      <c r="W135" s="3">
        <v>5.4741111111111103</v>
      </c>
      <c r="X135" s="3">
        <v>15.905111111111104</v>
      </c>
      <c r="Y135" s="3">
        <v>0</v>
      </c>
      <c r="Z135" s="3">
        <f>SUM(Table2[[#This Row],[Physical Therapist (PT) Hours]:[PT Aide Hours]])/Table2[[#This Row],[MDS Census]]</f>
        <v>0.11193310063990689</v>
      </c>
      <c r="AA135" s="3">
        <v>0</v>
      </c>
      <c r="AB135" s="3">
        <v>0</v>
      </c>
      <c r="AC135" s="3">
        <v>0</v>
      </c>
      <c r="AD135" s="3">
        <v>0</v>
      </c>
      <c r="AE135" s="3">
        <v>0</v>
      </c>
      <c r="AF135" s="3">
        <v>5.1555555555555559</v>
      </c>
      <c r="AG135" s="3">
        <v>0</v>
      </c>
      <c r="AH135" s="1" t="s">
        <v>133</v>
      </c>
      <c r="AI135" s="17">
        <v>5</v>
      </c>
      <c r="AJ135" s="1"/>
    </row>
    <row r="136" spans="1:36" x14ac:dyDescent="0.2">
      <c r="A136" s="1" t="s">
        <v>425</v>
      </c>
      <c r="B136" s="1" t="s">
        <v>563</v>
      </c>
      <c r="C136" s="1" t="s">
        <v>892</v>
      </c>
      <c r="D136" s="1" t="s">
        <v>1068</v>
      </c>
      <c r="E136" s="3">
        <v>95.955555555555549</v>
      </c>
      <c r="F136" s="3">
        <v>5.2444444444444445</v>
      </c>
      <c r="G136" s="3">
        <v>0.25666666666666665</v>
      </c>
      <c r="H136" s="3">
        <v>0.51255555555555554</v>
      </c>
      <c r="I136" s="3">
        <v>2.6444444444444444</v>
      </c>
      <c r="J136" s="3">
        <v>0</v>
      </c>
      <c r="K136" s="3">
        <v>4.8916666666666666</v>
      </c>
      <c r="L136" s="3">
        <v>4.224111111111112</v>
      </c>
      <c r="M136" s="3">
        <v>5.7508888888888894</v>
      </c>
      <c r="N136" s="3">
        <v>2.9089999999999994</v>
      </c>
      <c r="O136" s="3">
        <f>SUM(Table2[[#This Row],[Qualified Social Work Staff Hours]:[Other Social Work Staff Hours]])/Table2[[#This Row],[MDS Census]]</f>
        <v>9.0248957850856876E-2</v>
      </c>
      <c r="P136" s="3">
        <v>6.0369999999999981</v>
      </c>
      <c r="Q136" s="3">
        <v>11.632555555555559</v>
      </c>
      <c r="R136" s="3">
        <f>SUM(Table2[[#This Row],[Qualified Activities Professional Hours]:[Other Activities Professional Hours]])/Table2[[#This Row],[MDS Census]]</f>
        <v>0.18414312181565543</v>
      </c>
      <c r="S136" s="3">
        <v>10.476999999999999</v>
      </c>
      <c r="T136" s="3">
        <v>12.994666666666667</v>
      </c>
      <c r="U136" s="3">
        <v>0</v>
      </c>
      <c r="V136" s="3">
        <f>SUM(Table2[[#This Row],[Occupational Therapist Hours]:[OT Aide Hours]])/Table2[[#This Row],[MDS Census]]</f>
        <v>0.24460977304307549</v>
      </c>
      <c r="W136" s="3">
        <v>5.389555555555555</v>
      </c>
      <c r="X136" s="3">
        <v>12.57</v>
      </c>
      <c r="Y136" s="3">
        <v>0</v>
      </c>
      <c r="Z136" s="3">
        <f>SUM(Table2[[#This Row],[Physical Therapist (PT) Hours]:[PT Aide Hours]])/Table2[[#This Row],[MDS Census]]</f>
        <v>0.18716535433070866</v>
      </c>
      <c r="AA136" s="3">
        <v>0</v>
      </c>
      <c r="AB136" s="3">
        <v>0</v>
      </c>
      <c r="AC136" s="3">
        <v>0</v>
      </c>
      <c r="AD136" s="3">
        <v>0</v>
      </c>
      <c r="AE136" s="3">
        <v>0</v>
      </c>
      <c r="AF136" s="3">
        <v>0</v>
      </c>
      <c r="AG136" s="3">
        <v>0</v>
      </c>
      <c r="AH136" s="1" t="s">
        <v>134</v>
      </c>
      <c r="AI136" s="17">
        <v>5</v>
      </c>
      <c r="AJ136" s="1"/>
    </row>
    <row r="137" spans="1:36" x14ac:dyDescent="0.2">
      <c r="A137" s="1" t="s">
        <v>425</v>
      </c>
      <c r="B137" s="1" t="s">
        <v>564</v>
      </c>
      <c r="C137" s="1" t="s">
        <v>861</v>
      </c>
      <c r="D137" s="1" t="s">
        <v>1079</v>
      </c>
      <c r="E137" s="3">
        <v>97.222222222222229</v>
      </c>
      <c r="F137" s="3">
        <v>5.5944444444444441</v>
      </c>
      <c r="G137" s="3">
        <v>0.41111111111111109</v>
      </c>
      <c r="H137" s="3">
        <v>0.6</v>
      </c>
      <c r="I137" s="3">
        <v>5.5111111111111111</v>
      </c>
      <c r="J137" s="3">
        <v>0</v>
      </c>
      <c r="K137" s="3">
        <v>0</v>
      </c>
      <c r="L137" s="3">
        <v>4.5662222222222226</v>
      </c>
      <c r="M137" s="3">
        <v>2.6666666666666665</v>
      </c>
      <c r="N137" s="3">
        <v>4.2888888888888896</v>
      </c>
      <c r="O137" s="3">
        <f>SUM(Table2[[#This Row],[Qualified Social Work Staff Hours]:[Other Social Work Staff Hours]])/Table2[[#This Row],[MDS Census]]</f>
        <v>7.1542857142857144E-2</v>
      </c>
      <c r="P137" s="3">
        <v>3.1111111111111112</v>
      </c>
      <c r="Q137" s="3">
        <v>12.805555555555555</v>
      </c>
      <c r="R137" s="3">
        <f>SUM(Table2[[#This Row],[Qualified Activities Professional Hours]:[Other Activities Professional Hours]])/Table2[[#This Row],[MDS Census]]</f>
        <v>0.1637142857142857</v>
      </c>
      <c r="S137" s="3">
        <v>5.2625555555555561</v>
      </c>
      <c r="T137" s="3">
        <v>4.9480000000000013</v>
      </c>
      <c r="U137" s="3">
        <v>0</v>
      </c>
      <c r="V137" s="3">
        <f>SUM(Table2[[#This Row],[Occupational Therapist Hours]:[OT Aide Hours]])/Table2[[#This Row],[MDS Census]]</f>
        <v>0.10502285714285717</v>
      </c>
      <c r="W137" s="3">
        <v>4.6263333333333305</v>
      </c>
      <c r="X137" s="3">
        <v>6.1335555555555556</v>
      </c>
      <c r="Y137" s="3">
        <v>0</v>
      </c>
      <c r="Z137" s="3">
        <f>SUM(Table2[[#This Row],[Physical Therapist (PT) Hours]:[PT Aide Hours]])/Table2[[#This Row],[MDS Census]]</f>
        <v>0.11067314285714282</v>
      </c>
      <c r="AA137" s="3">
        <v>0</v>
      </c>
      <c r="AB137" s="3">
        <v>0</v>
      </c>
      <c r="AC137" s="3">
        <v>0</v>
      </c>
      <c r="AD137" s="3">
        <v>0</v>
      </c>
      <c r="AE137" s="3">
        <v>0</v>
      </c>
      <c r="AF137" s="3">
        <v>4.3355555555555565</v>
      </c>
      <c r="AG137" s="3">
        <v>0</v>
      </c>
      <c r="AH137" s="1" t="s">
        <v>135</v>
      </c>
      <c r="AI137" s="17">
        <v>5</v>
      </c>
      <c r="AJ137" s="1"/>
    </row>
    <row r="138" spans="1:36" x14ac:dyDescent="0.2">
      <c r="A138" s="1" t="s">
        <v>425</v>
      </c>
      <c r="B138" s="1" t="s">
        <v>565</v>
      </c>
      <c r="C138" s="1" t="s">
        <v>898</v>
      </c>
      <c r="D138" s="1" t="s">
        <v>1089</v>
      </c>
      <c r="E138" s="3">
        <v>64.86666666666666</v>
      </c>
      <c r="F138" s="3">
        <v>5.4222222222222225</v>
      </c>
      <c r="G138" s="3">
        <v>0</v>
      </c>
      <c r="H138" s="3">
        <v>0.41477777777777786</v>
      </c>
      <c r="I138" s="3">
        <v>0</v>
      </c>
      <c r="J138" s="3">
        <v>0</v>
      </c>
      <c r="K138" s="3">
        <v>0</v>
      </c>
      <c r="L138" s="3">
        <v>4.8554444444444433</v>
      </c>
      <c r="M138" s="3">
        <v>9.8666666666666671</v>
      </c>
      <c r="N138" s="3">
        <v>0</v>
      </c>
      <c r="O138" s="3">
        <f>SUM(Table2[[#This Row],[Qualified Social Work Staff Hours]:[Other Social Work Staff Hours]])/Table2[[#This Row],[MDS Census]]</f>
        <v>0.15210688591983559</v>
      </c>
      <c r="P138" s="3">
        <v>5.5111111111111111</v>
      </c>
      <c r="Q138" s="3">
        <v>7.1888888888888891</v>
      </c>
      <c r="R138" s="3">
        <f>SUM(Table2[[#This Row],[Qualified Activities Professional Hours]:[Other Activities Professional Hours]])/Table2[[#This Row],[MDS Census]]</f>
        <v>0.1957862281603289</v>
      </c>
      <c r="S138" s="3">
        <v>4.4101111111111111</v>
      </c>
      <c r="T138" s="3">
        <v>6.3368888888888879</v>
      </c>
      <c r="U138" s="3">
        <v>0</v>
      </c>
      <c r="V138" s="3">
        <f>SUM(Table2[[#This Row],[Occupational Therapist Hours]:[OT Aide Hours]])/Table2[[#This Row],[MDS Census]]</f>
        <v>0.16567831449126413</v>
      </c>
      <c r="W138" s="3">
        <v>4.403444444444446</v>
      </c>
      <c r="X138" s="3">
        <v>7.0748888888888901</v>
      </c>
      <c r="Y138" s="3">
        <v>4.5923333333333334</v>
      </c>
      <c r="Z138" s="3">
        <f>SUM(Table2[[#This Row],[Physical Therapist (PT) Hours]:[PT Aide Hours]])/Table2[[#This Row],[MDS Census]]</f>
        <v>0.24774922918807815</v>
      </c>
      <c r="AA138" s="3">
        <v>0</v>
      </c>
      <c r="AB138" s="3">
        <v>0</v>
      </c>
      <c r="AC138" s="3">
        <v>0</v>
      </c>
      <c r="AD138" s="3">
        <v>0</v>
      </c>
      <c r="AE138" s="3">
        <v>0</v>
      </c>
      <c r="AF138" s="3">
        <v>0</v>
      </c>
      <c r="AG138" s="3">
        <v>0</v>
      </c>
      <c r="AH138" s="1" t="s">
        <v>136</v>
      </c>
      <c r="AI138" s="17">
        <v>5</v>
      </c>
      <c r="AJ138" s="1"/>
    </row>
    <row r="139" spans="1:36" x14ac:dyDescent="0.2">
      <c r="A139" s="1" t="s">
        <v>425</v>
      </c>
      <c r="B139" s="1" t="s">
        <v>566</v>
      </c>
      <c r="C139" s="1" t="s">
        <v>895</v>
      </c>
      <c r="D139" s="1" t="s">
        <v>1092</v>
      </c>
      <c r="E139" s="3">
        <v>115.55555555555556</v>
      </c>
      <c r="F139" s="3">
        <v>5.6</v>
      </c>
      <c r="G139" s="3">
        <v>0.31611111111111101</v>
      </c>
      <c r="H139" s="3">
        <v>0.60177777777777786</v>
      </c>
      <c r="I139" s="3">
        <v>1.7611111111111111</v>
      </c>
      <c r="J139" s="3">
        <v>0</v>
      </c>
      <c r="K139" s="3">
        <v>0</v>
      </c>
      <c r="L139" s="3">
        <v>4.1657777777777776</v>
      </c>
      <c r="M139" s="3">
        <v>0</v>
      </c>
      <c r="N139" s="3">
        <v>11.902444444444443</v>
      </c>
      <c r="O139" s="3">
        <f>SUM(Table2[[#This Row],[Qualified Social Work Staff Hours]:[Other Social Work Staff Hours]])/Table2[[#This Row],[MDS Census]]</f>
        <v>0.10300192307692306</v>
      </c>
      <c r="P139" s="3">
        <v>5.2867777777777762</v>
      </c>
      <c r="Q139" s="3">
        <v>17.083222222222222</v>
      </c>
      <c r="R139" s="3">
        <f>SUM(Table2[[#This Row],[Qualified Activities Professional Hours]:[Other Activities Professional Hours]])/Table2[[#This Row],[MDS Census]]</f>
        <v>0.19358653846153845</v>
      </c>
      <c r="S139" s="3">
        <v>4.3144444444444456</v>
      </c>
      <c r="T139" s="3">
        <v>6.9606666666666648</v>
      </c>
      <c r="U139" s="3">
        <v>0</v>
      </c>
      <c r="V139" s="3">
        <f>SUM(Table2[[#This Row],[Occupational Therapist Hours]:[OT Aide Hours]])/Table2[[#This Row],[MDS Census]]</f>
        <v>9.7573076923076915E-2</v>
      </c>
      <c r="W139" s="3">
        <v>4.7295555555555548</v>
      </c>
      <c r="X139" s="3">
        <v>11.945111111111109</v>
      </c>
      <c r="Y139" s="3">
        <v>0</v>
      </c>
      <c r="Z139" s="3">
        <f>SUM(Table2[[#This Row],[Physical Therapist (PT) Hours]:[PT Aide Hours]])/Table2[[#This Row],[MDS Census]]</f>
        <v>0.14429999999999996</v>
      </c>
      <c r="AA139" s="3">
        <v>0</v>
      </c>
      <c r="AB139" s="3">
        <v>0</v>
      </c>
      <c r="AC139" s="3">
        <v>0</v>
      </c>
      <c r="AD139" s="3">
        <v>0</v>
      </c>
      <c r="AE139" s="3">
        <v>0</v>
      </c>
      <c r="AF139" s="3">
        <v>0</v>
      </c>
      <c r="AG139" s="3">
        <v>0</v>
      </c>
      <c r="AH139" s="1" t="s">
        <v>137</v>
      </c>
      <c r="AI139" s="17">
        <v>5</v>
      </c>
      <c r="AJ139" s="1"/>
    </row>
    <row r="140" spans="1:36" x14ac:dyDescent="0.2">
      <c r="A140" s="1" t="s">
        <v>425</v>
      </c>
      <c r="B140" s="1" t="s">
        <v>567</v>
      </c>
      <c r="C140" s="1" t="s">
        <v>911</v>
      </c>
      <c r="D140" s="1" t="s">
        <v>1075</v>
      </c>
      <c r="E140" s="3">
        <v>51.588888888888889</v>
      </c>
      <c r="F140" s="3">
        <v>5.2444444444444445</v>
      </c>
      <c r="G140" s="3">
        <v>5.5555555555555552E-2</v>
      </c>
      <c r="H140" s="3">
        <v>0.38233333333333308</v>
      </c>
      <c r="I140" s="3">
        <v>0</v>
      </c>
      <c r="J140" s="3">
        <v>0</v>
      </c>
      <c r="K140" s="3">
        <v>0</v>
      </c>
      <c r="L140" s="3">
        <v>4.4134444444444432</v>
      </c>
      <c r="M140" s="3">
        <v>2.7083333333333335</v>
      </c>
      <c r="N140" s="3">
        <v>0</v>
      </c>
      <c r="O140" s="3">
        <f>SUM(Table2[[#This Row],[Qualified Social Work Staff Hours]:[Other Social Work Staff Hours]])/Table2[[#This Row],[MDS Census]]</f>
        <v>5.249838466508723E-2</v>
      </c>
      <c r="P140" s="3">
        <v>0</v>
      </c>
      <c r="Q140" s="3">
        <v>0</v>
      </c>
      <c r="R140" s="3">
        <f>SUM(Table2[[#This Row],[Qualified Activities Professional Hours]:[Other Activities Professional Hours]])/Table2[[#This Row],[MDS Census]]</f>
        <v>0</v>
      </c>
      <c r="S140" s="3">
        <v>6.506333333333334</v>
      </c>
      <c r="T140" s="3">
        <v>5.4861111111111107</v>
      </c>
      <c r="U140" s="3">
        <v>0</v>
      </c>
      <c r="V140" s="3">
        <f>SUM(Table2[[#This Row],[Occupational Therapist Hours]:[OT Aide Hours]])/Table2[[#This Row],[MDS Census]]</f>
        <v>0.23246177040706439</v>
      </c>
      <c r="W140" s="3">
        <v>4.3147777777777785</v>
      </c>
      <c r="X140" s="3">
        <v>6.8151111111111096</v>
      </c>
      <c r="Y140" s="3">
        <v>0</v>
      </c>
      <c r="Z140" s="3">
        <f>SUM(Table2[[#This Row],[Physical Therapist (PT) Hours]:[PT Aide Hours]])/Table2[[#This Row],[MDS Census]]</f>
        <v>0.21574197716993324</v>
      </c>
      <c r="AA140" s="3">
        <v>0</v>
      </c>
      <c r="AB140" s="3">
        <v>0</v>
      </c>
      <c r="AC140" s="3">
        <v>0</v>
      </c>
      <c r="AD140" s="3">
        <v>0</v>
      </c>
      <c r="AE140" s="3">
        <v>0</v>
      </c>
      <c r="AF140" s="3">
        <v>0</v>
      </c>
      <c r="AG140" s="3">
        <v>0</v>
      </c>
      <c r="AH140" s="1" t="s">
        <v>138</v>
      </c>
      <c r="AI140" s="17">
        <v>5</v>
      </c>
      <c r="AJ140" s="1"/>
    </row>
    <row r="141" spans="1:36" x14ac:dyDescent="0.2">
      <c r="A141" s="1" t="s">
        <v>425</v>
      </c>
      <c r="B141" s="1" t="s">
        <v>568</v>
      </c>
      <c r="C141" s="1" t="s">
        <v>956</v>
      </c>
      <c r="D141" s="1" t="s">
        <v>1129</v>
      </c>
      <c r="E141" s="3">
        <v>63.31111111111111</v>
      </c>
      <c r="F141" s="3">
        <v>5.6</v>
      </c>
      <c r="G141" s="3">
        <v>0.62222222222222223</v>
      </c>
      <c r="H141" s="3">
        <v>0</v>
      </c>
      <c r="I141" s="3">
        <v>5.5383333333333331</v>
      </c>
      <c r="J141" s="3">
        <v>0</v>
      </c>
      <c r="K141" s="3">
        <v>0</v>
      </c>
      <c r="L141" s="3">
        <v>0</v>
      </c>
      <c r="M141" s="3">
        <v>10.334111111111111</v>
      </c>
      <c r="N141" s="3">
        <v>5.7127777777777764</v>
      </c>
      <c r="O141" s="3">
        <f>SUM(Table2[[#This Row],[Qualified Social Work Staff Hours]:[Other Social Work Staff Hours]])/Table2[[#This Row],[MDS Census]]</f>
        <v>0.25346086346086344</v>
      </c>
      <c r="P141" s="3">
        <v>5.9604444444444438</v>
      </c>
      <c r="Q141" s="3">
        <v>17.963888888888889</v>
      </c>
      <c r="R141" s="3">
        <f>SUM(Table2[[#This Row],[Qualified Activities Professional Hours]:[Other Activities Professional Hours]])/Table2[[#This Row],[MDS Census]]</f>
        <v>0.37788522288522292</v>
      </c>
      <c r="S141" s="3">
        <v>5.0750000000000002</v>
      </c>
      <c r="T141" s="3">
        <v>0</v>
      </c>
      <c r="U141" s="3">
        <v>5.650555555555556</v>
      </c>
      <c r="V141" s="3">
        <f>SUM(Table2[[#This Row],[Occupational Therapist Hours]:[OT Aide Hours]])/Table2[[#This Row],[MDS Census]]</f>
        <v>0.16941031941031942</v>
      </c>
      <c r="W141" s="3">
        <v>3.4833333333333334</v>
      </c>
      <c r="X141" s="3">
        <v>5.1611111111111114</v>
      </c>
      <c r="Y141" s="3">
        <v>6.8944444444444448</v>
      </c>
      <c r="Z141" s="3">
        <f>SUM(Table2[[#This Row],[Physical Therapist (PT) Hours]:[PT Aide Hours]])/Table2[[#This Row],[MDS Census]]</f>
        <v>0.24543699543699549</v>
      </c>
      <c r="AA141" s="3">
        <v>0</v>
      </c>
      <c r="AB141" s="3">
        <v>0</v>
      </c>
      <c r="AC141" s="3">
        <v>0</v>
      </c>
      <c r="AD141" s="3">
        <v>60.467888888888893</v>
      </c>
      <c r="AE141" s="3">
        <v>0</v>
      </c>
      <c r="AF141" s="3">
        <v>0</v>
      </c>
      <c r="AG141" s="3">
        <v>0</v>
      </c>
      <c r="AH141" s="1" t="s">
        <v>139</v>
      </c>
      <c r="AI141" s="17">
        <v>5</v>
      </c>
      <c r="AJ141" s="1"/>
    </row>
    <row r="142" spans="1:36" x14ac:dyDescent="0.2">
      <c r="A142" s="1" t="s">
        <v>425</v>
      </c>
      <c r="B142" s="1" t="s">
        <v>569</v>
      </c>
      <c r="C142" s="1" t="s">
        <v>973</v>
      </c>
      <c r="D142" s="1" t="s">
        <v>1133</v>
      </c>
      <c r="E142" s="3">
        <v>59.12222222222222</v>
      </c>
      <c r="F142" s="3">
        <v>5.6</v>
      </c>
      <c r="G142" s="3">
        <v>0.4</v>
      </c>
      <c r="H142" s="3">
        <v>0.20555555555555555</v>
      </c>
      <c r="I142" s="3">
        <v>0.72222222222222221</v>
      </c>
      <c r="J142" s="3">
        <v>0</v>
      </c>
      <c r="K142" s="3">
        <v>0</v>
      </c>
      <c r="L142" s="3">
        <v>0</v>
      </c>
      <c r="M142" s="3">
        <v>3.782111111111111</v>
      </c>
      <c r="N142" s="3">
        <v>0</v>
      </c>
      <c r="O142" s="3">
        <f>SUM(Table2[[#This Row],[Qualified Social Work Staff Hours]:[Other Social Work Staff Hours]])/Table2[[#This Row],[MDS Census]]</f>
        <v>6.3971058071791015E-2</v>
      </c>
      <c r="P142" s="3">
        <v>1.0597777777777779</v>
      </c>
      <c r="Q142" s="3">
        <v>11.404000000000003</v>
      </c>
      <c r="R142" s="3">
        <f>SUM(Table2[[#This Row],[Qualified Activities Professional Hours]:[Other Activities Professional Hours]])/Table2[[#This Row],[MDS Census]]</f>
        <v>0.21081375681262929</v>
      </c>
      <c r="S142" s="3">
        <v>0</v>
      </c>
      <c r="T142" s="3">
        <v>0</v>
      </c>
      <c r="U142" s="3">
        <v>0</v>
      </c>
      <c r="V142" s="3">
        <f>SUM(Table2[[#This Row],[Occupational Therapist Hours]:[OT Aide Hours]])/Table2[[#This Row],[MDS Census]]</f>
        <v>0</v>
      </c>
      <c r="W142" s="3">
        <v>0</v>
      </c>
      <c r="X142" s="3">
        <v>0</v>
      </c>
      <c r="Y142" s="3">
        <v>0</v>
      </c>
      <c r="Z142" s="3">
        <f>SUM(Table2[[#This Row],[Physical Therapist (PT) Hours]:[PT Aide Hours]])/Table2[[#This Row],[MDS Census]]</f>
        <v>0</v>
      </c>
      <c r="AA142" s="3">
        <v>0</v>
      </c>
      <c r="AB142" s="3">
        <v>0</v>
      </c>
      <c r="AC142" s="3">
        <v>0</v>
      </c>
      <c r="AD142" s="3">
        <v>0</v>
      </c>
      <c r="AE142" s="3">
        <v>0</v>
      </c>
      <c r="AF142" s="3">
        <v>0</v>
      </c>
      <c r="AG142" s="3">
        <v>0</v>
      </c>
      <c r="AH142" s="1" t="s">
        <v>140</v>
      </c>
      <c r="AI142" s="17">
        <v>5</v>
      </c>
      <c r="AJ142" s="1"/>
    </row>
    <row r="143" spans="1:36" x14ac:dyDescent="0.2">
      <c r="A143" s="1" t="s">
        <v>425</v>
      </c>
      <c r="B143" s="1" t="s">
        <v>570</v>
      </c>
      <c r="C143" s="1" t="s">
        <v>893</v>
      </c>
      <c r="D143" s="1" t="s">
        <v>1127</v>
      </c>
      <c r="E143" s="3">
        <v>60.033333333333331</v>
      </c>
      <c r="F143" s="3">
        <v>5.6</v>
      </c>
      <c r="G143" s="3">
        <v>2.6916666666666669</v>
      </c>
      <c r="H143" s="3">
        <v>0.30255555555555558</v>
      </c>
      <c r="I143" s="3">
        <v>1.3638888888888889</v>
      </c>
      <c r="J143" s="3">
        <v>0</v>
      </c>
      <c r="K143" s="3">
        <v>0</v>
      </c>
      <c r="L143" s="3">
        <v>1.7745555555555557</v>
      </c>
      <c r="M143" s="3">
        <v>6.2636666666666665</v>
      </c>
      <c r="N143" s="3">
        <v>0</v>
      </c>
      <c r="O143" s="3">
        <f>SUM(Table2[[#This Row],[Qualified Social Work Staff Hours]:[Other Social Work Staff Hours]])/Table2[[#This Row],[MDS Census]]</f>
        <v>0.1043364797334814</v>
      </c>
      <c r="P143" s="3">
        <v>5.5471111111111089</v>
      </c>
      <c r="Q143" s="3">
        <v>8.5253333333333323</v>
      </c>
      <c r="R143" s="3">
        <f>SUM(Table2[[#This Row],[Qualified Activities Professional Hours]:[Other Activities Professional Hours]])/Table2[[#This Row],[MDS Census]]</f>
        <v>0.23441051267814172</v>
      </c>
      <c r="S143" s="3">
        <v>3.5329999999999986</v>
      </c>
      <c r="T143" s="3">
        <v>3.742777777777778</v>
      </c>
      <c r="U143" s="3">
        <v>0</v>
      </c>
      <c r="V143" s="3">
        <f>SUM(Table2[[#This Row],[Occupational Therapist Hours]:[OT Aide Hours]])/Table2[[#This Row],[MDS Census]]</f>
        <v>0.12119563205626502</v>
      </c>
      <c r="W143" s="3">
        <v>3.0029999999999997</v>
      </c>
      <c r="X143" s="3">
        <v>10.446111111111112</v>
      </c>
      <c r="Y143" s="3">
        <v>0</v>
      </c>
      <c r="Z143" s="3">
        <f>SUM(Table2[[#This Row],[Physical Therapist (PT) Hours]:[PT Aide Hours]])/Table2[[#This Row],[MDS Census]]</f>
        <v>0.22402739218952436</v>
      </c>
      <c r="AA143" s="3">
        <v>0</v>
      </c>
      <c r="AB143" s="3">
        <v>0</v>
      </c>
      <c r="AC143" s="3">
        <v>0</v>
      </c>
      <c r="AD143" s="3">
        <v>0</v>
      </c>
      <c r="AE143" s="3">
        <v>0</v>
      </c>
      <c r="AF143" s="3">
        <v>0</v>
      </c>
      <c r="AG143" s="3">
        <v>0</v>
      </c>
      <c r="AH143" s="1" t="s">
        <v>141</v>
      </c>
      <c r="AI143" s="17">
        <v>5</v>
      </c>
      <c r="AJ143" s="1"/>
    </row>
    <row r="144" spans="1:36" x14ac:dyDescent="0.2">
      <c r="A144" s="1" t="s">
        <v>425</v>
      </c>
      <c r="B144" s="1" t="s">
        <v>571</v>
      </c>
      <c r="C144" s="1" t="s">
        <v>974</v>
      </c>
      <c r="D144" s="1" t="s">
        <v>1121</v>
      </c>
      <c r="E144" s="3">
        <v>109.12222222222222</v>
      </c>
      <c r="F144" s="3">
        <v>5.6</v>
      </c>
      <c r="G144" s="3">
        <v>0</v>
      </c>
      <c r="H144" s="3">
        <v>0</v>
      </c>
      <c r="I144" s="3">
        <v>7.9354444444444479</v>
      </c>
      <c r="J144" s="3">
        <v>0</v>
      </c>
      <c r="K144" s="3">
        <v>0</v>
      </c>
      <c r="L144" s="3">
        <v>4.5958888888888882</v>
      </c>
      <c r="M144" s="3">
        <v>5.4777777777777779</v>
      </c>
      <c r="N144" s="3">
        <v>12.796111111111109</v>
      </c>
      <c r="O144" s="3">
        <f>SUM(Table2[[#This Row],[Qualified Social Work Staff Hours]:[Other Social Work Staff Hours]])/Table2[[#This Row],[MDS Census]]</f>
        <v>0.16746258018531718</v>
      </c>
      <c r="P144" s="3">
        <v>5.2166666666666668</v>
      </c>
      <c r="Q144" s="3">
        <v>11.006888888888897</v>
      </c>
      <c r="R144" s="3">
        <f>SUM(Table2[[#This Row],[Qualified Activities Professional Hours]:[Other Activities Professional Hours]])/Table2[[#This Row],[MDS Census]]</f>
        <v>0.14867325119641592</v>
      </c>
      <c r="S144" s="3">
        <v>12.087666666666667</v>
      </c>
      <c r="T144" s="3">
        <v>17.524222222222225</v>
      </c>
      <c r="U144" s="3">
        <v>0</v>
      </c>
      <c r="V144" s="3">
        <f>SUM(Table2[[#This Row],[Occupational Therapist Hours]:[OT Aide Hours]])/Table2[[#This Row],[MDS Census]]</f>
        <v>0.27136442317482951</v>
      </c>
      <c r="W144" s="3">
        <v>14.922666666666666</v>
      </c>
      <c r="X144" s="3">
        <v>19.077333333333332</v>
      </c>
      <c r="Y144" s="3">
        <v>4.7457777777777777</v>
      </c>
      <c r="Z144" s="3">
        <f>SUM(Table2[[#This Row],[Physical Therapist (PT) Hours]:[PT Aide Hours]])/Table2[[#This Row],[MDS Census]]</f>
        <v>0.35506771204561649</v>
      </c>
      <c r="AA144" s="3">
        <v>0</v>
      </c>
      <c r="AB144" s="3">
        <v>0</v>
      </c>
      <c r="AC144" s="3">
        <v>0</v>
      </c>
      <c r="AD144" s="3">
        <v>0</v>
      </c>
      <c r="AE144" s="3">
        <v>0</v>
      </c>
      <c r="AF144" s="3">
        <v>0</v>
      </c>
      <c r="AG144" s="3">
        <v>0</v>
      </c>
      <c r="AH144" s="1" t="s">
        <v>142</v>
      </c>
      <c r="AI144" s="17">
        <v>5</v>
      </c>
      <c r="AJ144" s="1"/>
    </row>
    <row r="145" spans="1:36" x14ac:dyDescent="0.2">
      <c r="A145" s="1" t="s">
        <v>425</v>
      </c>
      <c r="B145" s="1" t="s">
        <v>572</v>
      </c>
      <c r="C145" s="1" t="s">
        <v>970</v>
      </c>
      <c r="D145" s="1" t="s">
        <v>1105</v>
      </c>
      <c r="E145" s="3">
        <v>101.77777777777777</v>
      </c>
      <c r="F145" s="3">
        <v>5.1555555555555559</v>
      </c>
      <c r="G145" s="3">
        <v>0</v>
      </c>
      <c r="H145" s="3">
        <v>0.58888888888888891</v>
      </c>
      <c r="I145" s="3">
        <v>11.372222222222222</v>
      </c>
      <c r="J145" s="3">
        <v>0</v>
      </c>
      <c r="K145" s="3">
        <v>0</v>
      </c>
      <c r="L145" s="3">
        <v>4.4000000000000004</v>
      </c>
      <c r="M145" s="3">
        <v>11.175000000000001</v>
      </c>
      <c r="N145" s="3">
        <v>0</v>
      </c>
      <c r="O145" s="3">
        <f>SUM(Table2[[#This Row],[Qualified Social Work Staff Hours]:[Other Social Work Staff Hours]])/Table2[[#This Row],[MDS Census]]</f>
        <v>0.10979803493449783</v>
      </c>
      <c r="P145" s="3">
        <v>5.5111111111111111</v>
      </c>
      <c r="Q145" s="3">
        <v>21.616666666666667</v>
      </c>
      <c r="R145" s="3">
        <f>SUM(Table2[[#This Row],[Qualified Activities Professional Hours]:[Other Activities Professional Hours]])/Table2[[#This Row],[MDS Census]]</f>
        <v>0.26653930131004372</v>
      </c>
      <c r="S145" s="3">
        <v>6.9757777777777781</v>
      </c>
      <c r="T145" s="3">
        <v>4.3187777777777772</v>
      </c>
      <c r="U145" s="3">
        <v>0</v>
      </c>
      <c r="V145" s="3">
        <f>SUM(Table2[[#This Row],[Occupational Therapist Hours]:[OT Aide Hours]])/Table2[[#This Row],[MDS Census]]</f>
        <v>0.11097270742358079</v>
      </c>
      <c r="W145" s="3">
        <v>5.6094444444444447</v>
      </c>
      <c r="X145" s="3">
        <v>8.6096666666666657</v>
      </c>
      <c r="Y145" s="3">
        <v>0</v>
      </c>
      <c r="Z145" s="3">
        <f>SUM(Table2[[#This Row],[Physical Therapist (PT) Hours]:[PT Aide Hours]])/Table2[[#This Row],[MDS Census]]</f>
        <v>0.13970742358078603</v>
      </c>
      <c r="AA145" s="3">
        <v>0</v>
      </c>
      <c r="AB145" s="3">
        <v>0</v>
      </c>
      <c r="AC145" s="3">
        <v>0</v>
      </c>
      <c r="AD145" s="3">
        <v>0</v>
      </c>
      <c r="AE145" s="3">
        <v>0</v>
      </c>
      <c r="AF145" s="3">
        <v>0</v>
      </c>
      <c r="AG145" s="3">
        <v>0</v>
      </c>
      <c r="AH145" s="1" t="s">
        <v>143</v>
      </c>
      <c r="AI145" s="17">
        <v>5</v>
      </c>
      <c r="AJ145" s="1"/>
    </row>
    <row r="146" spans="1:36" x14ac:dyDescent="0.2">
      <c r="A146" s="1" t="s">
        <v>425</v>
      </c>
      <c r="B146" s="1" t="s">
        <v>573</v>
      </c>
      <c r="C146" s="1" t="s">
        <v>975</v>
      </c>
      <c r="D146" s="1" t="s">
        <v>1134</v>
      </c>
      <c r="E146" s="3">
        <v>105.18888888888888</v>
      </c>
      <c r="F146" s="3">
        <v>66.072222222222223</v>
      </c>
      <c r="G146" s="3">
        <v>0</v>
      </c>
      <c r="H146" s="3">
        <v>0</v>
      </c>
      <c r="I146" s="3">
        <v>8.2722222222222221</v>
      </c>
      <c r="J146" s="3">
        <v>0</v>
      </c>
      <c r="K146" s="3">
        <v>0</v>
      </c>
      <c r="L146" s="3">
        <v>3.0072222222222225</v>
      </c>
      <c r="M146" s="3">
        <v>9.8027777777777771</v>
      </c>
      <c r="N146" s="3">
        <v>0</v>
      </c>
      <c r="O146" s="3">
        <f>SUM(Table2[[#This Row],[Qualified Social Work Staff Hours]:[Other Social Work Staff Hours]])/Table2[[#This Row],[MDS Census]]</f>
        <v>9.3192141121791486E-2</v>
      </c>
      <c r="P146" s="3">
        <v>9.4972222222222218</v>
      </c>
      <c r="Q146" s="3">
        <v>35.988888888888887</v>
      </c>
      <c r="R146" s="3">
        <f>SUM(Table2[[#This Row],[Qualified Activities Professional Hours]:[Other Activities Professional Hours]])/Table2[[#This Row],[MDS Census]]</f>
        <v>0.43242315411429172</v>
      </c>
      <c r="S146" s="3">
        <v>5.7924444444444454</v>
      </c>
      <c r="T146" s="3">
        <v>3.5784444444444432</v>
      </c>
      <c r="U146" s="3">
        <v>0</v>
      </c>
      <c r="V146" s="3">
        <f>SUM(Table2[[#This Row],[Occupational Therapist Hours]:[OT Aide Hours]])/Table2[[#This Row],[MDS Census]]</f>
        <v>8.9086299778176822E-2</v>
      </c>
      <c r="W146" s="3">
        <v>4.9084444444444451</v>
      </c>
      <c r="X146" s="3">
        <v>4.2143333333333333</v>
      </c>
      <c r="Y146" s="3">
        <v>32.727777777777774</v>
      </c>
      <c r="Z146" s="3">
        <f>SUM(Table2[[#This Row],[Physical Therapist (PT) Hours]:[PT Aide Hours]])/Table2[[#This Row],[MDS Census]]</f>
        <v>0.39786099081018272</v>
      </c>
      <c r="AA146" s="3">
        <v>0</v>
      </c>
      <c r="AB146" s="3">
        <v>0</v>
      </c>
      <c r="AC146" s="3">
        <v>0</v>
      </c>
      <c r="AD146" s="3">
        <v>11.172222222222222</v>
      </c>
      <c r="AE146" s="3">
        <v>0</v>
      </c>
      <c r="AF146" s="3">
        <v>0</v>
      </c>
      <c r="AG146" s="3">
        <v>0</v>
      </c>
      <c r="AH146" s="1" t="s">
        <v>144</v>
      </c>
      <c r="AI146" s="17">
        <v>5</v>
      </c>
      <c r="AJ146" s="1"/>
    </row>
    <row r="147" spans="1:36" x14ac:dyDescent="0.2">
      <c r="A147" s="1" t="s">
        <v>425</v>
      </c>
      <c r="B147" s="1" t="s">
        <v>574</v>
      </c>
      <c r="C147" s="1" t="s">
        <v>976</v>
      </c>
      <c r="D147" s="1" t="s">
        <v>1105</v>
      </c>
      <c r="E147" s="3">
        <v>26.377777777777776</v>
      </c>
      <c r="F147" s="3">
        <v>1.3333333333333333</v>
      </c>
      <c r="G147" s="3">
        <v>0</v>
      </c>
      <c r="H147" s="3">
        <v>0</v>
      </c>
      <c r="I147" s="3">
        <v>0.14777777777777779</v>
      </c>
      <c r="J147" s="3">
        <v>0</v>
      </c>
      <c r="K147" s="3">
        <v>0</v>
      </c>
      <c r="L147" s="3">
        <v>0.24788888888888891</v>
      </c>
      <c r="M147" s="3">
        <v>0</v>
      </c>
      <c r="N147" s="3">
        <v>1.3333333333333333</v>
      </c>
      <c r="O147" s="3">
        <f>SUM(Table2[[#This Row],[Qualified Social Work Staff Hours]:[Other Social Work Staff Hours]])/Table2[[#This Row],[MDS Census]]</f>
        <v>5.0547598989048023E-2</v>
      </c>
      <c r="P147" s="3">
        <v>0</v>
      </c>
      <c r="Q147" s="3">
        <v>3.7555555555555555</v>
      </c>
      <c r="R147" s="3">
        <f>SUM(Table2[[#This Row],[Qualified Activities Professional Hours]:[Other Activities Professional Hours]])/Table2[[#This Row],[MDS Census]]</f>
        <v>0.14237573715248528</v>
      </c>
      <c r="S147" s="3">
        <v>1.0744444444444441</v>
      </c>
      <c r="T147" s="3">
        <v>7.3092222222222256</v>
      </c>
      <c r="U147" s="3">
        <v>0</v>
      </c>
      <c r="V147" s="3">
        <f>SUM(Table2[[#This Row],[Occupational Therapist Hours]:[OT Aide Hours]])/Table2[[#This Row],[MDS Census]]</f>
        <v>0.31783066554338685</v>
      </c>
      <c r="W147" s="3">
        <v>2.0728888888888894</v>
      </c>
      <c r="X147" s="3">
        <v>1.1387777777777777</v>
      </c>
      <c r="Y147" s="3">
        <v>0</v>
      </c>
      <c r="Z147" s="3">
        <f>SUM(Table2[[#This Row],[Physical Therapist (PT) Hours]:[PT Aide Hours]])/Table2[[#This Row],[MDS Census]]</f>
        <v>0.12175652906486943</v>
      </c>
      <c r="AA147" s="3">
        <v>0</v>
      </c>
      <c r="AB147" s="3">
        <v>0</v>
      </c>
      <c r="AC147" s="3">
        <v>0</v>
      </c>
      <c r="AD147" s="3">
        <v>22.317777777777778</v>
      </c>
      <c r="AE147" s="3">
        <v>0</v>
      </c>
      <c r="AF147" s="3">
        <v>0</v>
      </c>
      <c r="AG147" s="3">
        <v>0</v>
      </c>
      <c r="AH147" s="1" t="s">
        <v>145</v>
      </c>
      <c r="AI147" s="17">
        <v>5</v>
      </c>
      <c r="AJ147" s="1"/>
    </row>
    <row r="148" spans="1:36" x14ac:dyDescent="0.2">
      <c r="A148" s="1" t="s">
        <v>425</v>
      </c>
      <c r="B148" s="1" t="s">
        <v>575</v>
      </c>
      <c r="C148" s="1" t="s">
        <v>977</v>
      </c>
      <c r="D148" s="1" t="s">
        <v>1096</v>
      </c>
      <c r="E148" s="3">
        <v>37.200000000000003</v>
      </c>
      <c r="F148" s="3">
        <v>0</v>
      </c>
      <c r="G148" s="3">
        <v>0.24444444444444444</v>
      </c>
      <c r="H148" s="3">
        <v>0</v>
      </c>
      <c r="I148" s="3">
        <v>0</v>
      </c>
      <c r="J148" s="3">
        <v>0</v>
      </c>
      <c r="K148" s="3">
        <v>0</v>
      </c>
      <c r="L148" s="3">
        <v>0.80755555555555558</v>
      </c>
      <c r="M148" s="3">
        <v>0</v>
      </c>
      <c r="N148" s="3">
        <v>0</v>
      </c>
      <c r="O148" s="3">
        <f>SUM(Table2[[#This Row],[Qualified Social Work Staff Hours]:[Other Social Work Staff Hours]])/Table2[[#This Row],[MDS Census]]</f>
        <v>0</v>
      </c>
      <c r="P148" s="3">
        <v>4.7233333333333327</v>
      </c>
      <c r="Q148" s="3">
        <v>5.062222222222224</v>
      </c>
      <c r="R148" s="3">
        <f>SUM(Table2[[#This Row],[Qualified Activities Professional Hours]:[Other Activities Professional Hours]])/Table2[[#This Row],[MDS Census]]</f>
        <v>0.26305256869773003</v>
      </c>
      <c r="S148" s="3">
        <v>1.9888888888888889</v>
      </c>
      <c r="T148" s="3">
        <v>0</v>
      </c>
      <c r="U148" s="3">
        <v>0</v>
      </c>
      <c r="V148" s="3">
        <f>SUM(Table2[[#This Row],[Occupational Therapist Hours]:[OT Aide Hours]])/Table2[[#This Row],[MDS Census]]</f>
        <v>5.3464755077658299E-2</v>
      </c>
      <c r="W148" s="3">
        <v>0.40744444444444444</v>
      </c>
      <c r="X148" s="3">
        <v>3.0802222222222224</v>
      </c>
      <c r="Y148" s="3">
        <v>0</v>
      </c>
      <c r="Z148" s="3">
        <f>SUM(Table2[[#This Row],[Physical Therapist (PT) Hours]:[PT Aide Hours]])/Table2[[#This Row],[MDS Census]]</f>
        <v>9.3754480286738343E-2</v>
      </c>
      <c r="AA148" s="3">
        <v>0</v>
      </c>
      <c r="AB148" s="3">
        <v>0</v>
      </c>
      <c r="AC148" s="3">
        <v>0</v>
      </c>
      <c r="AD148" s="3">
        <v>17.285555555555561</v>
      </c>
      <c r="AE148" s="3">
        <v>0</v>
      </c>
      <c r="AF148" s="3">
        <v>0</v>
      </c>
      <c r="AG148" s="3">
        <v>0</v>
      </c>
      <c r="AH148" s="1" t="s">
        <v>146</v>
      </c>
      <c r="AI148" s="17">
        <v>5</v>
      </c>
      <c r="AJ148" s="1"/>
    </row>
    <row r="149" spans="1:36" x14ac:dyDescent="0.2">
      <c r="A149" s="1" t="s">
        <v>425</v>
      </c>
      <c r="B149" s="1" t="s">
        <v>576</v>
      </c>
      <c r="C149" s="1" t="s">
        <v>858</v>
      </c>
      <c r="D149" s="1" t="s">
        <v>1121</v>
      </c>
      <c r="E149" s="3">
        <v>144.05555555555554</v>
      </c>
      <c r="F149" s="3">
        <v>5.6</v>
      </c>
      <c r="G149" s="3">
        <v>0</v>
      </c>
      <c r="H149" s="3">
        <v>0.77777777777777779</v>
      </c>
      <c r="I149" s="3">
        <v>19.126000000000001</v>
      </c>
      <c r="J149" s="3">
        <v>0</v>
      </c>
      <c r="K149" s="3">
        <v>0</v>
      </c>
      <c r="L149" s="3">
        <v>9.9988888888888905</v>
      </c>
      <c r="M149" s="3">
        <v>3.4</v>
      </c>
      <c r="N149" s="3">
        <v>6.413666666666666</v>
      </c>
      <c r="O149" s="3">
        <f>SUM(Table2[[#This Row],[Qualified Social Work Staff Hours]:[Other Social Work Staff Hours]])/Table2[[#This Row],[MDS Census]]</f>
        <v>6.8124180485923641E-2</v>
      </c>
      <c r="P149" s="3">
        <v>10.222222222222221</v>
      </c>
      <c r="Q149" s="3">
        <v>22.187777777777775</v>
      </c>
      <c r="R149" s="3">
        <f>SUM(Table2[[#This Row],[Qualified Activities Professional Hours]:[Other Activities Professional Hours]])/Table2[[#This Row],[MDS Census]]</f>
        <v>0.22498264558426534</v>
      </c>
      <c r="S149" s="3">
        <v>6.1878888888888888</v>
      </c>
      <c r="T149" s="3">
        <v>15.31455555555555</v>
      </c>
      <c r="U149" s="3">
        <v>0</v>
      </c>
      <c r="V149" s="3">
        <f>SUM(Table2[[#This Row],[Occupational Therapist Hours]:[OT Aide Hours]])/Table2[[#This Row],[MDS Census]]</f>
        <v>0.14926494408021596</v>
      </c>
      <c r="W149" s="3">
        <v>6.2239999999999993</v>
      </c>
      <c r="X149" s="3">
        <v>10.457222222222223</v>
      </c>
      <c r="Y149" s="3">
        <v>0</v>
      </c>
      <c r="Z149" s="3">
        <f>SUM(Table2[[#This Row],[Physical Therapist (PT) Hours]:[PT Aide Hours]])/Table2[[#This Row],[MDS Census]]</f>
        <v>0.11579714616274586</v>
      </c>
      <c r="AA149" s="3">
        <v>0</v>
      </c>
      <c r="AB149" s="3">
        <v>0</v>
      </c>
      <c r="AC149" s="3">
        <v>0</v>
      </c>
      <c r="AD149" s="3">
        <v>0</v>
      </c>
      <c r="AE149" s="3">
        <v>0</v>
      </c>
      <c r="AF149" s="3">
        <v>0</v>
      </c>
      <c r="AG149" s="3">
        <v>0</v>
      </c>
      <c r="AH149" s="1" t="s">
        <v>147</v>
      </c>
      <c r="AI149" s="17">
        <v>5</v>
      </c>
      <c r="AJ149" s="1"/>
    </row>
    <row r="150" spans="1:36" x14ac:dyDescent="0.2">
      <c r="A150" s="1" t="s">
        <v>425</v>
      </c>
      <c r="B150" s="1" t="s">
        <v>577</v>
      </c>
      <c r="C150" s="1" t="s">
        <v>978</v>
      </c>
      <c r="D150" s="1" t="s">
        <v>1087</v>
      </c>
      <c r="E150" s="3">
        <v>77.566666666666663</v>
      </c>
      <c r="F150" s="3">
        <v>5.2444444444444445</v>
      </c>
      <c r="G150" s="3">
        <v>0.33333333333333331</v>
      </c>
      <c r="H150" s="3">
        <v>0.44444444444444442</v>
      </c>
      <c r="I150" s="3">
        <v>0.79722222222222228</v>
      </c>
      <c r="J150" s="3">
        <v>0</v>
      </c>
      <c r="K150" s="3">
        <v>0</v>
      </c>
      <c r="L150" s="3">
        <v>4.2745555555555566</v>
      </c>
      <c r="M150" s="3">
        <v>6.4395555555555548</v>
      </c>
      <c r="N150" s="3">
        <v>0</v>
      </c>
      <c r="O150" s="3">
        <f>SUM(Table2[[#This Row],[Qualified Social Work Staff Hours]:[Other Social Work Staff Hours]])/Table2[[#This Row],[MDS Census]]</f>
        <v>8.301962469560234E-2</v>
      </c>
      <c r="P150" s="3">
        <v>5.6377777777777798</v>
      </c>
      <c r="Q150" s="3">
        <v>11.076888888888888</v>
      </c>
      <c r="R150" s="3">
        <f>SUM(Table2[[#This Row],[Qualified Activities Professional Hours]:[Other Activities Professional Hours]])/Table2[[#This Row],[MDS Census]]</f>
        <v>0.21548775247099269</v>
      </c>
      <c r="S150" s="3">
        <v>3.9801111111111114</v>
      </c>
      <c r="T150" s="3">
        <v>11.353555555555554</v>
      </c>
      <c r="U150" s="3">
        <v>0</v>
      </c>
      <c r="V150" s="3">
        <f>SUM(Table2[[#This Row],[Occupational Therapist Hours]:[OT Aide Hours]])/Table2[[#This Row],[MDS Census]]</f>
        <v>0.19768371293510958</v>
      </c>
      <c r="W150" s="3">
        <v>4.5130000000000008</v>
      </c>
      <c r="X150" s="3">
        <v>6.743666666666666</v>
      </c>
      <c r="Y150" s="3">
        <v>0</v>
      </c>
      <c r="Z150" s="3">
        <f>SUM(Table2[[#This Row],[Physical Therapist (PT) Hours]:[PT Aide Hours]])/Table2[[#This Row],[MDS Census]]</f>
        <v>0.14512247529007308</v>
      </c>
      <c r="AA150" s="3">
        <v>0</v>
      </c>
      <c r="AB150" s="3">
        <v>0</v>
      </c>
      <c r="AC150" s="3">
        <v>0</v>
      </c>
      <c r="AD150" s="3">
        <v>0</v>
      </c>
      <c r="AE150" s="3">
        <v>0</v>
      </c>
      <c r="AF150" s="3">
        <v>0</v>
      </c>
      <c r="AG150" s="3">
        <v>0</v>
      </c>
      <c r="AH150" s="1" t="s">
        <v>148</v>
      </c>
      <c r="AI150" s="17">
        <v>5</v>
      </c>
      <c r="AJ150" s="1"/>
    </row>
    <row r="151" spans="1:36" x14ac:dyDescent="0.2">
      <c r="A151" s="1" t="s">
        <v>425</v>
      </c>
      <c r="B151" s="1" t="s">
        <v>578</v>
      </c>
      <c r="C151" s="1" t="s">
        <v>979</v>
      </c>
      <c r="D151" s="1" t="s">
        <v>1081</v>
      </c>
      <c r="E151" s="3">
        <v>75.777777777777771</v>
      </c>
      <c r="F151" s="3">
        <v>5.6888888888888891</v>
      </c>
      <c r="G151" s="3">
        <v>0.26111111111111113</v>
      </c>
      <c r="H151" s="3">
        <v>0.42222222222222222</v>
      </c>
      <c r="I151" s="3">
        <v>4.0888888888888886</v>
      </c>
      <c r="J151" s="3">
        <v>0</v>
      </c>
      <c r="K151" s="3">
        <v>0</v>
      </c>
      <c r="L151" s="3">
        <v>5.5262222222222217</v>
      </c>
      <c r="M151" s="3">
        <v>5.6888888888888891</v>
      </c>
      <c r="N151" s="3">
        <v>4.6222222222222218</v>
      </c>
      <c r="O151" s="3">
        <f>SUM(Table2[[#This Row],[Qualified Social Work Staff Hours]:[Other Social Work Staff Hours]])/Table2[[#This Row],[MDS Census]]</f>
        <v>0.13607038123167156</v>
      </c>
      <c r="P151" s="3">
        <v>5.5111111111111111</v>
      </c>
      <c r="Q151" s="3">
        <v>4.1399999999999997</v>
      </c>
      <c r="R151" s="3">
        <f>SUM(Table2[[#This Row],[Qualified Activities Professional Hours]:[Other Activities Professional Hours]])/Table2[[#This Row],[MDS Census]]</f>
        <v>0.12736070381231671</v>
      </c>
      <c r="S151" s="3">
        <v>4.6565555555555553</v>
      </c>
      <c r="T151" s="3">
        <v>5.5475555555555554</v>
      </c>
      <c r="U151" s="3">
        <v>0</v>
      </c>
      <c r="V151" s="3">
        <f>SUM(Table2[[#This Row],[Occupational Therapist Hours]:[OT Aide Hours]])/Table2[[#This Row],[MDS Census]]</f>
        <v>0.13465835777126101</v>
      </c>
      <c r="W151" s="3">
        <v>0.5725555555555556</v>
      </c>
      <c r="X151" s="3">
        <v>7.0437777777777733</v>
      </c>
      <c r="Y151" s="3">
        <v>0</v>
      </c>
      <c r="Z151" s="3">
        <f>SUM(Table2[[#This Row],[Physical Therapist (PT) Hours]:[PT Aide Hours]])/Table2[[#This Row],[MDS Census]]</f>
        <v>0.1005087976539589</v>
      </c>
      <c r="AA151" s="3">
        <v>0</v>
      </c>
      <c r="AB151" s="3">
        <v>0</v>
      </c>
      <c r="AC151" s="3">
        <v>0</v>
      </c>
      <c r="AD151" s="3">
        <v>0</v>
      </c>
      <c r="AE151" s="3">
        <v>0.18700000000000003</v>
      </c>
      <c r="AF151" s="3">
        <v>40.684666666666665</v>
      </c>
      <c r="AG151" s="3">
        <v>0</v>
      </c>
      <c r="AH151" s="1" t="s">
        <v>149</v>
      </c>
      <c r="AI151" s="17">
        <v>5</v>
      </c>
      <c r="AJ151" s="1"/>
    </row>
    <row r="152" spans="1:36" x14ac:dyDescent="0.2">
      <c r="A152" s="1" t="s">
        <v>425</v>
      </c>
      <c r="B152" s="1" t="s">
        <v>579</v>
      </c>
      <c r="C152" s="1" t="s">
        <v>979</v>
      </c>
      <c r="D152" s="1" t="s">
        <v>1081</v>
      </c>
      <c r="E152" s="3">
        <v>136.94444444444446</v>
      </c>
      <c r="F152" s="3">
        <v>9.7777777777777786</v>
      </c>
      <c r="G152" s="3">
        <v>0.28833333333333333</v>
      </c>
      <c r="H152" s="3">
        <v>0.81111111111111112</v>
      </c>
      <c r="I152" s="3">
        <v>9.7777777777777786</v>
      </c>
      <c r="J152" s="3">
        <v>0</v>
      </c>
      <c r="K152" s="3">
        <v>0</v>
      </c>
      <c r="L152" s="3">
        <v>4.886333333333333</v>
      </c>
      <c r="M152" s="3">
        <v>5.9744444444444449</v>
      </c>
      <c r="N152" s="3">
        <v>6.7522222222222217</v>
      </c>
      <c r="O152" s="3">
        <f>SUM(Table2[[#This Row],[Qualified Social Work Staff Hours]:[Other Social Work Staff Hours]])/Table2[[#This Row],[MDS Census]]</f>
        <v>9.2933062880324532E-2</v>
      </c>
      <c r="P152" s="3">
        <v>11.28888888888889</v>
      </c>
      <c r="Q152" s="3">
        <v>25.782222222222217</v>
      </c>
      <c r="R152" s="3">
        <f>SUM(Table2[[#This Row],[Qualified Activities Professional Hours]:[Other Activities Professional Hours]])/Table2[[#This Row],[MDS Census]]</f>
        <v>0.27070182555780931</v>
      </c>
      <c r="S152" s="3">
        <v>3.6783333333333341</v>
      </c>
      <c r="T152" s="3">
        <v>5.4415555555555546</v>
      </c>
      <c r="U152" s="3">
        <v>0</v>
      </c>
      <c r="V152" s="3">
        <f>SUM(Table2[[#This Row],[Occupational Therapist Hours]:[OT Aide Hours]])/Table2[[#This Row],[MDS Census]]</f>
        <v>6.6595537525354964E-2</v>
      </c>
      <c r="W152" s="3">
        <v>2.5920000000000001</v>
      </c>
      <c r="X152" s="3">
        <v>6.5978888888888871</v>
      </c>
      <c r="Y152" s="3">
        <v>0</v>
      </c>
      <c r="Z152" s="3">
        <f>SUM(Table2[[#This Row],[Physical Therapist (PT) Hours]:[PT Aide Hours]])/Table2[[#This Row],[MDS Census]]</f>
        <v>6.7106693711967536E-2</v>
      </c>
      <c r="AA152" s="3">
        <v>0</v>
      </c>
      <c r="AB152" s="3">
        <v>0</v>
      </c>
      <c r="AC152" s="3">
        <v>0</v>
      </c>
      <c r="AD152" s="3">
        <v>0</v>
      </c>
      <c r="AE152" s="3">
        <v>0</v>
      </c>
      <c r="AF152" s="3">
        <v>0</v>
      </c>
      <c r="AG152" s="3">
        <v>0</v>
      </c>
      <c r="AH152" s="1" t="s">
        <v>150</v>
      </c>
      <c r="AI152" s="17">
        <v>5</v>
      </c>
      <c r="AJ152" s="1"/>
    </row>
    <row r="153" spans="1:36" x14ac:dyDescent="0.2">
      <c r="A153" s="1" t="s">
        <v>425</v>
      </c>
      <c r="B153" s="1" t="s">
        <v>580</v>
      </c>
      <c r="C153" s="1" t="s">
        <v>952</v>
      </c>
      <c r="D153" s="1" t="s">
        <v>1079</v>
      </c>
      <c r="E153" s="3">
        <v>181.42222222222222</v>
      </c>
      <c r="F153" s="3">
        <v>11.111111111111111</v>
      </c>
      <c r="G153" s="3">
        <v>0</v>
      </c>
      <c r="H153" s="3">
        <v>0.22222222222222221</v>
      </c>
      <c r="I153" s="3">
        <v>11.111111111111111</v>
      </c>
      <c r="J153" s="3">
        <v>0</v>
      </c>
      <c r="K153" s="3">
        <v>0</v>
      </c>
      <c r="L153" s="3">
        <v>2.8109999999999999</v>
      </c>
      <c r="M153" s="3">
        <v>11.111111111111111</v>
      </c>
      <c r="N153" s="3">
        <v>6.3676666666666666</v>
      </c>
      <c r="O153" s="3">
        <f>SUM(Table2[[#This Row],[Qualified Social Work Staff Hours]:[Other Social Work Staff Hours]])/Table2[[#This Row],[MDS Census]]</f>
        <v>9.6343091621754057E-2</v>
      </c>
      <c r="P153" s="3">
        <v>4.9777777777777779</v>
      </c>
      <c r="Q153" s="3">
        <v>22.268222222222224</v>
      </c>
      <c r="R153" s="3">
        <f>SUM(Table2[[#This Row],[Qualified Activities Professional Hours]:[Other Activities Professional Hours]])/Table2[[#This Row],[MDS Census]]</f>
        <v>0.1501800587947085</v>
      </c>
      <c r="S153" s="3">
        <v>9.8395555555555543</v>
      </c>
      <c r="T153" s="3">
        <v>10.786222222222221</v>
      </c>
      <c r="U153" s="3">
        <v>0</v>
      </c>
      <c r="V153" s="3">
        <f>SUM(Table2[[#This Row],[Occupational Therapist Hours]:[OT Aide Hours]])/Table2[[#This Row],[MDS Census]]</f>
        <v>0.11368936795688388</v>
      </c>
      <c r="W153" s="3">
        <v>9.4736666666666647</v>
      </c>
      <c r="X153" s="3">
        <v>11.715444444444444</v>
      </c>
      <c r="Y153" s="3">
        <v>0</v>
      </c>
      <c r="Z153" s="3">
        <f>SUM(Table2[[#This Row],[Physical Therapist (PT) Hours]:[PT Aide Hours]])/Table2[[#This Row],[MDS Census]]</f>
        <v>0.11679446349828515</v>
      </c>
      <c r="AA153" s="3">
        <v>0</v>
      </c>
      <c r="AB153" s="3">
        <v>0</v>
      </c>
      <c r="AC153" s="3">
        <v>0</v>
      </c>
      <c r="AD153" s="3">
        <v>0</v>
      </c>
      <c r="AE153" s="3">
        <v>0</v>
      </c>
      <c r="AF153" s="3">
        <v>0</v>
      </c>
      <c r="AG153" s="3">
        <v>0</v>
      </c>
      <c r="AH153" s="1" t="s">
        <v>151</v>
      </c>
      <c r="AI153" s="17">
        <v>5</v>
      </c>
      <c r="AJ153" s="1"/>
    </row>
    <row r="154" spans="1:36" x14ac:dyDescent="0.2">
      <c r="A154" s="1" t="s">
        <v>425</v>
      </c>
      <c r="B154" s="1" t="s">
        <v>581</v>
      </c>
      <c r="C154" s="1" t="s">
        <v>861</v>
      </c>
      <c r="D154" s="1" t="s">
        <v>1079</v>
      </c>
      <c r="E154" s="3">
        <v>190.5</v>
      </c>
      <c r="F154" s="3">
        <v>5.4222222222222225</v>
      </c>
      <c r="G154" s="3">
        <v>0</v>
      </c>
      <c r="H154" s="3">
        <v>0</v>
      </c>
      <c r="I154" s="3">
        <v>13.348777777777777</v>
      </c>
      <c r="J154" s="3">
        <v>0</v>
      </c>
      <c r="K154" s="3">
        <v>0</v>
      </c>
      <c r="L154" s="3">
        <v>4.8386666666666676</v>
      </c>
      <c r="M154" s="3">
        <v>4.2666666666666666</v>
      </c>
      <c r="N154" s="3">
        <v>8.5250000000000021</v>
      </c>
      <c r="O154" s="3">
        <f>SUM(Table2[[#This Row],[Qualified Social Work Staff Hours]:[Other Social Work Staff Hours]])/Table2[[#This Row],[MDS Census]]</f>
        <v>6.714785651793527E-2</v>
      </c>
      <c r="P154" s="3">
        <v>5.5111111111111111</v>
      </c>
      <c r="Q154" s="3">
        <v>20.888333333333335</v>
      </c>
      <c r="R154" s="3">
        <f>SUM(Table2[[#This Row],[Qualified Activities Professional Hours]:[Other Activities Professional Hours]])/Table2[[#This Row],[MDS Census]]</f>
        <v>0.13857976086322546</v>
      </c>
      <c r="S154" s="3">
        <v>4.9352222222222206</v>
      </c>
      <c r="T154" s="3">
        <v>9.2898888888888838</v>
      </c>
      <c r="U154" s="3">
        <v>0</v>
      </c>
      <c r="V154" s="3">
        <f>SUM(Table2[[#This Row],[Occupational Therapist Hours]:[OT Aide Hours]])/Table2[[#This Row],[MDS Census]]</f>
        <v>7.4672499270924439E-2</v>
      </c>
      <c r="W154" s="3">
        <v>0</v>
      </c>
      <c r="X154" s="3">
        <v>0.26599999999999996</v>
      </c>
      <c r="Y154" s="3">
        <v>0</v>
      </c>
      <c r="Z154" s="3">
        <f>SUM(Table2[[#This Row],[Physical Therapist (PT) Hours]:[PT Aide Hours]])/Table2[[#This Row],[MDS Census]]</f>
        <v>1.3963254593175852E-3</v>
      </c>
      <c r="AA154" s="3">
        <v>0</v>
      </c>
      <c r="AB154" s="3">
        <v>0</v>
      </c>
      <c r="AC154" s="3">
        <v>0</v>
      </c>
      <c r="AD154" s="3">
        <v>0</v>
      </c>
      <c r="AE154" s="3">
        <v>0</v>
      </c>
      <c r="AF154" s="3">
        <v>5.1555555555555559</v>
      </c>
      <c r="AG154" s="3">
        <v>0</v>
      </c>
      <c r="AH154" s="1" t="s">
        <v>152</v>
      </c>
      <c r="AI154" s="17">
        <v>5</v>
      </c>
      <c r="AJ154" s="1"/>
    </row>
    <row r="155" spans="1:36" x14ac:dyDescent="0.2">
      <c r="A155" s="1" t="s">
        <v>425</v>
      </c>
      <c r="B155" s="1" t="s">
        <v>582</v>
      </c>
      <c r="C155" s="1" t="s">
        <v>980</v>
      </c>
      <c r="D155" s="1" t="s">
        <v>1135</v>
      </c>
      <c r="E155" s="3">
        <v>31.366666666666667</v>
      </c>
      <c r="F155" s="3">
        <v>5.6</v>
      </c>
      <c r="G155" s="3">
        <v>0.13333333333333333</v>
      </c>
      <c r="H155" s="3">
        <v>0</v>
      </c>
      <c r="I155" s="3">
        <v>5.322222222222222</v>
      </c>
      <c r="J155" s="3">
        <v>0</v>
      </c>
      <c r="K155" s="3">
        <v>3.4666666666666668</v>
      </c>
      <c r="L155" s="3">
        <v>0.87022222222222234</v>
      </c>
      <c r="M155" s="3">
        <v>4.9944444444444445</v>
      </c>
      <c r="N155" s="3">
        <v>0</v>
      </c>
      <c r="O155" s="3">
        <f>SUM(Table2[[#This Row],[Qualified Social Work Staff Hours]:[Other Social Work Staff Hours]])/Table2[[#This Row],[MDS Census]]</f>
        <v>0.15922777187389303</v>
      </c>
      <c r="P155" s="3">
        <v>5.0999999999999996</v>
      </c>
      <c r="Q155" s="3">
        <v>0</v>
      </c>
      <c r="R155" s="3">
        <f>SUM(Table2[[#This Row],[Qualified Activities Professional Hours]:[Other Activities Professional Hours]])/Table2[[#This Row],[MDS Census]]</f>
        <v>0.16259298618490967</v>
      </c>
      <c r="S155" s="3">
        <v>8.1378888888888898</v>
      </c>
      <c r="T155" s="3">
        <v>0</v>
      </c>
      <c r="U155" s="3">
        <v>0</v>
      </c>
      <c r="V155" s="3">
        <f>SUM(Table2[[#This Row],[Occupational Therapist Hours]:[OT Aide Hours]])/Table2[[#This Row],[MDS Census]]</f>
        <v>0.25944385405596887</v>
      </c>
      <c r="W155" s="3">
        <v>7.6051111111111087</v>
      </c>
      <c r="X155" s="3">
        <v>0</v>
      </c>
      <c r="Y155" s="3">
        <v>0</v>
      </c>
      <c r="Z155" s="3">
        <f>SUM(Table2[[#This Row],[Physical Therapist (PT) Hours]:[PT Aide Hours]])/Table2[[#This Row],[MDS Census]]</f>
        <v>0.24245837761246891</v>
      </c>
      <c r="AA155" s="3">
        <v>0</v>
      </c>
      <c r="AB155" s="3">
        <v>0</v>
      </c>
      <c r="AC155" s="3">
        <v>0</v>
      </c>
      <c r="AD155" s="3">
        <v>0</v>
      </c>
      <c r="AE155" s="3">
        <v>0</v>
      </c>
      <c r="AF155" s="3">
        <v>0</v>
      </c>
      <c r="AG155" s="3">
        <v>0</v>
      </c>
      <c r="AH155" s="1" t="s">
        <v>153</v>
      </c>
      <c r="AI155" s="17">
        <v>5</v>
      </c>
      <c r="AJ155" s="1"/>
    </row>
    <row r="156" spans="1:36" x14ac:dyDescent="0.2">
      <c r="A156" s="1" t="s">
        <v>425</v>
      </c>
      <c r="B156" s="1" t="s">
        <v>583</v>
      </c>
      <c r="C156" s="1" t="s">
        <v>925</v>
      </c>
      <c r="D156" s="1" t="s">
        <v>1115</v>
      </c>
      <c r="E156" s="3">
        <v>59.4</v>
      </c>
      <c r="F156" s="3">
        <v>5.5111111111111111</v>
      </c>
      <c r="G156" s="3">
        <v>0.34444444444444444</v>
      </c>
      <c r="H156" s="3">
        <v>0.3972222222222222</v>
      </c>
      <c r="I156" s="3">
        <v>2.3111111111111109</v>
      </c>
      <c r="J156" s="3">
        <v>0</v>
      </c>
      <c r="K156" s="3">
        <v>0</v>
      </c>
      <c r="L156" s="3">
        <v>2.4584444444444458</v>
      </c>
      <c r="M156" s="3">
        <v>5.1633333333333331</v>
      </c>
      <c r="N156" s="3">
        <v>0</v>
      </c>
      <c r="O156" s="3">
        <f>SUM(Table2[[#This Row],[Qualified Social Work Staff Hours]:[Other Social Work Staff Hours]])/Table2[[#This Row],[MDS Census]]</f>
        <v>8.6924803591470257E-2</v>
      </c>
      <c r="P156" s="3">
        <v>4.2544444444444443</v>
      </c>
      <c r="Q156" s="3">
        <v>6.1911111111111126</v>
      </c>
      <c r="R156" s="3">
        <f>SUM(Table2[[#This Row],[Qualified Activities Professional Hours]:[Other Activities Professional Hours]])/Table2[[#This Row],[MDS Census]]</f>
        <v>0.17585110362888146</v>
      </c>
      <c r="S156" s="3">
        <v>5.4993333333333325</v>
      </c>
      <c r="T156" s="3">
        <v>2.1830000000000007</v>
      </c>
      <c r="U156" s="3">
        <v>0</v>
      </c>
      <c r="V156" s="3">
        <f>SUM(Table2[[#This Row],[Occupational Therapist Hours]:[OT Aide Hours]])/Table2[[#This Row],[MDS Census]]</f>
        <v>0.12933221099887768</v>
      </c>
      <c r="W156" s="3">
        <v>3.5006666666666666</v>
      </c>
      <c r="X156" s="3">
        <v>4.4104444444444448</v>
      </c>
      <c r="Y156" s="3">
        <v>0</v>
      </c>
      <c r="Z156" s="3">
        <f>SUM(Table2[[#This Row],[Physical Therapist (PT) Hours]:[PT Aide Hours]])/Table2[[#This Row],[MDS Census]]</f>
        <v>0.1331836887392443</v>
      </c>
      <c r="AA156" s="3">
        <v>0</v>
      </c>
      <c r="AB156" s="3">
        <v>0</v>
      </c>
      <c r="AC156" s="3">
        <v>0</v>
      </c>
      <c r="AD156" s="3">
        <v>0</v>
      </c>
      <c r="AE156" s="3">
        <v>0</v>
      </c>
      <c r="AF156" s="3">
        <v>0</v>
      </c>
      <c r="AG156" s="3">
        <v>0</v>
      </c>
      <c r="AH156" s="1" t="s">
        <v>154</v>
      </c>
      <c r="AI156" s="17">
        <v>5</v>
      </c>
      <c r="AJ156" s="1"/>
    </row>
    <row r="157" spans="1:36" x14ac:dyDescent="0.2">
      <c r="A157" s="1" t="s">
        <v>425</v>
      </c>
      <c r="B157" s="1" t="s">
        <v>584</v>
      </c>
      <c r="C157" s="1" t="s">
        <v>911</v>
      </c>
      <c r="D157" s="1" t="s">
        <v>1075</v>
      </c>
      <c r="E157" s="3">
        <v>85.7</v>
      </c>
      <c r="F157" s="3">
        <v>5.2</v>
      </c>
      <c r="G157" s="3">
        <v>0.13333333333333333</v>
      </c>
      <c r="H157" s="3">
        <v>0</v>
      </c>
      <c r="I157" s="3">
        <v>5.5111111111111111</v>
      </c>
      <c r="J157" s="3">
        <v>0</v>
      </c>
      <c r="K157" s="3">
        <v>0</v>
      </c>
      <c r="L157" s="3">
        <v>3.5400000000000014</v>
      </c>
      <c r="M157" s="3">
        <v>17.055555555555557</v>
      </c>
      <c r="N157" s="3">
        <v>0</v>
      </c>
      <c r="O157" s="3">
        <f>SUM(Table2[[#This Row],[Qualified Social Work Staff Hours]:[Other Social Work Staff Hours]])/Table2[[#This Row],[MDS Census]]</f>
        <v>0.19901465058991313</v>
      </c>
      <c r="P157" s="3">
        <v>10.838888888888889</v>
      </c>
      <c r="Q157" s="3">
        <v>10.369444444444444</v>
      </c>
      <c r="R157" s="3">
        <f>SUM(Table2[[#This Row],[Qualified Activities Professional Hours]:[Other Activities Professional Hours]])/Table2[[#This Row],[MDS Census]]</f>
        <v>0.24747180085569814</v>
      </c>
      <c r="S157" s="3">
        <v>1.635</v>
      </c>
      <c r="T157" s="3">
        <v>5.3483333333333327</v>
      </c>
      <c r="U157" s="3">
        <v>0</v>
      </c>
      <c r="V157" s="3">
        <f>SUM(Table2[[#This Row],[Occupational Therapist Hours]:[OT Aide Hours]])/Table2[[#This Row],[MDS Census]]</f>
        <v>8.1485803189420447E-2</v>
      </c>
      <c r="W157" s="3">
        <v>1.1644444444444444</v>
      </c>
      <c r="X157" s="3">
        <v>1.9522222222222221</v>
      </c>
      <c r="Y157" s="3">
        <v>2.1806666666666668</v>
      </c>
      <c r="Z157" s="3">
        <f>SUM(Table2[[#This Row],[Physical Therapist (PT) Hours]:[PT Aide Hours]])/Table2[[#This Row],[MDS Census]]</f>
        <v>6.1812524309607146E-2</v>
      </c>
      <c r="AA157" s="3">
        <v>0</v>
      </c>
      <c r="AB157" s="3">
        <v>0</v>
      </c>
      <c r="AC157" s="3">
        <v>0</v>
      </c>
      <c r="AD157" s="3">
        <v>0</v>
      </c>
      <c r="AE157" s="3">
        <v>0</v>
      </c>
      <c r="AF157" s="3">
        <v>0</v>
      </c>
      <c r="AG157" s="3">
        <v>0</v>
      </c>
      <c r="AH157" s="1" t="s">
        <v>155</v>
      </c>
      <c r="AI157" s="17">
        <v>5</v>
      </c>
      <c r="AJ157" s="1"/>
    </row>
    <row r="158" spans="1:36" x14ac:dyDescent="0.2">
      <c r="A158" s="1" t="s">
        <v>425</v>
      </c>
      <c r="B158" s="1" t="s">
        <v>585</v>
      </c>
      <c r="C158" s="1" t="s">
        <v>940</v>
      </c>
      <c r="D158" s="1" t="s">
        <v>1118</v>
      </c>
      <c r="E158" s="3">
        <v>98.788888888888891</v>
      </c>
      <c r="F158" s="3">
        <v>10.488888888888889</v>
      </c>
      <c r="G158" s="3">
        <v>0</v>
      </c>
      <c r="H158" s="3">
        <v>0.52555555555555578</v>
      </c>
      <c r="I158" s="3">
        <v>5.4222222222222225</v>
      </c>
      <c r="J158" s="3">
        <v>0</v>
      </c>
      <c r="K158" s="3">
        <v>0</v>
      </c>
      <c r="L158" s="3">
        <v>4.6738888888888894</v>
      </c>
      <c r="M158" s="3">
        <v>0</v>
      </c>
      <c r="N158" s="3">
        <v>9.6527777777777786</v>
      </c>
      <c r="O158" s="3">
        <f>SUM(Table2[[#This Row],[Qualified Social Work Staff Hours]:[Other Social Work Staff Hours]])/Table2[[#This Row],[MDS Census]]</f>
        <v>9.7711168597458112E-2</v>
      </c>
      <c r="P158" s="3">
        <v>4.3555555555555552</v>
      </c>
      <c r="Q158" s="3">
        <v>18.954000000000001</v>
      </c>
      <c r="R158" s="3">
        <f>SUM(Table2[[#This Row],[Qualified Activities Professional Hours]:[Other Activities Professional Hours]])/Table2[[#This Row],[MDS Census]]</f>
        <v>0.23595321111236081</v>
      </c>
      <c r="S158" s="3">
        <v>4.6858888888888908</v>
      </c>
      <c r="T158" s="3">
        <v>8.1981111111111087</v>
      </c>
      <c r="U158" s="3">
        <v>0</v>
      </c>
      <c r="V158" s="3">
        <f>SUM(Table2[[#This Row],[Occupational Therapist Hours]:[OT Aide Hours]])/Table2[[#This Row],[MDS Census]]</f>
        <v>0.13041952536272636</v>
      </c>
      <c r="W158" s="3">
        <v>4.5692222222222227</v>
      </c>
      <c r="X158" s="3">
        <v>7.6506666666666669</v>
      </c>
      <c r="Y158" s="3">
        <v>0</v>
      </c>
      <c r="Z158" s="3">
        <f>SUM(Table2[[#This Row],[Physical Therapist (PT) Hours]:[PT Aide Hours]])/Table2[[#This Row],[MDS Census]]</f>
        <v>0.12369699696322123</v>
      </c>
      <c r="AA158" s="3">
        <v>0</v>
      </c>
      <c r="AB158" s="3">
        <v>0</v>
      </c>
      <c r="AC158" s="3">
        <v>0</v>
      </c>
      <c r="AD158" s="3">
        <v>0</v>
      </c>
      <c r="AE158" s="3">
        <v>0</v>
      </c>
      <c r="AF158" s="3">
        <v>0</v>
      </c>
      <c r="AG158" s="3">
        <v>0</v>
      </c>
      <c r="AH158" s="1" t="s">
        <v>156</v>
      </c>
      <c r="AI158" s="17">
        <v>5</v>
      </c>
      <c r="AJ158" s="1"/>
    </row>
    <row r="159" spans="1:36" x14ac:dyDescent="0.2">
      <c r="A159" s="1" t="s">
        <v>425</v>
      </c>
      <c r="B159" s="1" t="s">
        <v>586</v>
      </c>
      <c r="C159" s="1" t="s">
        <v>981</v>
      </c>
      <c r="D159" s="1" t="s">
        <v>1084</v>
      </c>
      <c r="E159" s="3">
        <v>59.644444444444446</v>
      </c>
      <c r="F159" s="3">
        <v>6.4888888888888889</v>
      </c>
      <c r="G159" s="3">
        <v>0</v>
      </c>
      <c r="H159" s="3">
        <v>0.26666666666666666</v>
      </c>
      <c r="I159" s="3">
        <v>5.2444444444444445</v>
      </c>
      <c r="J159" s="3">
        <v>0</v>
      </c>
      <c r="K159" s="3">
        <v>0</v>
      </c>
      <c r="L159" s="3">
        <v>0</v>
      </c>
      <c r="M159" s="3">
        <v>0</v>
      </c>
      <c r="N159" s="3">
        <v>0</v>
      </c>
      <c r="O159" s="3">
        <f>SUM(Table2[[#This Row],[Qualified Social Work Staff Hours]:[Other Social Work Staff Hours]])/Table2[[#This Row],[MDS Census]]</f>
        <v>0</v>
      </c>
      <c r="P159" s="3">
        <v>5.4222222222222225</v>
      </c>
      <c r="Q159" s="3">
        <v>11.71111111111111</v>
      </c>
      <c r="R159" s="3">
        <f>SUM(Table2[[#This Row],[Qualified Activities Professional Hours]:[Other Activities Professional Hours]])/Table2[[#This Row],[MDS Census]]</f>
        <v>0.28725782414307005</v>
      </c>
      <c r="S159" s="3">
        <v>5.6</v>
      </c>
      <c r="T159" s="3">
        <v>4.927777777777778</v>
      </c>
      <c r="U159" s="3">
        <v>0</v>
      </c>
      <c r="V159" s="3">
        <f>SUM(Table2[[#This Row],[Occupational Therapist Hours]:[OT Aide Hours]])/Table2[[#This Row],[MDS Census]]</f>
        <v>0.17650894187779434</v>
      </c>
      <c r="W159" s="3">
        <v>0.56777777777777771</v>
      </c>
      <c r="X159" s="3">
        <v>9.6305555555555564</v>
      </c>
      <c r="Y159" s="3">
        <v>0</v>
      </c>
      <c r="Z159" s="3">
        <f>SUM(Table2[[#This Row],[Physical Therapist (PT) Hours]:[PT Aide Hours]])/Table2[[#This Row],[MDS Census]]</f>
        <v>0.17098546944858423</v>
      </c>
      <c r="AA159" s="3">
        <v>9.8388888888888886</v>
      </c>
      <c r="AB159" s="3">
        <v>0</v>
      </c>
      <c r="AC159" s="3">
        <v>0</v>
      </c>
      <c r="AD159" s="3">
        <v>0</v>
      </c>
      <c r="AE159" s="3">
        <v>0</v>
      </c>
      <c r="AF159" s="3">
        <v>0</v>
      </c>
      <c r="AG159" s="3">
        <v>0</v>
      </c>
      <c r="AH159" s="1" t="s">
        <v>157</v>
      </c>
      <c r="AI159" s="17">
        <v>5</v>
      </c>
      <c r="AJ159" s="1"/>
    </row>
    <row r="160" spans="1:36" x14ac:dyDescent="0.2">
      <c r="A160" s="1" t="s">
        <v>425</v>
      </c>
      <c r="B160" s="1" t="s">
        <v>587</v>
      </c>
      <c r="C160" s="1" t="s">
        <v>982</v>
      </c>
      <c r="D160" s="1" t="s">
        <v>1087</v>
      </c>
      <c r="E160" s="3">
        <v>116.95555555555555</v>
      </c>
      <c r="F160" s="3">
        <v>5.333333333333333</v>
      </c>
      <c r="G160" s="3">
        <v>0</v>
      </c>
      <c r="H160" s="3">
        <v>0</v>
      </c>
      <c r="I160" s="3">
        <v>5.25</v>
      </c>
      <c r="J160" s="3">
        <v>0</v>
      </c>
      <c r="K160" s="3">
        <v>0</v>
      </c>
      <c r="L160" s="3">
        <v>2.8197777777777779</v>
      </c>
      <c r="M160" s="3">
        <v>11.051000000000004</v>
      </c>
      <c r="N160" s="3">
        <v>0</v>
      </c>
      <c r="O160" s="3">
        <f>SUM(Table2[[#This Row],[Qualified Social Work Staff Hours]:[Other Social Work Staff Hours]])/Table2[[#This Row],[MDS Census]]</f>
        <v>9.4488884666540027E-2</v>
      </c>
      <c r="P160" s="3">
        <v>5.25</v>
      </c>
      <c r="Q160" s="3">
        <v>19.509555555555558</v>
      </c>
      <c r="R160" s="3">
        <f>SUM(Table2[[#This Row],[Qualified Activities Professional Hours]:[Other Activities Professional Hours]])/Table2[[#This Row],[MDS Census]]</f>
        <v>0.21170055101653051</v>
      </c>
      <c r="S160" s="3">
        <v>5.6916666666666682</v>
      </c>
      <c r="T160" s="3">
        <v>3.7305555555555561</v>
      </c>
      <c r="U160" s="3">
        <v>0</v>
      </c>
      <c r="V160" s="3">
        <f>SUM(Table2[[#This Row],[Occupational Therapist Hours]:[OT Aide Hours]])/Table2[[#This Row],[MDS Census]]</f>
        <v>8.0562416872506204E-2</v>
      </c>
      <c r="W160" s="3">
        <v>6.8452222222222217</v>
      </c>
      <c r="X160" s="3">
        <v>7.8151111111111096</v>
      </c>
      <c r="Y160" s="3">
        <v>0</v>
      </c>
      <c r="Z160" s="3">
        <f>SUM(Table2[[#This Row],[Physical Therapist (PT) Hours]:[PT Aide Hours]])/Table2[[#This Row],[MDS Census]]</f>
        <v>0.12534961048831464</v>
      </c>
      <c r="AA160" s="3">
        <v>0</v>
      </c>
      <c r="AB160" s="3">
        <v>0</v>
      </c>
      <c r="AC160" s="3">
        <v>0</v>
      </c>
      <c r="AD160" s="3">
        <v>0</v>
      </c>
      <c r="AE160" s="3">
        <v>0</v>
      </c>
      <c r="AF160" s="3">
        <v>0</v>
      </c>
      <c r="AG160" s="3">
        <v>0</v>
      </c>
      <c r="AH160" s="1" t="s">
        <v>158</v>
      </c>
      <c r="AI160" s="17">
        <v>5</v>
      </c>
      <c r="AJ160" s="1"/>
    </row>
    <row r="161" spans="1:36" x14ac:dyDescent="0.2">
      <c r="A161" s="1" t="s">
        <v>425</v>
      </c>
      <c r="B161" s="1" t="s">
        <v>588</v>
      </c>
      <c r="C161" s="1" t="s">
        <v>975</v>
      </c>
      <c r="D161" s="1" t="s">
        <v>1134</v>
      </c>
      <c r="E161" s="3">
        <v>45.111111111111114</v>
      </c>
      <c r="F161" s="3">
        <v>5.4527777777777775</v>
      </c>
      <c r="G161" s="3">
        <v>0.26111111111111113</v>
      </c>
      <c r="H161" s="3">
        <v>0</v>
      </c>
      <c r="I161" s="3">
        <v>4.6127777777777785</v>
      </c>
      <c r="J161" s="3">
        <v>0</v>
      </c>
      <c r="K161" s="3">
        <v>0</v>
      </c>
      <c r="L161" s="3">
        <v>3.6111111111111103</v>
      </c>
      <c r="M161" s="3">
        <v>0</v>
      </c>
      <c r="N161" s="3">
        <v>10.729888888888889</v>
      </c>
      <c r="O161" s="3">
        <f>SUM(Table2[[#This Row],[Qualified Social Work Staff Hours]:[Other Social Work Staff Hours]])/Table2[[#This Row],[MDS Census]]</f>
        <v>0.23785467980295563</v>
      </c>
      <c r="P161" s="3">
        <v>0</v>
      </c>
      <c r="Q161" s="3">
        <v>25.533444444444442</v>
      </c>
      <c r="R161" s="3">
        <f>SUM(Table2[[#This Row],[Qualified Activities Professional Hours]:[Other Activities Professional Hours]])/Table2[[#This Row],[MDS Census]]</f>
        <v>0.56601231527093587</v>
      </c>
      <c r="S161" s="3">
        <v>1.1195555555555554</v>
      </c>
      <c r="T161" s="3">
        <v>2.8873333333333329</v>
      </c>
      <c r="U161" s="3">
        <v>0</v>
      </c>
      <c r="V161" s="3">
        <f>SUM(Table2[[#This Row],[Occupational Therapist Hours]:[OT Aide Hours]])/Table2[[#This Row],[MDS Census]]</f>
        <v>8.8822660098522133E-2</v>
      </c>
      <c r="W161" s="3">
        <v>0.71488888888888891</v>
      </c>
      <c r="X161" s="3">
        <v>4.7626666666666662</v>
      </c>
      <c r="Y161" s="3">
        <v>0</v>
      </c>
      <c r="Z161" s="3">
        <f>SUM(Table2[[#This Row],[Physical Therapist (PT) Hours]:[PT Aide Hours]])/Table2[[#This Row],[MDS Census]]</f>
        <v>0.12142364532019702</v>
      </c>
      <c r="AA161" s="3">
        <v>0</v>
      </c>
      <c r="AB161" s="3">
        <v>0</v>
      </c>
      <c r="AC161" s="3">
        <v>0</v>
      </c>
      <c r="AD161" s="3">
        <v>0</v>
      </c>
      <c r="AE161" s="3">
        <v>0</v>
      </c>
      <c r="AF161" s="3">
        <v>0</v>
      </c>
      <c r="AG161" s="3">
        <v>0</v>
      </c>
      <c r="AH161" s="1" t="s">
        <v>159</v>
      </c>
      <c r="AI161" s="17">
        <v>5</v>
      </c>
      <c r="AJ161" s="1"/>
    </row>
    <row r="162" spans="1:36" x14ac:dyDescent="0.2">
      <c r="A162" s="1" t="s">
        <v>425</v>
      </c>
      <c r="B162" s="1" t="s">
        <v>589</v>
      </c>
      <c r="C162" s="1" t="s">
        <v>899</v>
      </c>
      <c r="D162" s="1" t="s">
        <v>1091</v>
      </c>
      <c r="E162" s="3">
        <v>69.3</v>
      </c>
      <c r="F162" s="3">
        <v>5.4222222222222225</v>
      </c>
      <c r="G162" s="3">
        <v>0.35555555555555557</v>
      </c>
      <c r="H162" s="3">
        <v>0.41111111111111109</v>
      </c>
      <c r="I162" s="3">
        <v>5.7222222222222223</v>
      </c>
      <c r="J162" s="3">
        <v>0</v>
      </c>
      <c r="K162" s="3">
        <v>0</v>
      </c>
      <c r="L162" s="3">
        <v>3.427111111111111</v>
      </c>
      <c r="M162" s="3">
        <v>5.6455555555555552</v>
      </c>
      <c r="N162" s="3">
        <v>5.115555555555555</v>
      </c>
      <c r="O162" s="3">
        <f>SUM(Table2[[#This Row],[Qualified Social Work Staff Hours]:[Other Social Work Staff Hours]])/Table2[[#This Row],[MDS Census]]</f>
        <v>0.15528298861632192</v>
      </c>
      <c r="P162" s="3">
        <v>0</v>
      </c>
      <c r="Q162" s="3">
        <v>16.499999999999996</v>
      </c>
      <c r="R162" s="3">
        <f>SUM(Table2[[#This Row],[Qualified Activities Professional Hours]:[Other Activities Professional Hours]])/Table2[[#This Row],[MDS Census]]</f>
        <v>0.23809523809523805</v>
      </c>
      <c r="S162" s="3">
        <v>6.7383333333333315</v>
      </c>
      <c r="T162" s="3">
        <v>0.47844444444444445</v>
      </c>
      <c r="U162" s="3">
        <v>0</v>
      </c>
      <c r="V162" s="3">
        <f>SUM(Table2[[#This Row],[Occupational Therapist Hours]:[OT Aide Hours]])/Table2[[#This Row],[MDS Census]]</f>
        <v>0.10413820747154079</v>
      </c>
      <c r="W162" s="3">
        <v>1.2061111111111111</v>
      </c>
      <c r="X162" s="3">
        <v>8.1361111111111128</v>
      </c>
      <c r="Y162" s="3">
        <v>0</v>
      </c>
      <c r="Z162" s="3">
        <f>SUM(Table2[[#This Row],[Physical Therapist (PT) Hours]:[PT Aide Hours]])/Table2[[#This Row],[MDS Census]]</f>
        <v>0.13480840147506817</v>
      </c>
      <c r="AA162" s="3">
        <v>0</v>
      </c>
      <c r="AB162" s="3">
        <v>0</v>
      </c>
      <c r="AC162" s="3">
        <v>0</v>
      </c>
      <c r="AD162" s="3">
        <v>0</v>
      </c>
      <c r="AE162" s="3">
        <v>0</v>
      </c>
      <c r="AF162" s="3">
        <v>29.406111111111102</v>
      </c>
      <c r="AG162" s="3">
        <v>0</v>
      </c>
      <c r="AH162" s="1" t="s">
        <v>160</v>
      </c>
      <c r="AI162" s="17">
        <v>5</v>
      </c>
      <c r="AJ162" s="1"/>
    </row>
    <row r="163" spans="1:36" x14ac:dyDescent="0.2">
      <c r="A163" s="1" t="s">
        <v>425</v>
      </c>
      <c r="B163" s="1" t="s">
        <v>590</v>
      </c>
      <c r="C163" s="1" t="s">
        <v>872</v>
      </c>
      <c r="D163" s="1" t="s">
        <v>1079</v>
      </c>
      <c r="E163" s="3">
        <v>74.444444444444443</v>
      </c>
      <c r="F163" s="3">
        <v>5.25</v>
      </c>
      <c r="G163" s="3">
        <v>0</v>
      </c>
      <c r="H163" s="3">
        <v>0</v>
      </c>
      <c r="I163" s="3">
        <v>5.25</v>
      </c>
      <c r="J163" s="3">
        <v>0</v>
      </c>
      <c r="K163" s="3">
        <v>0</v>
      </c>
      <c r="L163" s="3">
        <v>2.4182222222222225</v>
      </c>
      <c r="M163" s="3">
        <v>9.4161111111111122</v>
      </c>
      <c r="N163" s="3">
        <v>0</v>
      </c>
      <c r="O163" s="3">
        <f>SUM(Table2[[#This Row],[Qualified Social Work Staff Hours]:[Other Social Work Staff Hours]])/Table2[[#This Row],[MDS Census]]</f>
        <v>0.1264850746268657</v>
      </c>
      <c r="P163" s="3">
        <v>5.25</v>
      </c>
      <c r="Q163" s="3">
        <v>7.7028888888888902</v>
      </c>
      <c r="R163" s="3">
        <f>SUM(Table2[[#This Row],[Qualified Activities Professional Hours]:[Other Activities Professional Hours]])/Table2[[#This Row],[MDS Census]]</f>
        <v>0.17399402985074627</v>
      </c>
      <c r="S163" s="3">
        <v>7.1145555555555511</v>
      </c>
      <c r="T163" s="3">
        <v>4.8832222222222237</v>
      </c>
      <c r="U163" s="3">
        <v>0</v>
      </c>
      <c r="V163" s="3">
        <f>SUM(Table2[[#This Row],[Occupational Therapist Hours]:[OT Aide Hours]])/Table2[[#This Row],[MDS Census]]</f>
        <v>0.16116417910447756</v>
      </c>
      <c r="W163" s="3">
        <v>6.3426666666666645</v>
      </c>
      <c r="X163" s="3">
        <v>9.5570000000000022</v>
      </c>
      <c r="Y163" s="3">
        <v>0</v>
      </c>
      <c r="Z163" s="3">
        <f>SUM(Table2[[#This Row],[Physical Therapist (PT) Hours]:[PT Aide Hours]])/Table2[[#This Row],[MDS Census]]</f>
        <v>0.21357761194029851</v>
      </c>
      <c r="AA163" s="3">
        <v>0</v>
      </c>
      <c r="AB163" s="3">
        <v>0</v>
      </c>
      <c r="AC163" s="3">
        <v>0</v>
      </c>
      <c r="AD163" s="3">
        <v>0</v>
      </c>
      <c r="AE163" s="3">
        <v>0</v>
      </c>
      <c r="AF163" s="3">
        <v>0</v>
      </c>
      <c r="AG163" s="3">
        <v>0</v>
      </c>
      <c r="AH163" s="1" t="s">
        <v>161</v>
      </c>
      <c r="AI163" s="17">
        <v>5</v>
      </c>
      <c r="AJ163" s="1"/>
    </row>
    <row r="164" spans="1:36" x14ac:dyDescent="0.2">
      <c r="A164" s="1" t="s">
        <v>425</v>
      </c>
      <c r="B164" s="1" t="s">
        <v>591</v>
      </c>
      <c r="C164" s="1" t="s">
        <v>983</v>
      </c>
      <c r="D164" s="1" t="s">
        <v>1083</v>
      </c>
      <c r="E164" s="3">
        <v>59.6</v>
      </c>
      <c r="F164" s="3">
        <v>5.5111111111111111</v>
      </c>
      <c r="G164" s="3">
        <v>0.81388888888888888</v>
      </c>
      <c r="H164" s="3">
        <v>0</v>
      </c>
      <c r="I164" s="3">
        <v>4.2444444444444445</v>
      </c>
      <c r="J164" s="3">
        <v>0</v>
      </c>
      <c r="K164" s="3">
        <v>0.43333333333333335</v>
      </c>
      <c r="L164" s="3">
        <v>0.10244444444444445</v>
      </c>
      <c r="M164" s="3">
        <v>4.5333333333333332</v>
      </c>
      <c r="N164" s="3">
        <v>5.8037777777777784</v>
      </c>
      <c r="O164" s="3">
        <f>SUM(Table2[[#This Row],[Qualified Social Work Staff Hours]:[Other Social Work Staff Hours]])/Table2[[#This Row],[MDS Census]]</f>
        <v>0.17344146159582402</v>
      </c>
      <c r="P164" s="3">
        <v>3.8444444444444446</v>
      </c>
      <c r="Q164" s="3">
        <v>49.929333333333339</v>
      </c>
      <c r="R164" s="3">
        <f>SUM(Table2[[#This Row],[Qualified Activities Professional Hours]:[Other Activities Professional Hours]])/Table2[[#This Row],[MDS Census]]</f>
        <v>0.90224459358687548</v>
      </c>
      <c r="S164" s="3">
        <v>4.8480000000000016</v>
      </c>
      <c r="T164" s="3">
        <v>6.046444444444445</v>
      </c>
      <c r="U164" s="3">
        <v>0</v>
      </c>
      <c r="V164" s="3">
        <f>SUM(Table2[[#This Row],[Occupational Therapist Hours]:[OT Aide Hours]])/Table2[[#This Row],[MDS Census]]</f>
        <v>0.18279269202087997</v>
      </c>
      <c r="W164" s="3">
        <v>4.2876666666666674</v>
      </c>
      <c r="X164" s="3">
        <v>10.297777777777776</v>
      </c>
      <c r="Y164" s="3">
        <v>0</v>
      </c>
      <c r="Z164" s="3">
        <f>SUM(Table2[[#This Row],[Physical Therapist (PT) Hours]:[PT Aide Hours]])/Table2[[#This Row],[MDS Census]]</f>
        <v>0.24472222222222223</v>
      </c>
      <c r="AA164" s="3">
        <v>1.328111111111111</v>
      </c>
      <c r="AB164" s="3">
        <v>0</v>
      </c>
      <c r="AC164" s="3">
        <v>0</v>
      </c>
      <c r="AD164" s="3">
        <v>0</v>
      </c>
      <c r="AE164" s="3">
        <v>0</v>
      </c>
      <c r="AF164" s="3">
        <v>0</v>
      </c>
      <c r="AG164" s="3">
        <v>6.6666666666666666E-2</v>
      </c>
      <c r="AH164" s="1" t="s">
        <v>162</v>
      </c>
      <c r="AI164" s="17">
        <v>5</v>
      </c>
      <c r="AJ164" s="1"/>
    </row>
    <row r="165" spans="1:36" x14ac:dyDescent="0.2">
      <c r="A165" s="1" t="s">
        <v>425</v>
      </c>
      <c r="B165" s="1" t="s">
        <v>592</v>
      </c>
      <c r="C165" s="1" t="s">
        <v>984</v>
      </c>
      <c r="D165" s="1" t="s">
        <v>1084</v>
      </c>
      <c r="E165" s="3">
        <v>45.87777777777778</v>
      </c>
      <c r="F165" s="3">
        <v>5.718</v>
      </c>
      <c r="G165" s="3">
        <v>0</v>
      </c>
      <c r="H165" s="3">
        <v>0</v>
      </c>
      <c r="I165" s="3">
        <v>0</v>
      </c>
      <c r="J165" s="3">
        <v>0</v>
      </c>
      <c r="K165" s="3">
        <v>0</v>
      </c>
      <c r="L165" s="3">
        <v>1.4407777777777779</v>
      </c>
      <c r="M165" s="3">
        <v>5.4531111111111112</v>
      </c>
      <c r="N165" s="3">
        <v>0</v>
      </c>
      <c r="O165" s="3">
        <f>SUM(Table2[[#This Row],[Qualified Social Work Staff Hours]:[Other Social Work Staff Hours]])/Table2[[#This Row],[MDS Census]]</f>
        <v>0.11886170985710826</v>
      </c>
      <c r="P165" s="3">
        <v>5.4163333333333332</v>
      </c>
      <c r="Q165" s="3">
        <v>8.5288888888888899</v>
      </c>
      <c r="R165" s="3">
        <f>SUM(Table2[[#This Row],[Qualified Activities Professional Hours]:[Other Activities Professional Hours]])/Table2[[#This Row],[MDS Census]]</f>
        <v>0.30396464034875276</v>
      </c>
      <c r="S165" s="3">
        <v>4.9985555555555559</v>
      </c>
      <c r="T165" s="3">
        <v>4.9225555555555554</v>
      </c>
      <c r="U165" s="3">
        <v>0</v>
      </c>
      <c r="V165" s="3">
        <f>SUM(Table2[[#This Row],[Occupational Therapist Hours]:[OT Aide Hours]])/Table2[[#This Row],[MDS Census]]</f>
        <v>0.21625090821022039</v>
      </c>
      <c r="W165" s="3">
        <v>1.8559999999999999</v>
      </c>
      <c r="X165" s="3">
        <v>7.3985555555555544</v>
      </c>
      <c r="Y165" s="3">
        <v>0</v>
      </c>
      <c r="Z165" s="3">
        <f>SUM(Table2[[#This Row],[Physical Therapist (PT) Hours]:[PT Aide Hours]])/Table2[[#This Row],[MDS Census]]</f>
        <v>0.20172196657786387</v>
      </c>
      <c r="AA165" s="3">
        <v>0</v>
      </c>
      <c r="AB165" s="3">
        <v>0</v>
      </c>
      <c r="AC165" s="3">
        <v>0</v>
      </c>
      <c r="AD165" s="3">
        <v>0</v>
      </c>
      <c r="AE165" s="3">
        <v>0</v>
      </c>
      <c r="AF165" s="3">
        <v>0</v>
      </c>
      <c r="AG165" s="3">
        <v>0</v>
      </c>
      <c r="AH165" s="1" t="s">
        <v>163</v>
      </c>
      <c r="AI165" s="17">
        <v>5</v>
      </c>
      <c r="AJ165" s="1"/>
    </row>
    <row r="166" spans="1:36" x14ac:dyDescent="0.2">
      <c r="A166" s="1" t="s">
        <v>425</v>
      </c>
      <c r="B166" s="1" t="s">
        <v>593</v>
      </c>
      <c r="C166" s="1" t="s">
        <v>985</v>
      </c>
      <c r="D166" s="1" t="s">
        <v>1087</v>
      </c>
      <c r="E166" s="3">
        <v>26.022222222222222</v>
      </c>
      <c r="F166" s="3">
        <v>1.6</v>
      </c>
      <c r="G166" s="3">
        <v>0.3</v>
      </c>
      <c r="H166" s="3">
        <v>0.1388888888888889</v>
      </c>
      <c r="I166" s="3">
        <v>0</v>
      </c>
      <c r="J166" s="3">
        <v>0</v>
      </c>
      <c r="K166" s="3">
        <v>0</v>
      </c>
      <c r="L166" s="3">
        <v>1.0492222222222223</v>
      </c>
      <c r="M166" s="3">
        <v>5.1555555555555559</v>
      </c>
      <c r="N166" s="3">
        <v>0</v>
      </c>
      <c r="O166" s="3">
        <f>SUM(Table2[[#This Row],[Qualified Social Work Staff Hours]:[Other Social Work Staff Hours]])/Table2[[#This Row],[MDS Census]]</f>
        <v>0.19812126387702819</v>
      </c>
      <c r="P166" s="3">
        <v>4.9555555555555557</v>
      </c>
      <c r="Q166" s="3">
        <v>2.5477777777777777</v>
      </c>
      <c r="R166" s="3">
        <f>SUM(Table2[[#This Row],[Qualified Activities Professional Hours]:[Other Activities Professional Hours]])/Table2[[#This Row],[MDS Census]]</f>
        <v>0.28834329632792488</v>
      </c>
      <c r="S166" s="3">
        <v>0.64955555555555566</v>
      </c>
      <c r="T166" s="3">
        <v>4.3107777777777789</v>
      </c>
      <c r="U166" s="3">
        <v>0</v>
      </c>
      <c r="V166" s="3">
        <f>SUM(Table2[[#This Row],[Occupational Therapist Hours]:[OT Aide Hours]])/Table2[[#This Row],[MDS Census]]</f>
        <v>0.19061912894961577</v>
      </c>
      <c r="W166" s="3">
        <v>0.75144444444444436</v>
      </c>
      <c r="X166" s="3">
        <v>3.098666666666666</v>
      </c>
      <c r="Y166" s="3">
        <v>0</v>
      </c>
      <c r="Z166" s="3">
        <f>SUM(Table2[[#This Row],[Physical Therapist (PT) Hours]:[PT Aide Hours]])/Table2[[#This Row],[MDS Census]]</f>
        <v>0.14795473953885566</v>
      </c>
      <c r="AA166" s="3">
        <v>0</v>
      </c>
      <c r="AB166" s="3">
        <v>0</v>
      </c>
      <c r="AC166" s="3">
        <v>0</v>
      </c>
      <c r="AD166" s="3">
        <v>0</v>
      </c>
      <c r="AE166" s="3">
        <v>0</v>
      </c>
      <c r="AF166" s="3">
        <v>0</v>
      </c>
      <c r="AG166" s="3">
        <v>0</v>
      </c>
      <c r="AH166" s="1" t="s">
        <v>164</v>
      </c>
      <c r="AI166" s="17">
        <v>5</v>
      </c>
      <c r="AJ166" s="1"/>
    </row>
    <row r="167" spans="1:36" x14ac:dyDescent="0.2">
      <c r="A167" s="1" t="s">
        <v>425</v>
      </c>
      <c r="B167" s="1" t="s">
        <v>594</v>
      </c>
      <c r="C167" s="1" t="s">
        <v>986</v>
      </c>
      <c r="D167" s="1" t="s">
        <v>1087</v>
      </c>
      <c r="E167" s="3">
        <v>98.155555555555551</v>
      </c>
      <c r="F167" s="3">
        <v>5.4222222222222225</v>
      </c>
      <c r="G167" s="3">
        <v>0.28888888888888886</v>
      </c>
      <c r="H167" s="3">
        <v>0.51666666666666672</v>
      </c>
      <c r="I167" s="3">
        <v>5</v>
      </c>
      <c r="J167" s="3">
        <v>0</v>
      </c>
      <c r="K167" s="3">
        <v>0</v>
      </c>
      <c r="L167" s="3">
        <v>1.9461111111111109</v>
      </c>
      <c r="M167" s="3">
        <v>0.25</v>
      </c>
      <c r="N167" s="3">
        <v>11.2</v>
      </c>
      <c r="O167" s="3">
        <f>SUM(Table2[[#This Row],[Qualified Social Work Staff Hours]:[Other Social Work Staff Hours]])/Table2[[#This Row],[MDS Census]]</f>
        <v>0.1166515734661535</v>
      </c>
      <c r="P167" s="3">
        <v>0</v>
      </c>
      <c r="Q167" s="3">
        <v>15.335555555555553</v>
      </c>
      <c r="R167" s="3">
        <f>SUM(Table2[[#This Row],[Qualified Activities Professional Hours]:[Other Activities Professional Hours]])/Table2[[#This Row],[MDS Census]]</f>
        <v>0.15623726511206698</v>
      </c>
      <c r="S167" s="3">
        <v>7.3715555555555561</v>
      </c>
      <c r="T167" s="3">
        <v>8.8113333333333319</v>
      </c>
      <c r="U167" s="3">
        <v>0</v>
      </c>
      <c r="V167" s="3">
        <f>SUM(Table2[[#This Row],[Occupational Therapist Hours]:[OT Aide Hours]])/Table2[[#This Row],[MDS Census]]</f>
        <v>0.16486982114557394</v>
      </c>
      <c r="W167" s="3">
        <v>4.4727777777777771</v>
      </c>
      <c r="X167" s="3">
        <v>6.7610000000000001</v>
      </c>
      <c r="Y167" s="3">
        <v>3.5848888888888895</v>
      </c>
      <c r="Z167" s="3">
        <f>SUM(Table2[[#This Row],[Physical Therapist (PT) Hours]:[PT Aide Hours]])/Table2[[#This Row],[MDS Census]]</f>
        <v>0.15097124745302243</v>
      </c>
      <c r="AA167" s="3">
        <v>0</v>
      </c>
      <c r="AB167" s="3">
        <v>0</v>
      </c>
      <c r="AC167" s="3">
        <v>0</v>
      </c>
      <c r="AD167" s="3">
        <v>0</v>
      </c>
      <c r="AE167" s="3">
        <v>0</v>
      </c>
      <c r="AF167" s="3">
        <v>0</v>
      </c>
      <c r="AG167" s="3">
        <v>0</v>
      </c>
      <c r="AH167" s="1" t="s">
        <v>165</v>
      </c>
      <c r="AI167" s="17">
        <v>5</v>
      </c>
      <c r="AJ167" s="1"/>
    </row>
    <row r="168" spans="1:36" x14ac:dyDescent="0.2">
      <c r="A168" s="1" t="s">
        <v>425</v>
      </c>
      <c r="B168" s="1" t="s">
        <v>595</v>
      </c>
      <c r="C168" s="1" t="s">
        <v>987</v>
      </c>
      <c r="D168" s="1" t="s">
        <v>1104</v>
      </c>
      <c r="E168" s="3">
        <v>70.488888888888894</v>
      </c>
      <c r="F168" s="3">
        <v>5.4222222222222225</v>
      </c>
      <c r="G168" s="3">
        <v>0.4</v>
      </c>
      <c r="H168" s="3">
        <v>0.32388888888888889</v>
      </c>
      <c r="I168" s="3">
        <v>5.6</v>
      </c>
      <c r="J168" s="3">
        <v>0</v>
      </c>
      <c r="K168" s="3">
        <v>0</v>
      </c>
      <c r="L168" s="3">
        <v>1.9985555555555552</v>
      </c>
      <c r="M168" s="3">
        <v>10.933333333333334</v>
      </c>
      <c r="N168" s="3">
        <v>0</v>
      </c>
      <c r="O168" s="3">
        <f>SUM(Table2[[#This Row],[Qualified Social Work Staff Hours]:[Other Social Work Staff Hours]])/Table2[[#This Row],[MDS Census]]</f>
        <v>0.15510718789407313</v>
      </c>
      <c r="P168" s="3">
        <v>5.4222222222222225</v>
      </c>
      <c r="Q168" s="3">
        <v>17.400777777777776</v>
      </c>
      <c r="R168" s="3">
        <f>SUM(Table2[[#This Row],[Qualified Activities Professional Hours]:[Other Activities Professional Hours]])/Table2[[#This Row],[MDS Census]]</f>
        <v>0.32378152585119796</v>
      </c>
      <c r="S168" s="3">
        <v>5.4210000000000003</v>
      </c>
      <c r="T168" s="3">
        <v>1.9394444444444443</v>
      </c>
      <c r="U168" s="3">
        <v>0</v>
      </c>
      <c r="V168" s="3">
        <f>SUM(Table2[[#This Row],[Occupational Therapist Hours]:[OT Aide Hours]])/Table2[[#This Row],[MDS Census]]</f>
        <v>0.10441992433795713</v>
      </c>
      <c r="W168" s="3">
        <v>1.9107777777777772</v>
      </c>
      <c r="X168" s="3">
        <v>3.4924444444444456</v>
      </c>
      <c r="Y168" s="3">
        <v>0</v>
      </c>
      <c r="Z168" s="3">
        <f>SUM(Table2[[#This Row],[Physical Therapist (PT) Hours]:[PT Aide Hours]])/Table2[[#This Row],[MDS Census]]</f>
        <v>7.6653530895334165E-2</v>
      </c>
      <c r="AA168" s="3">
        <v>0</v>
      </c>
      <c r="AB168" s="3">
        <v>0</v>
      </c>
      <c r="AC168" s="3">
        <v>0</v>
      </c>
      <c r="AD168" s="3">
        <v>0</v>
      </c>
      <c r="AE168" s="3">
        <v>0</v>
      </c>
      <c r="AF168" s="3">
        <v>0</v>
      </c>
      <c r="AG168" s="3">
        <v>0</v>
      </c>
      <c r="AH168" s="1" t="s">
        <v>166</v>
      </c>
      <c r="AI168" s="17">
        <v>5</v>
      </c>
      <c r="AJ168" s="1"/>
    </row>
    <row r="169" spans="1:36" x14ac:dyDescent="0.2">
      <c r="A169" s="1" t="s">
        <v>425</v>
      </c>
      <c r="B169" s="1" t="s">
        <v>596</v>
      </c>
      <c r="C169" s="1" t="s">
        <v>923</v>
      </c>
      <c r="D169" s="1" t="s">
        <v>1082</v>
      </c>
      <c r="E169" s="3">
        <v>63.777777777777779</v>
      </c>
      <c r="F169" s="3">
        <v>10.666666666666666</v>
      </c>
      <c r="G169" s="3">
        <v>0.33333333333333331</v>
      </c>
      <c r="H169" s="3">
        <v>0.42777777777777776</v>
      </c>
      <c r="I169" s="3">
        <v>3.5444444444444443</v>
      </c>
      <c r="J169" s="3">
        <v>0</v>
      </c>
      <c r="K169" s="3">
        <v>0</v>
      </c>
      <c r="L169" s="3">
        <v>2.6287777777777768</v>
      </c>
      <c r="M169" s="3">
        <v>0</v>
      </c>
      <c r="N169" s="3">
        <v>5.8833333333333337</v>
      </c>
      <c r="O169" s="3">
        <f>SUM(Table2[[#This Row],[Qualified Social Work Staff Hours]:[Other Social Work Staff Hours]])/Table2[[#This Row],[MDS Census]]</f>
        <v>9.2247386759581884E-2</v>
      </c>
      <c r="P169" s="3">
        <v>4.7044444444444444</v>
      </c>
      <c r="Q169" s="3">
        <v>9.9733333333333327</v>
      </c>
      <c r="R169" s="3">
        <f>SUM(Table2[[#This Row],[Qualified Activities Professional Hours]:[Other Activities Professional Hours]])/Table2[[#This Row],[MDS Census]]</f>
        <v>0.23013937282229963</v>
      </c>
      <c r="S169" s="3">
        <v>4.4233333333333338</v>
      </c>
      <c r="T169" s="3">
        <v>4.1186666666666669</v>
      </c>
      <c r="U169" s="3">
        <v>0</v>
      </c>
      <c r="V169" s="3">
        <f>SUM(Table2[[#This Row],[Occupational Therapist Hours]:[OT Aide Hours]])/Table2[[#This Row],[MDS Census]]</f>
        <v>0.13393379790940768</v>
      </c>
      <c r="W169" s="3">
        <v>3.6566666666666658</v>
      </c>
      <c r="X169" s="3">
        <v>6.1253333333333329</v>
      </c>
      <c r="Y169" s="3">
        <v>0</v>
      </c>
      <c r="Z169" s="3">
        <f>SUM(Table2[[#This Row],[Physical Therapist (PT) Hours]:[PT Aide Hours]])/Table2[[#This Row],[MDS Census]]</f>
        <v>0.15337630662020904</v>
      </c>
      <c r="AA169" s="3">
        <v>0</v>
      </c>
      <c r="AB169" s="3">
        <v>0</v>
      </c>
      <c r="AC169" s="3">
        <v>0</v>
      </c>
      <c r="AD169" s="3">
        <v>0</v>
      </c>
      <c r="AE169" s="3">
        <v>0</v>
      </c>
      <c r="AF169" s="3">
        <v>0</v>
      </c>
      <c r="AG169" s="3">
        <v>0</v>
      </c>
      <c r="AH169" s="1" t="s">
        <v>167</v>
      </c>
      <c r="AI169" s="17">
        <v>5</v>
      </c>
      <c r="AJ169" s="1"/>
    </row>
    <row r="170" spans="1:36" x14ac:dyDescent="0.2">
      <c r="A170" s="1" t="s">
        <v>425</v>
      </c>
      <c r="B170" s="1" t="s">
        <v>597</v>
      </c>
      <c r="C170" s="1" t="s">
        <v>852</v>
      </c>
      <c r="D170" s="1" t="s">
        <v>1067</v>
      </c>
      <c r="E170" s="3">
        <v>56.255555555555553</v>
      </c>
      <c r="F170" s="3">
        <v>5.3777777777777782</v>
      </c>
      <c r="G170" s="3">
        <v>0.43222222222222212</v>
      </c>
      <c r="H170" s="3">
        <v>0</v>
      </c>
      <c r="I170" s="3">
        <v>7.291666666666667</v>
      </c>
      <c r="J170" s="3">
        <v>0</v>
      </c>
      <c r="K170" s="3">
        <v>0</v>
      </c>
      <c r="L170" s="3">
        <v>6.0851111111111118</v>
      </c>
      <c r="M170" s="3">
        <v>5.5111111111111111</v>
      </c>
      <c r="N170" s="3">
        <v>0</v>
      </c>
      <c r="O170" s="3">
        <f>SUM(Table2[[#This Row],[Qualified Social Work Staff Hours]:[Other Social Work Staff Hours]])/Table2[[#This Row],[MDS Census]]</f>
        <v>9.7965633023898879E-2</v>
      </c>
      <c r="P170" s="3">
        <v>5.0888888888888886</v>
      </c>
      <c r="Q170" s="3">
        <v>8.0666666666666664</v>
      </c>
      <c r="R170" s="3">
        <f>SUM(Table2[[#This Row],[Qualified Activities Professional Hours]:[Other Activities Professional Hours]])/Table2[[#This Row],[MDS Census]]</f>
        <v>0.23385344657317797</v>
      </c>
      <c r="S170" s="3">
        <v>6.275888888888888</v>
      </c>
      <c r="T170" s="3">
        <v>6.040111111111111</v>
      </c>
      <c r="U170" s="3">
        <v>0</v>
      </c>
      <c r="V170" s="3">
        <f>SUM(Table2[[#This Row],[Occupational Therapist Hours]:[OT Aide Hours]])/Table2[[#This Row],[MDS Census]]</f>
        <v>0.2189294884455856</v>
      </c>
      <c r="W170" s="3">
        <v>6.2161111111111129</v>
      </c>
      <c r="X170" s="3">
        <v>5.5928888888888881</v>
      </c>
      <c r="Y170" s="3">
        <v>0</v>
      </c>
      <c r="Z170" s="3">
        <f>SUM(Table2[[#This Row],[Physical Therapist (PT) Hours]:[PT Aide Hours]])/Table2[[#This Row],[MDS Census]]</f>
        <v>0.20991704523010077</v>
      </c>
      <c r="AA170" s="3">
        <v>0</v>
      </c>
      <c r="AB170" s="3">
        <v>0</v>
      </c>
      <c r="AC170" s="3">
        <v>0</v>
      </c>
      <c r="AD170" s="3">
        <v>0</v>
      </c>
      <c r="AE170" s="3">
        <v>0</v>
      </c>
      <c r="AF170" s="3">
        <v>0</v>
      </c>
      <c r="AG170" s="3">
        <v>0</v>
      </c>
      <c r="AH170" s="1" t="s">
        <v>168</v>
      </c>
      <c r="AI170" s="17">
        <v>5</v>
      </c>
      <c r="AJ170" s="1"/>
    </row>
    <row r="171" spans="1:36" x14ac:dyDescent="0.2">
      <c r="A171" s="1" t="s">
        <v>425</v>
      </c>
      <c r="B171" s="1" t="s">
        <v>598</v>
      </c>
      <c r="C171" s="1" t="s">
        <v>988</v>
      </c>
      <c r="D171" s="1" t="s">
        <v>1067</v>
      </c>
      <c r="E171" s="3">
        <v>48.844444444444441</v>
      </c>
      <c r="F171" s="3">
        <v>4.7111111111111112</v>
      </c>
      <c r="G171" s="3">
        <v>0.21666666666666667</v>
      </c>
      <c r="H171" s="3">
        <v>0</v>
      </c>
      <c r="I171" s="3">
        <v>2.3894444444444445</v>
      </c>
      <c r="J171" s="3">
        <v>0</v>
      </c>
      <c r="K171" s="3">
        <v>0.51666666666666672</v>
      </c>
      <c r="L171" s="3">
        <v>2.8984444444444444</v>
      </c>
      <c r="M171" s="3">
        <v>4.6222222222222218</v>
      </c>
      <c r="N171" s="3">
        <v>5.2781111111111105</v>
      </c>
      <c r="O171" s="3">
        <f>SUM(Table2[[#This Row],[Qualified Social Work Staff Hours]:[Other Social Work Staff Hours]])/Table2[[#This Row],[MDS Census]]</f>
        <v>0.20269108280254777</v>
      </c>
      <c r="P171" s="3">
        <v>0</v>
      </c>
      <c r="Q171" s="3">
        <v>10.759555555555554</v>
      </c>
      <c r="R171" s="3">
        <f>SUM(Table2[[#This Row],[Qualified Activities Professional Hours]:[Other Activities Professional Hours]])/Table2[[#This Row],[MDS Census]]</f>
        <v>0.22028207461328478</v>
      </c>
      <c r="S171" s="3">
        <v>11.283777777777779</v>
      </c>
      <c r="T171" s="3">
        <v>2.9527777777777779</v>
      </c>
      <c r="U171" s="3">
        <v>0</v>
      </c>
      <c r="V171" s="3">
        <f>SUM(Table2[[#This Row],[Occupational Therapist Hours]:[OT Aide Hours]])/Table2[[#This Row],[MDS Census]]</f>
        <v>0.2914672429481347</v>
      </c>
      <c r="W171" s="3">
        <v>3.5645555555555544</v>
      </c>
      <c r="X171" s="3">
        <v>7.2147777777777753</v>
      </c>
      <c r="Y171" s="3">
        <v>0</v>
      </c>
      <c r="Z171" s="3">
        <f>SUM(Table2[[#This Row],[Physical Therapist (PT) Hours]:[PT Aide Hours]])/Table2[[#This Row],[MDS Census]]</f>
        <v>0.22068698817106455</v>
      </c>
      <c r="AA171" s="3">
        <v>0</v>
      </c>
      <c r="AB171" s="3">
        <v>0</v>
      </c>
      <c r="AC171" s="3">
        <v>0</v>
      </c>
      <c r="AD171" s="3">
        <v>0</v>
      </c>
      <c r="AE171" s="3">
        <v>0</v>
      </c>
      <c r="AF171" s="3">
        <v>0</v>
      </c>
      <c r="AG171" s="3">
        <v>0</v>
      </c>
      <c r="AH171" s="1" t="s">
        <v>169</v>
      </c>
      <c r="AI171" s="17">
        <v>5</v>
      </c>
      <c r="AJ171" s="1"/>
    </row>
    <row r="172" spans="1:36" x14ac:dyDescent="0.2">
      <c r="A172" s="1" t="s">
        <v>425</v>
      </c>
      <c r="B172" s="1" t="s">
        <v>599</v>
      </c>
      <c r="C172" s="1" t="s">
        <v>880</v>
      </c>
      <c r="D172" s="1" t="s">
        <v>1078</v>
      </c>
      <c r="E172" s="3">
        <v>51.988888888888887</v>
      </c>
      <c r="F172" s="3">
        <v>5.6888888888888891</v>
      </c>
      <c r="G172" s="3">
        <v>0</v>
      </c>
      <c r="H172" s="3">
        <v>0</v>
      </c>
      <c r="I172" s="3">
        <v>0</v>
      </c>
      <c r="J172" s="3">
        <v>0</v>
      </c>
      <c r="K172" s="3">
        <v>0</v>
      </c>
      <c r="L172" s="3">
        <v>0.31166666666666665</v>
      </c>
      <c r="M172" s="3">
        <v>5.4333333333333336</v>
      </c>
      <c r="N172" s="3">
        <v>0</v>
      </c>
      <c r="O172" s="3">
        <f>SUM(Table2[[#This Row],[Qualified Social Work Staff Hours]:[Other Social Work Staff Hours]])/Table2[[#This Row],[MDS Census]]</f>
        <v>0.10450951057918359</v>
      </c>
      <c r="P172" s="3">
        <v>3.8138888888888891</v>
      </c>
      <c r="Q172" s="3">
        <v>7.197222222222222</v>
      </c>
      <c r="R172" s="3">
        <f>SUM(Table2[[#This Row],[Qualified Activities Professional Hours]:[Other Activities Professional Hours]])/Table2[[#This Row],[MDS Census]]</f>
        <v>0.21179739260525754</v>
      </c>
      <c r="S172" s="3">
        <v>1.3296666666666661</v>
      </c>
      <c r="T172" s="3">
        <v>4.9452222222222222</v>
      </c>
      <c r="U172" s="3">
        <v>0</v>
      </c>
      <c r="V172" s="3">
        <f>SUM(Table2[[#This Row],[Occupational Therapist Hours]:[OT Aide Hours]])/Table2[[#This Row],[MDS Census]]</f>
        <v>0.12069673007052789</v>
      </c>
      <c r="W172" s="3">
        <v>1.8182222222222224</v>
      </c>
      <c r="X172" s="3">
        <v>2.9503333333333344</v>
      </c>
      <c r="Y172" s="3">
        <v>0</v>
      </c>
      <c r="Z172" s="3">
        <f>SUM(Table2[[#This Row],[Physical Therapist (PT) Hours]:[PT Aide Hours]])/Table2[[#This Row],[MDS Census]]</f>
        <v>9.172259029707204E-2</v>
      </c>
      <c r="AA172" s="3">
        <v>0</v>
      </c>
      <c r="AB172" s="3">
        <v>0</v>
      </c>
      <c r="AC172" s="3">
        <v>0</v>
      </c>
      <c r="AD172" s="3">
        <v>0</v>
      </c>
      <c r="AE172" s="3">
        <v>0</v>
      </c>
      <c r="AF172" s="3">
        <v>0</v>
      </c>
      <c r="AG172" s="3">
        <v>0</v>
      </c>
      <c r="AH172" s="1" t="s">
        <v>170</v>
      </c>
      <c r="AI172" s="17">
        <v>5</v>
      </c>
      <c r="AJ172" s="1"/>
    </row>
    <row r="173" spans="1:36" x14ac:dyDescent="0.2">
      <c r="A173" s="1" t="s">
        <v>425</v>
      </c>
      <c r="B173" s="1" t="s">
        <v>600</v>
      </c>
      <c r="C173" s="1" t="s">
        <v>940</v>
      </c>
      <c r="D173" s="1" t="s">
        <v>1118</v>
      </c>
      <c r="E173" s="3">
        <v>109.84444444444445</v>
      </c>
      <c r="F173" s="3">
        <v>5.5111111111111111</v>
      </c>
      <c r="G173" s="3">
        <v>0.2</v>
      </c>
      <c r="H173" s="3">
        <v>0.37377777777777793</v>
      </c>
      <c r="I173" s="3">
        <v>2.125</v>
      </c>
      <c r="J173" s="3">
        <v>0</v>
      </c>
      <c r="K173" s="3">
        <v>0</v>
      </c>
      <c r="L173" s="3">
        <v>2.6711111111111108</v>
      </c>
      <c r="M173" s="3">
        <v>5.333333333333333</v>
      </c>
      <c r="N173" s="3">
        <v>2.1385555555555555</v>
      </c>
      <c r="O173" s="3">
        <f>SUM(Table2[[#This Row],[Qualified Social Work Staff Hours]:[Other Social Work Staff Hours]])/Table2[[#This Row],[MDS Census]]</f>
        <v>6.802245599838154E-2</v>
      </c>
      <c r="P173" s="3">
        <v>0</v>
      </c>
      <c r="Q173" s="3">
        <v>0</v>
      </c>
      <c r="R173" s="3">
        <f>SUM(Table2[[#This Row],[Qualified Activities Professional Hours]:[Other Activities Professional Hours]])/Table2[[#This Row],[MDS Census]]</f>
        <v>0</v>
      </c>
      <c r="S173" s="3">
        <v>9.1435555555555528</v>
      </c>
      <c r="T173" s="3">
        <v>9.3098888888888833</v>
      </c>
      <c r="U173" s="3">
        <v>0</v>
      </c>
      <c r="V173" s="3">
        <f>SUM(Table2[[#This Row],[Occupational Therapist Hours]:[OT Aide Hours]])/Table2[[#This Row],[MDS Census]]</f>
        <v>0.16799615618045713</v>
      </c>
      <c r="W173" s="3">
        <v>13.640444444444448</v>
      </c>
      <c r="X173" s="3">
        <v>14.741000000000005</v>
      </c>
      <c r="Y173" s="3">
        <v>4.7676666666666643</v>
      </c>
      <c r="Z173" s="3">
        <f>SUM(Table2[[#This Row],[Physical Therapist (PT) Hours]:[PT Aide Hours]])/Table2[[#This Row],[MDS Census]]</f>
        <v>0.30178231843010322</v>
      </c>
      <c r="AA173" s="3">
        <v>0</v>
      </c>
      <c r="AB173" s="3">
        <v>0</v>
      </c>
      <c r="AC173" s="3">
        <v>0</v>
      </c>
      <c r="AD173" s="3">
        <v>0</v>
      </c>
      <c r="AE173" s="3">
        <v>0</v>
      </c>
      <c r="AF173" s="3">
        <v>0</v>
      </c>
      <c r="AG173" s="3">
        <v>0</v>
      </c>
      <c r="AH173" s="1" t="s">
        <v>171</v>
      </c>
      <c r="AI173" s="17">
        <v>5</v>
      </c>
      <c r="AJ173" s="1"/>
    </row>
    <row r="174" spans="1:36" x14ac:dyDescent="0.2">
      <c r="A174" s="1" t="s">
        <v>425</v>
      </c>
      <c r="B174" s="1" t="s">
        <v>601</v>
      </c>
      <c r="C174" s="1" t="s">
        <v>918</v>
      </c>
      <c r="D174" s="1" t="s">
        <v>1079</v>
      </c>
      <c r="E174" s="3">
        <v>87.911111111111111</v>
      </c>
      <c r="F174" s="3">
        <v>5.25</v>
      </c>
      <c r="G174" s="3">
        <v>0</v>
      </c>
      <c r="H174" s="3">
        <v>0</v>
      </c>
      <c r="I174" s="3">
        <v>5.25</v>
      </c>
      <c r="J174" s="3">
        <v>0</v>
      </c>
      <c r="K174" s="3">
        <v>0</v>
      </c>
      <c r="L174" s="3">
        <v>7.2641111111111138</v>
      </c>
      <c r="M174" s="3">
        <v>10.666666666666666</v>
      </c>
      <c r="N174" s="3">
        <v>0</v>
      </c>
      <c r="O174" s="3">
        <f>SUM(Table2[[#This Row],[Qualified Social Work Staff Hours]:[Other Social Work Staff Hours]])/Table2[[#This Row],[MDS Census]]</f>
        <v>0.12133468149646107</v>
      </c>
      <c r="P174" s="3">
        <v>5.25</v>
      </c>
      <c r="Q174" s="3">
        <v>7.4563333333333315</v>
      </c>
      <c r="R174" s="3">
        <f>SUM(Table2[[#This Row],[Qualified Activities Professional Hours]:[Other Activities Professional Hours]])/Table2[[#This Row],[MDS Census]]</f>
        <v>0.14453614762386247</v>
      </c>
      <c r="S174" s="3">
        <v>5.684111111111112</v>
      </c>
      <c r="T174" s="3">
        <v>8.8328888888888901</v>
      </c>
      <c r="U174" s="3">
        <v>0</v>
      </c>
      <c r="V174" s="3">
        <f>SUM(Table2[[#This Row],[Occupational Therapist Hours]:[OT Aide Hours]])/Table2[[#This Row],[MDS Census]]</f>
        <v>0.1651327098078868</v>
      </c>
      <c r="W174" s="3">
        <v>5.8658888888888896</v>
      </c>
      <c r="X174" s="3">
        <v>9.043666666666665</v>
      </c>
      <c r="Y174" s="3">
        <v>0</v>
      </c>
      <c r="Z174" s="3">
        <f>SUM(Table2[[#This Row],[Physical Therapist (PT) Hours]:[PT Aide Hours]])/Table2[[#This Row],[MDS Census]]</f>
        <v>0.16959807886754297</v>
      </c>
      <c r="AA174" s="3">
        <v>0</v>
      </c>
      <c r="AB174" s="3">
        <v>0</v>
      </c>
      <c r="AC174" s="3">
        <v>0</v>
      </c>
      <c r="AD174" s="3">
        <v>0</v>
      </c>
      <c r="AE174" s="3">
        <v>0</v>
      </c>
      <c r="AF174" s="3">
        <v>0</v>
      </c>
      <c r="AG174" s="3">
        <v>0</v>
      </c>
      <c r="AH174" s="1" t="s">
        <v>172</v>
      </c>
      <c r="AI174" s="17">
        <v>5</v>
      </c>
      <c r="AJ174" s="1"/>
    </row>
    <row r="175" spans="1:36" x14ac:dyDescent="0.2">
      <c r="A175" s="1" t="s">
        <v>425</v>
      </c>
      <c r="B175" s="1" t="s">
        <v>602</v>
      </c>
      <c r="C175" s="1" t="s">
        <v>911</v>
      </c>
      <c r="D175" s="1" t="s">
        <v>1075</v>
      </c>
      <c r="E175" s="3">
        <v>50.822222222222223</v>
      </c>
      <c r="F175" s="3">
        <v>4.9888888888888889</v>
      </c>
      <c r="G175" s="3">
        <v>0.37777777777777777</v>
      </c>
      <c r="H175" s="3">
        <v>0.20555555555555555</v>
      </c>
      <c r="I175" s="3">
        <v>1.0111111111111111</v>
      </c>
      <c r="J175" s="3">
        <v>0</v>
      </c>
      <c r="K175" s="3">
        <v>0</v>
      </c>
      <c r="L175" s="3">
        <v>1.6625555555555551</v>
      </c>
      <c r="M175" s="3">
        <v>5.0666666666666664</v>
      </c>
      <c r="N175" s="3">
        <v>0</v>
      </c>
      <c r="O175" s="3">
        <f>SUM(Table2[[#This Row],[Qualified Social Work Staff Hours]:[Other Social Work Staff Hours]])/Table2[[#This Row],[MDS Census]]</f>
        <v>9.969392216878005E-2</v>
      </c>
      <c r="P175" s="3">
        <v>0</v>
      </c>
      <c r="Q175" s="3">
        <v>1.4922222222222217</v>
      </c>
      <c r="R175" s="3">
        <f>SUM(Table2[[#This Row],[Qualified Activities Professional Hours]:[Other Activities Professional Hours]])/Table2[[#This Row],[MDS Census]]</f>
        <v>2.9361609094884115E-2</v>
      </c>
      <c r="S175" s="3">
        <v>2.7176666666666671</v>
      </c>
      <c r="T175" s="3">
        <v>2.1911111111111108</v>
      </c>
      <c r="U175" s="3">
        <v>0</v>
      </c>
      <c r="V175" s="3">
        <f>SUM(Table2[[#This Row],[Occupational Therapist Hours]:[OT Aide Hours]])/Table2[[#This Row],[MDS Census]]</f>
        <v>9.6587232181897686E-2</v>
      </c>
      <c r="W175" s="3">
        <v>1.6655555555555557</v>
      </c>
      <c r="X175" s="3">
        <v>4.8458888888888891</v>
      </c>
      <c r="Y175" s="3">
        <v>0</v>
      </c>
      <c r="Z175" s="3">
        <f>SUM(Table2[[#This Row],[Physical Therapist (PT) Hours]:[PT Aide Hours]])/Table2[[#This Row],[MDS Census]]</f>
        <v>0.12812199387844339</v>
      </c>
      <c r="AA175" s="3">
        <v>0</v>
      </c>
      <c r="AB175" s="3">
        <v>0</v>
      </c>
      <c r="AC175" s="3">
        <v>0</v>
      </c>
      <c r="AD175" s="3">
        <v>0</v>
      </c>
      <c r="AE175" s="3">
        <v>0</v>
      </c>
      <c r="AF175" s="3">
        <v>0</v>
      </c>
      <c r="AG175" s="3">
        <v>0</v>
      </c>
      <c r="AH175" s="1" t="s">
        <v>173</v>
      </c>
      <c r="AI175" s="17">
        <v>5</v>
      </c>
      <c r="AJ175" s="1"/>
    </row>
    <row r="176" spans="1:36" x14ac:dyDescent="0.2">
      <c r="A176" s="1" t="s">
        <v>425</v>
      </c>
      <c r="B176" s="1" t="s">
        <v>603</v>
      </c>
      <c r="C176" s="1" t="s">
        <v>431</v>
      </c>
      <c r="D176" s="1" t="s">
        <v>1134</v>
      </c>
      <c r="E176" s="3">
        <v>58.43333333333333</v>
      </c>
      <c r="F176" s="3">
        <v>0</v>
      </c>
      <c r="G176" s="3">
        <v>0.13333333333333333</v>
      </c>
      <c r="H176" s="3">
        <v>0.41944444444444445</v>
      </c>
      <c r="I176" s="3">
        <v>0.15</v>
      </c>
      <c r="J176" s="3">
        <v>0</v>
      </c>
      <c r="K176" s="3">
        <v>0</v>
      </c>
      <c r="L176" s="3">
        <v>3.2194444444444446</v>
      </c>
      <c r="M176" s="3">
        <v>4.9107777777777777</v>
      </c>
      <c r="N176" s="3">
        <v>0</v>
      </c>
      <c r="O176" s="3">
        <f>SUM(Table2[[#This Row],[Qualified Social Work Staff Hours]:[Other Social Work Staff Hours]])/Table2[[#This Row],[MDS Census]]</f>
        <v>8.4040692146795978E-2</v>
      </c>
      <c r="P176" s="3">
        <v>5.0396666666666645</v>
      </c>
      <c r="Q176" s="3">
        <v>25.492888888888885</v>
      </c>
      <c r="R176" s="3">
        <f>SUM(Table2[[#This Row],[Qualified Activities Professional Hours]:[Other Activities Professional Hours]])/Table2[[#This Row],[MDS Census]]</f>
        <v>0.52251949039741385</v>
      </c>
      <c r="S176" s="3">
        <v>10.830111111111114</v>
      </c>
      <c r="T176" s="3">
        <v>0.55566666666666664</v>
      </c>
      <c r="U176" s="3">
        <v>0</v>
      </c>
      <c r="V176" s="3">
        <f>SUM(Table2[[#This Row],[Occupational Therapist Hours]:[OT Aide Hours]])/Table2[[#This Row],[MDS Census]]</f>
        <v>0.19485073207834194</v>
      </c>
      <c r="W176" s="3">
        <v>3.8666666666666667</v>
      </c>
      <c r="X176" s="3">
        <v>9.26311111111111</v>
      </c>
      <c r="Y176" s="3">
        <v>0</v>
      </c>
      <c r="Z176" s="3">
        <f>SUM(Table2[[#This Row],[Physical Therapist (PT) Hours]:[PT Aide Hours]])/Table2[[#This Row],[MDS Census]]</f>
        <v>0.22469671040121697</v>
      </c>
      <c r="AA176" s="3">
        <v>0</v>
      </c>
      <c r="AB176" s="3">
        <v>0</v>
      </c>
      <c r="AC176" s="3">
        <v>0</v>
      </c>
      <c r="AD176" s="3">
        <v>4.325444444444444</v>
      </c>
      <c r="AE176" s="3">
        <v>0</v>
      </c>
      <c r="AF176" s="3">
        <v>0</v>
      </c>
      <c r="AG176" s="3">
        <v>0</v>
      </c>
      <c r="AH176" s="1" t="s">
        <v>174</v>
      </c>
      <c r="AI176" s="17">
        <v>5</v>
      </c>
      <c r="AJ176" s="1"/>
    </row>
    <row r="177" spans="1:36" x14ac:dyDescent="0.2">
      <c r="A177" s="1" t="s">
        <v>425</v>
      </c>
      <c r="B177" s="1" t="s">
        <v>604</v>
      </c>
      <c r="C177" s="1" t="s">
        <v>989</v>
      </c>
      <c r="D177" s="1" t="s">
        <v>1069</v>
      </c>
      <c r="E177" s="3">
        <v>179.9</v>
      </c>
      <c r="F177" s="3">
        <v>4.5111111111111111</v>
      </c>
      <c r="G177" s="3">
        <v>1.6666666666666666E-2</v>
      </c>
      <c r="H177" s="3">
        <v>0.37777777777777777</v>
      </c>
      <c r="I177" s="3">
        <v>13.96111111111111</v>
      </c>
      <c r="J177" s="3">
        <v>0</v>
      </c>
      <c r="K177" s="3">
        <v>5.5111111111111111</v>
      </c>
      <c r="L177" s="3">
        <v>7.9678888888888917</v>
      </c>
      <c r="M177" s="3">
        <v>5.5222222222222221</v>
      </c>
      <c r="N177" s="3">
        <v>0</v>
      </c>
      <c r="O177" s="3">
        <f>SUM(Table2[[#This Row],[Qualified Social Work Staff Hours]:[Other Social Work Staff Hours]])/Table2[[#This Row],[MDS Census]]</f>
        <v>3.0696065715520967E-2</v>
      </c>
      <c r="P177" s="3">
        <v>5.6</v>
      </c>
      <c r="Q177" s="3">
        <v>16.391666666666666</v>
      </c>
      <c r="R177" s="3">
        <f>SUM(Table2[[#This Row],[Qualified Activities Professional Hours]:[Other Activities Professional Hours]])/Table2[[#This Row],[MDS Census]]</f>
        <v>0.1222438391699092</v>
      </c>
      <c r="S177" s="3">
        <v>17.998777777777775</v>
      </c>
      <c r="T177" s="3">
        <v>15.743777777777776</v>
      </c>
      <c r="U177" s="3">
        <v>0</v>
      </c>
      <c r="V177" s="3">
        <f>SUM(Table2[[#This Row],[Occupational Therapist Hours]:[OT Aide Hours]])/Table2[[#This Row],[MDS Census]]</f>
        <v>0.18756284355506145</v>
      </c>
      <c r="W177" s="3">
        <v>16.98522222222222</v>
      </c>
      <c r="X177" s="3">
        <v>25.559222222222235</v>
      </c>
      <c r="Y177" s="3">
        <v>5.3415555555555549</v>
      </c>
      <c r="Z177" s="3">
        <f>SUM(Table2[[#This Row],[Physical Therapist (PT) Hours]:[PT Aide Hours]])/Table2[[#This Row],[MDS Census]]</f>
        <v>0.26618121178432469</v>
      </c>
      <c r="AA177" s="3">
        <v>0</v>
      </c>
      <c r="AB177" s="3">
        <v>0</v>
      </c>
      <c r="AC177" s="3">
        <v>0</v>
      </c>
      <c r="AD177" s="3">
        <v>0</v>
      </c>
      <c r="AE177" s="3">
        <v>0</v>
      </c>
      <c r="AF177" s="3">
        <v>0</v>
      </c>
      <c r="AG177" s="3">
        <v>0</v>
      </c>
      <c r="AH177" s="1" t="s">
        <v>175</v>
      </c>
      <c r="AI177" s="17">
        <v>5</v>
      </c>
      <c r="AJ177" s="1"/>
    </row>
    <row r="178" spans="1:36" x14ac:dyDescent="0.2">
      <c r="A178" s="1" t="s">
        <v>425</v>
      </c>
      <c r="B178" s="1" t="s">
        <v>605</v>
      </c>
      <c r="C178" s="1" t="s">
        <v>990</v>
      </c>
      <c r="D178" s="1" t="s">
        <v>1069</v>
      </c>
      <c r="E178" s="3">
        <v>91.422222222222217</v>
      </c>
      <c r="F178" s="3">
        <v>9.5111111111111111</v>
      </c>
      <c r="G178" s="3">
        <v>0.31111111111111112</v>
      </c>
      <c r="H178" s="3">
        <v>0.58333333333333337</v>
      </c>
      <c r="I178" s="3">
        <v>4.9972222222222218</v>
      </c>
      <c r="J178" s="3">
        <v>0</v>
      </c>
      <c r="K178" s="3">
        <v>0</v>
      </c>
      <c r="L178" s="3">
        <v>3.0713333333333335</v>
      </c>
      <c r="M178" s="3">
        <v>0.68055555555555558</v>
      </c>
      <c r="N178" s="3">
        <v>5.8722222222222218</v>
      </c>
      <c r="O178" s="3">
        <f>SUM(Table2[[#This Row],[Qualified Social Work Staff Hours]:[Other Social Work Staff Hours]])/Table2[[#This Row],[MDS Census]]</f>
        <v>7.1675984443364121E-2</v>
      </c>
      <c r="P178" s="3">
        <v>5.4222222222222225</v>
      </c>
      <c r="Q178" s="3">
        <v>17.343</v>
      </c>
      <c r="R178" s="3">
        <f>SUM(Table2[[#This Row],[Qualified Activities Professional Hours]:[Other Activities Professional Hours]])/Table2[[#This Row],[MDS Census]]</f>
        <v>0.24901191054934371</v>
      </c>
      <c r="S178" s="3">
        <v>5.6888888888888891</v>
      </c>
      <c r="T178" s="3">
        <v>8.5427777777777774</v>
      </c>
      <c r="U178" s="3">
        <v>0</v>
      </c>
      <c r="V178" s="3">
        <f>SUM(Table2[[#This Row],[Occupational Therapist Hours]:[OT Aide Hours]])/Table2[[#This Row],[MDS Census]]</f>
        <v>0.15566966456003889</v>
      </c>
      <c r="W178" s="3">
        <v>5.0361111111111088</v>
      </c>
      <c r="X178" s="3">
        <v>5.3439999999999994</v>
      </c>
      <c r="Y178" s="3">
        <v>0</v>
      </c>
      <c r="Z178" s="3">
        <f>SUM(Table2[[#This Row],[Physical Therapist (PT) Hours]:[PT Aide Hours]])/Table2[[#This Row],[MDS Census]]</f>
        <v>0.11354035002430722</v>
      </c>
      <c r="AA178" s="3">
        <v>0</v>
      </c>
      <c r="AB178" s="3">
        <v>0</v>
      </c>
      <c r="AC178" s="3">
        <v>0</v>
      </c>
      <c r="AD178" s="3">
        <v>0</v>
      </c>
      <c r="AE178" s="3">
        <v>0</v>
      </c>
      <c r="AF178" s="3">
        <v>0</v>
      </c>
      <c r="AG178" s="3">
        <v>0</v>
      </c>
      <c r="AH178" s="1" t="s">
        <v>176</v>
      </c>
      <c r="AI178" s="17">
        <v>5</v>
      </c>
      <c r="AJ178" s="1"/>
    </row>
    <row r="179" spans="1:36" x14ac:dyDescent="0.2">
      <c r="A179" s="1" t="s">
        <v>425</v>
      </c>
      <c r="B179" s="1" t="s">
        <v>606</v>
      </c>
      <c r="C179" s="1" t="s">
        <v>991</v>
      </c>
      <c r="D179" s="1" t="s">
        <v>1069</v>
      </c>
      <c r="E179" s="3">
        <v>56.4</v>
      </c>
      <c r="F179" s="3">
        <v>5.0666666666666664</v>
      </c>
      <c r="G179" s="3">
        <v>0.33333333333333331</v>
      </c>
      <c r="H179" s="3">
        <v>0.27777777777777779</v>
      </c>
      <c r="I179" s="3">
        <v>2.6666666666666665</v>
      </c>
      <c r="J179" s="3">
        <v>0</v>
      </c>
      <c r="K179" s="3">
        <v>0</v>
      </c>
      <c r="L179" s="3">
        <v>1.4783333333333335</v>
      </c>
      <c r="M179" s="3">
        <v>4.8888888888888893</v>
      </c>
      <c r="N179" s="3">
        <v>0.44444444444444442</v>
      </c>
      <c r="O179" s="3">
        <f>SUM(Table2[[#This Row],[Qualified Social Work Staff Hours]:[Other Social Work Staff Hours]])/Table2[[#This Row],[MDS Census]]</f>
        <v>9.4562647754137127E-2</v>
      </c>
      <c r="P179" s="3">
        <v>3.5166666666666675</v>
      </c>
      <c r="Q179" s="3">
        <v>10.896666666666675</v>
      </c>
      <c r="R179" s="3">
        <f>SUM(Table2[[#This Row],[Qualified Activities Professional Hours]:[Other Activities Professional Hours]])/Table2[[#This Row],[MDS Census]]</f>
        <v>0.25555555555555576</v>
      </c>
      <c r="S179" s="3">
        <v>5.0091111111111113</v>
      </c>
      <c r="T179" s="3">
        <v>4.4851111111111113</v>
      </c>
      <c r="U179" s="3">
        <v>0</v>
      </c>
      <c r="V179" s="3">
        <f>SUM(Table2[[#This Row],[Occupational Therapist Hours]:[OT Aide Hours]])/Table2[[#This Row],[MDS Census]]</f>
        <v>0.16833727344365645</v>
      </c>
      <c r="W179" s="3">
        <v>4.9127777777777784</v>
      </c>
      <c r="X179" s="3">
        <v>6.3538888888888891</v>
      </c>
      <c r="Y179" s="3">
        <v>0</v>
      </c>
      <c r="Z179" s="3">
        <f>SUM(Table2[[#This Row],[Physical Therapist (PT) Hours]:[PT Aide Hours]])/Table2[[#This Row],[MDS Census]]</f>
        <v>0.19976359338061467</v>
      </c>
      <c r="AA179" s="3">
        <v>0</v>
      </c>
      <c r="AB179" s="3">
        <v>0</v>
      </c>
      <c r="AC179" s="3">
        <v>0</v>
      </c>
      <c r="AD179" s="3">
        <v>0</v>
      </c>
      <c r="AE179" s="3">
        <v>0</v>
      </c>
      <c r="AF179" s="3">
        <v>0</v>
      </c>
      <c r="AG179" s="3">
        <v>0</v>
      </c>
      <c r="AH179" s="1" t="s">
        <v>177</v>
      </c>
      <c r="AI179" s="17">
        <v>5</v>
      </c>
      <c r="AJ179" s="1"/>
    </row>
    <row r="180" spans="1:36" x14ac:dyDescent="0.2">
      <c r="A180" s="1" t="s">
        <v>425</v>
      </c>
      <c r="B180" s="1" t="s">
        <v>607</v>
      </c>
      <c r="C180" s="1" t="s">
        <v>928</v>
      </c>
      <c r="D180" s="1" t="s">
        <v>1079</v>
      </c>
      <c r="E180" s="3">
        <v>30.488888888888887</v>
      </c>
      <c r="F180" s="3">
        <v>5.6888888888888891</v>
      </c>
      <c r="G180" s="3">
        <v>1.7444444444444445</v>
      </c>
      <c r="H180" s="3">
        <v>0</v>
      </c>
      <c r="I180" s="3">
        <v>0</v>
      </c>
      <c r="J180" s="3">
        <v>0</v>
      </c>
      <c r="K180" s="3">
        <v>0</v>
      </c>
      <c r="L180" s="3">
        <v>0</v>
      </c>
      <c r="M180" s="3">
        <v>0</v>
      </c>
      <c r="N180" s="3">
        <v>8</v>
      </c>
      <c r="O180" s="3">
        <f>SUM(Table2[[#This Row],[Qualified Social Work Staff Hours]:[Other Social Work Staff Hours]])/Table2[[#This Row],[MDS Census]]</f>
        <v>0.26239067055393589</v>
      </c>
      <c r="P180" s="3">
        <v>0</v>
      </c>
      <c r="Q180" s="3">
        <v>8</v>
      </c>
      <c r="R180" s="3">
        <f>SUM(Table2[[#This Row],[Qualified Activities Professional Hours]:[Other Activities Professional Hours]])/Table2[[#This Row],[MDS Census]]</f>
        <v>0.26239067055393589</v>
      </c>
      <c r="S180" s="3">
        <v>0</v>
      </c>
      <c r="T180" s="3">
        <v>0</v>
      </c>
      <c r="U180" s="3">
        <v>0</v>
      </c>
      <c r="V180" s="3">
        <f>SUM(Table2[[#This Row],[Occupational Therapist Hours]:[OT Aide Hours]])/Table2[[#This Row],[MDS Census]]</f>
        <v>0</v>
      </c>
      <c r="W180" s="3">
        <v>0</v>
      </c>
      <c r="X180" s="3">
        <v>0</v>
      </c>
      <c r="Y180" s="3">
        <v>0</v>
      </c>
      <c r="Z180" s="3">
        <f>SUM(Table2[[#This Row],[Physical Therapist (PT) Hours]:[PT Aide Hours]])/Table2[[#This Row],[MDS Census]]</f>
        <v>0</v>
      </c>
      <c r="AA180" s="3">
        <v>0</v>
      </c>
      <c r="AB180" s="3">
        <v>0</v>
      </c>
      <c r="AC180" s="3">
        <v>0</v>
      </c>
      <c r="AD180" s="3">
        <v>0</v>
      </c>
      <c r="AE180" s="3">
        <v>0</v>
      </c>
      <c r="AF180" s="3">
        <v>0</v>
      </c>
      <c r="AG180" s="3">
        <v>0</v>
      </c>
      <c r="AH180" s="1" t="s">
        <v>178</v>
      </c>
      <c r="AI180" s="17">
        <v>5</v>
      </c>
      <c r="AJ180" s="1"/>
    </row>
    <row r="181" spans="1:36" x14ac:dyDescent="0.2">
      <c r="A181" s="1" t="s">
        <v>425</v>
      </c>
      <c r="B181" s="1" t="s">
        <v>608</v>
      </c>
      <c r="C181" s="1" t="s">
        <v>992</v>
      </c>
      <c r="D181" s="1" t="s">
        <v>1087</v>
      </c>
      <c r="E181" s="3">
        <v>52.911111111111111</v>
      </c>
      <c r="F181" s="3">
        <v>5.333333333333333</v>
      </c>
      <c r="G181" s="3">
        <v>0.20488888888888887</v>
      </c>
      <c r="H181" s="3">
        <v>0</v>
      </c>
      <c r="I181" s="3">
        <v>3.0996666666666668</v>
      </c>
      <c r="J181" s="3">
        <v>0.37333333333333329</v>
      </c>
      <c r="K181" s="3">
        <v>0.20633333333333334</v>
      </c>
      <c r="L181" s="3">
        <v>0</v>
      </c>
      <c r="M181" s="3">
        <v>10.638888888888889</v>
      </c>
      <c r="N181" s="3">
        <v>0</v>
      </c>
      <c r="O181" s="3">
        <f>SUM(Table2[[#This Row],[Qualified Social Work Staff Hours]:[Other Social Work Staff Hours]])/Table2[[#This Row],[MDS Census]]</f>
        <v>0.20107097858042841</v>
      </c>
      <c r="P181" s="3">
        <v>16.444444444444443</v>
      </c>
      <c r="Q181" s="3">
        <v>8.0694444444444464</v>
      </c>
      <c r="R181" s="3">
        <f>SUM(Table2[[#This Row],[Qualified Activities Professional Hours]:[Other Activities Professional Hours]])/Table2[[#This Row],[MDS Census]]</f>
        <v>0.4633032339353213</v>
      </c>
      <c r="S181" s="3">
        <v>0</v>
      </c>
      <c r="T181" s="3">
        <v>5.671444444444445</v>
      </c>
      <c r="U181" s="3">
        <v>0</v>
      </c>
      <c r="V181" s="3">
        <f>SUM(Table2[[#This Row],[Occupational Therapist Hours]:[OT Aide Hours]])/Table2[[#This Row],[MDS Census]]</f>
        <v>0.10718815623687528</v>
      </c>
      <c r="W181" s="3">
        <v>2.9771111111111113</v>
      </c>
      <c r="X181" s="3">
        <v>10.614999999999998</v>
      </c>
      <c r="Y181" s="3">
        <v>0</v>
      </c>
      <c r="Z181" s="3">
        <f>SUM(Table2[[#This Row],[Physical Therapist (PT) Hours]:[PT Aide Hours]])/Table2[[#This Row],[MDS Census]]</f>
        <v>0.25688576228475424</v>
      </c>
      <c r="AA181" s="3">
        <v>0</v>
      </c>
      <c r="AB181" s="3">
        <v>0</v>
      </c>
      <c r="AC181" s="3">
        <v>0</v>
      </c>
      <c r="AD181" s="3">
        <v>0</v>
      </c>
      <c r="AE181" s="3">
        <v>0</v>
      </c>
      <c r="AF181" s="3">
        <v>0</v>
      </c>
      <c r="AG181" s="3">
        <v>0</v>
      </c>
      <c r="AH181" s="1" t="s">
        <v>179</v>
      </c>
      <c r="AI181" s="17">
        <v>5</v>
      </c>
      <c r="AJ181" s="1"/>
    </row>
    <row r="182" spans="1:36" x14ac:dyDescent="0.2">
      <c r="A182" s="1" t="s">
        <v>425</v>
      </c>
      <c r="B182" s="1" t="s">
        <v>609</v>
      </c>
      <c r="C182" s="1" t="s">
        <v>928</v>
      </c>
      <c r="D182" s="1" t="s">
        <v>1079</v>
      </c>
      <c r="E182" s="3">
        <v>73.322222222222223</v>
      </c>
      <c r="F182" s="3">
        <v>5.5111111111111111</v>
      </c>
      <c r="G182" s="3">
        <v>1.1111111111111112E-2</v>
      </c>
      <c r="H182" s="3">
        <v>1.1111111111111112E-2</v>
      </c>
      <c r="I182" s="3">
        <v>9.2444444444444436</v>
      </c>
      <c r="J182" s="3">
        <v>0.11388888888888889</v>
      </c>
      <c r="K182" s="3">
        <v>0.68888888888888888</v>
      </c>
      <c r="L182" s="3">
        <v>4.9755555555555562</v>
      </c>
      <c r="M182" s="3">
        <v>4.7111111111111112</v>
      </c>
      <c r="N182" s="3">
        <v>5.197222222222222</v>
      </c>
      <c r="O182" s="3">
        <f>SUM(Table2[[#This Row],[Qualified Social Work Staff Hours]:[Other Social Work Staff Hours]])/Table2[[#This Row],[MDS Census]]</f>
        <v>0.13513411122897409</v>
      </c>
      <c r="P182" s="3">
        <v>4.8</v>
      </c>
      <c r="Q182" s="3">
        <v>8.0472222222222225</v>
      </c>
      <c r="R182" s="3">
        <f>SUM(Table2[[#This Row],[Qualified Activities Professional Hours]:[Other Activities Professional Hours]])/Table2[[#This Row],[MDS Census]]</f>
        <v>0.17521594180936503</v>
      </c>
      <c r="S182" s="3">
        <v>5.1543333333333328</v>
      </c>
      <c r="T182" s="3">
        <v>4.734222222222221</v>
      </c>
      <c r="U182" s="3">
        <v>0</v>
      </c>
      <c r="V182" s="3">
        <f>SUM(Table2[[#This Row],[Occupational Therapist Hours]:[OT Aide Hours]])/Table2[[#This Row],[MDS Census]]</f>
        <v>0.13486437338990753</v>
      </c>
      <c r="W182" s="3">
        <v>3.4749999999999992</v>
      </c>
      <c r="X182" s="3">
        <v>4.7304444444444433</v>
      </c>
      <c r="Y182" s="3">
        <v>0</v>
      </c>
      <c r="Z182" s="3">
        <f>SUM(Table2[[#This Row],[Physical Therapist (PT) Hours]:[PT Aide Hours]])/Table2[[#This Row],[MDS Census]]</f>
        <v>0.11190938020912256</v>
      </c>
      <c r="AA182" s="3">
        <v>0</v>
      </c>
      <c r="AB182" s="3">
        <v>0</v>
      </c>
      <c r="AC182" s="3">
        <v>0</v>
      </c>
      <c r="AD182" s="3">
        <v>0</v>
      </c>
      <c r="AE182" s="3">
        <v>0</v>
      </c>
      <c r="AF182" s="3">
        <v>0</v>
      </c>
      <c r="AG182" s="3">
        <v>6.9444444444444448E-2</v>
      </c>
      <c r="AH182" s="1" t="s">
        <v>180</v>
      </c>
      <c r="AI182" s="17">
        <v>5</v>
      </c>
      <c r="AJ182" s="1"/>
    </row>
    <row r="183" spans="1:36" x14ac:dyDescent="0.2">
      <c r="A183" s="1" t="s">
        <v>425</v>
      </c>
      <c r="B183" s="1" t="s">
        <v>610</v>
      </c>
      <c r="C183" s="1" t="s">
        <v>993</v>
      </c>
      <c r="D183" s="1" t="s">
        <v>1079</v>
      </c>
      <c r="E183" s="3">
        <v>114.48888888888889</v>
      </c>
      <c r="F183" s="3">
        <v>51.427777777777777</v>
      </c>
      <c r="G183" s="3">
        <v>0.22222222222222221</v>
      </c>
      <c r="H183" s="3">
        <v>0.6</v>
      </c>
      <c r="I183" s="3">
        <v>0</v>
      </c>
      <c r="J183" s="3">
        <v>0</v>
      </c>
      <c r="K183" s="3">
        <v>0</v>
      </c>
      <c r="L183" s="3">
        <v>5.5123333333333324</v>
      </c>
      <c r="M183" s="3">
        <v>0</v>
      </c>
      <c r="N183" s="3">
        <v>4.8916666666666666</v>
      </c>
      <c r="O183" s="3">
        <f>SUM(Table2[[#This Row],[Qualified Social Work Staff Hours]:[Other Social Work Staff Hours]])/Table2[[#This Row],[MDS Census]]</f>
        <v>4.2726125776397512E-2</v>
      </c>
      <c r="P183" s="3">
        <v>5.35</v>
      </c>
      <c r="Q183" s="3">
        <v>12.258333333333333</v>
      </c>
      <c r="R183" s="3">
        <f>SUM(Table2[[#This Row],[Qualified Activities Professional Hours]:[Other Activities Professional Hours]])/Table2[[#This Row],[MDS Census]]</f>
        <v>0.15379949534161491</v>
      </c>
      <c r="S183" s="3">
        <v>9.2870000000000026</v>
      </c>
      <c r="T183" s="3">
        <v>11.468222222222218</v>
      </c>
      <c r="U183" s="3">
        <v>0</v>
      </c>
      <c r="V183" s="3">
        <f>SUM(Table2[[#This Row],[Occupational Therapist Hours]:[OT Aide Hours]])/Table2[[#This Row],[MDS Census]]</f>
        <v>0.18128590838509318</v>
      </c>
      <c r="W183" s="3">
        <v>7.7485555555555568</v>
      </c>
      <c r="X183" s="3">
        <v>9.980444444444446</v>
      </c>
      <c r="Y183" s="3">
        <v>2.5921111111111106</v>
      </c>
      <c r="Z183" s="3">
        <f>SUM(Table2[[#This Row],[Physical Therapist (PT) Hours]:[PT Aide Hours]])/Table2[[#This Row],[MDS Census]]</f>
        <v>0.17749417701863357</v>
      </c>
      <c r="AA183" s="3">
        <v>0</v>
      </c>
      <c r="AB183" s="3">
        <v>0</v>
      </c>
      <c r="AC183" s="3">
        <v>0</v>
      </c>
      <c r="AD183" s="3">
        <v>0</v>
      </c>
      <c r="AE183" s="3">
        <v>0</v>
      </c>
      <c r="AF183" s="3">
        <v>0</v>
      </c>
      <c r="AG183" s="3">
        <v>0</v>
      </c>
      <c r="AH183" s="1" t="s">
        <v>181</v>
      </c>
      <c r="AI183" s="17">
        <v>5</v>
      </c>
      <c r="AJ183" s="1"/>
    </row>
    <row r="184" spans="1:36" x14ac:dyDescent="0.2">
      <c r="A184" s="1" t="s">
        <v>425</v>
      </c>
      <c r="B184" s="1" t="s">
        <v>611</v>
      </c>
      <c r="C184" s="1" t="s">
        <v>971</v>
      </c>
      <c r="D184" s="1" t="s">
        <v>1079</v>
      </c>
      <c r="E184" s="3">
        <v>66.74444444444444</v>
      </c>
      <c r="F184" s="3">
        <v>5.0666666666666664</v>
      </c>
      <c r="G184" s="3">
        <v>0.13333333333333333</v>
      </c>
      <c r="H184" s="3">
        <v>0</v>
      </c>
      <c r="I184" s="3">
        <v>5.7666666666666666</v>
      </c>
      <c r="J184" s="3">
        <v>0</v>
      </c>
      <c r="K184" s="3">
        <v>0</v>
      </c>
      <c r="L184" s="3">
        <v>4.1638888888888888</v>
      </c>
      <c r="M184" s="3">
        <v>5.5194444444444448</v>
      </c>
      <c r="N184" s="3">
        <v>0</v>
      </c>
      <c r="O184" s="3">
        <f>SUM(Table2[[#This Row],[Qualified Social Work Staff Hours]:[Other Social Work Staff Hours]])/Table2[[#This Row],[MDS Census]]</f>
        <v>8.2695188946229403E-2</v>
      </c>
      <c r="P184" s="3">
        <v>5.6</v>
      </c>
      <c r="Q184" s="3">
        <v>4.7750000000000004</v>
      </c>
      <c r="R184" s="3">
        <f>SUM(Table2[[#This Row],[Qualified Activities Professional Hours]:[Other Activities Professional Hours]])/Table2[[#This Row],[MDS Census]]</f>
        <v>0.15544364907607791</v>
      </c>
      <c r="S184" s="3">
        <v>8.7083333333333321</v>
      </c>
      <c r="T184" s="3">
        <v>15.002777777777778</v>
      </c>
      <c r="U184" s="3">
        <v>0</v>
      </c>
      <c r="V184" s="3">
        <f>SUM(Table2[[#This Row],[Occupational Therapist Hours]:[OT Aide Hours]])/Table2[[#This Row],[MDS Census]]</f>
        <v>0.3552522057599467</v>
      </c>
      <c r="W184" s="3">
        <v>8.9083333333333332</v>
      </c>
      <c r="X184" s="3">
        <v>15.241666666666667</v>
      </c>
      <c r="Y184" s="3">
        <v>0</v>
      </c>
      <c r="Z184" s="3">
        <f>SUM(Table2[[#This Row],[Physical Therapist (PT) Hours]:[PT Aide Hours]])/Table2[[#This Row],[MDS Census]]</f>
        <v>0.36182786748793078</v>
      </c>
      <c r="AA184" s="3">
        <v>0</v>
      </c>
      <c r="AB184" s="3">
        <v>0</v>
      </c>
      <c r="AC184" s="3">
        <v>0</v>
      </c>
      <c r="AD184" s="3">
        <v>0</v>
      </c>
      <c r="AE184" s="3">
        <v>0</v>
      </c>
      <c r="AF184" s="3">
        <v>3.6444444444444444</v>
      </c>
      <c r="AG184" s="3">
        <v>0</v>
      </c>
      <c r="AH184" s="1" t="s">
        <v>182</v>
      </c>
      <c r="AI184" s="17">
        <v>5</v>
      </c>
      <c r="AJ184" s="1"/>
    </row>
    <row r="185" spans="1:36" x14ac:dyDescent="0.2">
      <c r="A185" s="1" t="s">
        <v>425</v>
      </c>
      <c r="B185" s="1" t="s">
        <v>612</v>
      </c>
      <c r="C185" s="1" t="s">
        <v>911</v>
      </c>
      <c r="D185" s="1" t="s">
        <v>1075</v>
      </c>
      <c r="E185" s="3">
        <v>100.47777777777777</v>
      </c>
      <c r="F185" s="3">
        <v>3.2</v>
      </c>
      <c r="G185" s="3">
        <v>0.53333333333333333</v>
      </c>
      <c r="H185" s="3">
        <v>0.52222222222222225</v>
      </c>
      <c r="I185" s="3">
        <v>10.755555555555556</v>
      </c>
      <c r="J185" s="3">
        <v>3.3333333333333335</v>
      </c>
      <c r="K185" s="3">
        <v>0</v>
      </c>
      <c r="L185" s="3">
        <v>4.3501111111111106</v>
      </c>
      <c r="M185" s="3">
        <v>8.7555555555555564</v>
      </c>
      <c r="N185" s="3">
        <v>0</v>
      </c>
      <c r="O185" s="3">
        <f>SUM(Table2[[#This Row],[Qualified Social Work Staff Hours]:[Other Social Work Staff Hours]])/Table2[[#This Row],[MDS Census]]</f>
        <v>8.7139223708946154E-2</v>
      </c>
      <c r="P185" s="3">
        <v>4.9777777777777779</v>
      </c>
      <c r="Q185" s="3">
        <v>14.65</v>
      </c>
      <c r="R185" s="3">
        <f>SUM(Table2[[#This Row],[Qualified Activities Professional Hours]:[Other Activities Professional Hours]])/Table2[[#This Row],[MDS Census]]</f>
        <v>0.19534446533230126</v>
      </c>
      <c r="S185" s="3">
        <v>7.679555555555555</v>
      </c>
      <c r="T185" s="3">
        <v>5.8067777777777776</v>
      </c>
      <c r="U185" s="3">
        <v>0</v>
      </c>
      <c r="V185" s="3">
        <f>SUM(Table2[[#This Row],[Occupational Therapist Hours]:[OT Aide Hours]])/Table2[[#This Row],[MDS Census]]</f>
        <v>0.13422205020457811</v>
      </c>
      <c r="W185" s="3">
        <v>4.9914444444444444</v>
      </c>
      <c r="X185" s="3">
        <v>5.1862222222222218</v>
      </c>
      <c r="Y185" s="3">
        <v>0</v>
      </c>
      <c r="Z185" s="3">
        <f>SUM(Table2[[#This Row],[Physical Therapist (PT) Hours]:[PT Aide Hours]])/Table2[[#This Row],[MDS Census]]</f>
        <v>0.10129271259537764</v>
      </c>
      <c r="AA185" s="3">
        <v>0</v>
      </c>
      <c r="AB185" s="3">
        <v>0</v>
      </c>
      <c r="AC185" s="3">
        <v>0</v>
      </c>
      <c r="AD185" s="3">
        <v>0</v>
      </c>
      <c r="AE185" s="3">
        <v>0</v>
      </c>
      <c r="AF185" s="3">
        <v>0</v>
      </c>
      <c r="AG185" s="3">
        <v>0.14444444444444443</v>
      </c>
      <c r="AH185" s="1" t="s">
        <v>183</v>
      </c>
      <c r="AI185" s="17">
        <v>5</v>
      </c>
      <c r="AJ185" s="1"/>
    </row>
    <row r="186" spans="1:36" x14ac:dyDescent="0.2">
      <c r="A186" s="1" t="s">
        <v>425</v>
      </c>
      <c r="B186" s="1" t="s">
        <v>613</v>
      </c>
      <c r="C186" s="1" t="s">
        <v>994</v>
      </c>
      <c r="D186" s="1" t="s">
        <v>1127</v>
      </c>
      <c r="E186" s="3">
        <v>136.4</v>
      </c>
      <c r="F186" s="3">
        <v>5.2444444444444445</v>
      </c>
      <c r="G186" s="3">
        <v>0.3</v>
      </c>
      <c r="H186" s="3">
        <v>0.83377777777777773</v>
      </c>
      <c r="I186" s="3">
        <v>5.6888888888888891</v>
      </c>
      <c r="J186" s="3">
        <v>0</v>
      </c>
      <c r="K186" s="3">
        <v>0</v>
      </c>
      <c r="L186" s="3">
        <v>2.8021111111111119</v>
      </c>
      <c r="M186" s="3">
        <v>1.1111111111111112E-2</v>
      </c>
      <c r="N186" s="3">
        <v>0</v>
      </c>
      <c r="O186" s="3">
        <f>SUM(Table2[[#This Row],[Qualified Social Work Staff Hours]:[Other Social Work Staff Hours]])/Table2[[#This Row],[MDS Census]]</f>
        <v>8.1459758879113718E-5</v>
      </c>
      <c r="P186" s="3">
        <v>11.011111111111111</v>
      </c>
      <c r="Q186" s="3">
        <v>21.861111111111111</v>
      </c>
      <c r="R186" s="3">
        <f>SUM(Table2[[#This Row],[Qualified Activities Professional Hours]:[Other Activities Professional Hours]])/Table2[[#This Row],[MDS Census]]</f>
        <v>0.2409986966438579</v>
      </c>
      <c r="S186" s="3">
        <v>3.2766666666666677</v>
      </c>
      <c r="T186" s="3">
        <v>8.2821111111111136</v>
      </c>
      <c r="U186" s="3">
        <v>0</v>
      </c>
      <c r="V186" s="3">
        <f>SUM(Table2[[#This Row],[Occupational Therapist Hours]:[OT Aide Hours]])/Table2[[#This Row],[MDS Census]]</f>
        <v>8.4741772564353224E-2</v>
      </c>
      <c r="W186" s="3">
        <v>4.1095555555555574</v>
      </c>
      <c r="X186" s="3">
        <v>12.724111111111107</v>
      </c>
      <c r="Y186" s="3">
        <v>0</v>
      </c>
      <c r="Z186" s="3">
        <f>SUM(Table2[[#This Row],[Physical Therapist (PT) Hours]:[PT Aide Hours]])/Table2[[#This Row],[MDS Census]]</f>
        <v>0.12341397849462364</v>
      </c>
      <c r="AA186" s="3">
        <v>0</v>
      </c>
      <c r="AB186" s="3">
        <v>0</v>
      </c>
      <c r="AC186" s="3">
        <v>0</v>
      </c>
      <c r="AD186" s="3">
        <v>0</v>
      </c>
      <c r="AE186" s="3">
        <v>0</v>
      </c>
      <c r="AF186" s="3">
        <v>0</v>
      </c>
      <c r="AG186" s="3">
        <v>0.11588888888888889</v>
      </c>
      <c r="AH186" s="1" t="s">
        <v>184</v>
      </c>
      <c r="AI186" s="17">
        <v>5</v>
      </c>
      <c r="AJ186" s="1"/>
    </row>
    <row r="187" spans="1:36" x14ac:dyDescent="0.2">
      <c r="A187" s="1" t="s">
        <v>425</v>
      </c>
      <c r="B187" s="1" t="s">
        <v>614</v>
      </c>
      <c r="C187" s="1" t="s">
        <v>901</v>
      </c>
      <c r="D187" s="1" t="s">
        <v>1094</v>
      </c>
      <c r="E187" s="3">
        <v>55.333333333333336</v>
      </c>
      <c r="F187" s="3">
        <v>5.1555555555555559</v>
      </c>
      <c r="G187" s="3">
        <v>0.55555555555555558</v>
      </c>
      <c r="H187" s="3">
        <v>0.4777777777777778</v>
      </c>
      <c r="I187" s="3">
        <v>1.1222222222222222</v>
      </c>
      <c r="J187" s="3">
        <v>0</v>
      </c>
      <c r="K187" s="3">
        <v>0</v>
      </c>
      <c r="L187" s="3">
        <v>0.43488888888888888</v>
      </c>
      <c r="M187" s="3">
        <v>5.4549999999999992</v>
      </c>
      <c r="N187" s="3">
        <v>0</v>
      </c>
      <c r="O187" s="3">
        <f>SUM(Table2[[#This Row],[Qualified Social Work Staff Hours]:[Other Social Work Staff Hours]])/Table2[[#This Row],[MDS Census]]</f>
        <v>9.8584337349397574E-2</v>
      </c>
      <c r="P187" s="3">
        <v>2.7466666666666661</v>
      </c>
      <c r="Q187" s="3">
        <v>10.617555555555558</v>
      </c>
      <c r="R187" s="3">
        <f>SUM(Table2[[#This Row],[Qualified Activities Professional Hours]:[Other Activities Professional Hours]])/Table2[[#This Row],[MDS Census]]</f>
        <v>0.24152208835341368</v>
      </c>
      <c r="S187" s="3">
        <v>9.8138888888888882</v>
      </c>
      <c r="T187" s="3">
        <v>0</v>
      </c>
      <c r="U187" s="3">
        <v>0</v>
      </c>
      <c r="V187" s="3">
        <f>SUM(Table2[[#This Row],[Occupational Therapist Hours]:[OT Aide Hours]])/Table2[[#This Row],[MDS Census]]</f>
        <v>0.17735943775100399</v>
      </c>
      <c r="W187" s="3">
        <v>3.5402222222222215</v>
      </c>
      <c r="X187" s="3">
        <v>5.7145555555555578</v>
      </c>
      <c r="Y187" s="3">
        <v>0</v>
      </c>
      <c r="Z187" s="3">
        <f>SUM(Table2[[#This Row],[Physical Therapist (PT) Hours]:[PT Aide Hours]])/Table2[[#This Row],[MDS Census]]</f>
        <v>0.16725502008032131</v>
      </c>
      <c r="AA187" s="3">
        <v>0</v>
      </c>
      <c r="AB187" s="3">
        <v>0</v>
      </c>
      <c r="AC187" s="3">
        <v>0</v>
      </c>
      <c r="AD187" s="3">
        <v>0</v>
      </c>
      <c r="AE187" s="3">
        <v>0</v>
      </c>
      <c r="AF187" s="3">
        <v>0</v>
      </c>
      <c r="AG187" s="3">
        <v>0</v>
      </c>
      <c r="AH187" s="1" t="s">
        <v>185</v>
      </c>
      <c r="AI187" s="17">
        <v>5</v>
      </c>
      <c r="AJ187" s="1"/>
    </row>
    <row r="188" spans="1:36" x14ac:dyDescent="0.2">
      <c r="A188" s="1" t="s">
        <v>425</v>
      </c>
      <c r="B188" s="1" t="s">
        <v>615</v>
      </c>
      <c r="C188" s="1" t="s">
        <v>995</v>
      </c>
      <c r="D188" s="1" t="s">
        <v>1136</v>
      </c>
      <c r="E188" s="3">
        <v>61.455555555555556</v>
      </c>
      <c r="F188" s="3">
        <v>5.5111111111111111</v>
      </c>
      <c r="G188" s="3">
        <v>0</v>
      </c>
      <c r="H188" s="3">
        <v>0</v>
      </c>
      <c r="I188" s="3">
        <v>5.333333333333333</v>
      </c>
      <c r="J188" s="3">
        <v>0</v>
      </c>
      <c r="K188" s="3">
        <v>0</v>
      </c>
      <c r="L188" s="3">
        <v>0.95588888888888879</v>
      </c>
      <c r="M188" s="3">
        <v>0</v>
      </c>
      <c r="N188" s="3">
        <v>1.3986666666666667</v>
      </c>
      <c r="O188" s="3">
        <f>SUM(Table2[[#This Row],[Qualified Social Work Staff Hours]:[Other Social Work Staff Hours]])/Table2[[#This Row],[MDS Census]]</f>
        <v>2.275899475682517E-2</v>
      </c>
      <c r="P188" s="3">
        <v>4.5333333333333332</v>
      </c>
      <c r="Q188" s="3">
        <v>9.3114444444444455</v>
      </c>
      <c r="R188" s="3">
        <f>SUM(Table2[[#This Row],[Qualified Activities Professional Hours]:[Other Activities Professional Hours]])/Table2[[#This Row],[MDS Census]]</f>
        <v>0.2252811426505153</v>
      </c>
      <c r="S188" s="3">
        <v>0</v>
      </c>
      <c r="T188" s="3">
        <v>3.4675555555555566</v>
      </c>
      <c r="U188" s="3">
        <v>0</v>
      </c>
      <c r="V188" s="3">
        <f>SUM(Table2[[#This Row],[Occupational Therapist Hours]:[OT Aide Hours]])/Table2[[#This Row],[MDS Census]]</f>
        <v>5.6423793165792824E-2</v>
      </c>
      <c r="W188" s="3">
        <v>1.1551111111111112</v>
      </c>
      <c r="X188" s="3">
        <v>8.381777777777776</v>
      </c>
      <c r="Y188" s="3">
        <v>0</v>
      </c>
      <c r="Z188" s="3">
        <f>SUM(Table2[[#This Row],[Physical Therapist (PT) Hours]:[PT Aide Hours]])/Table2[[#This Row],[MDS Census]]</f>
        <v>0.15518351111914661</v>
      </c>
      <c r="AA188" s="3">
        <v>0</v>
      </c>
      <c r="AB188" s="3">
        <v>0</v>
      </c>
      <c r="AC188" s="3">
        <v>0</v>
      </c>
      <c r="AD188" s="3">
        <v>0</v>
      </c>
      <c r="AE188" s="3">
        <v>0</v>
      </c>
      <c r="AF188" s="3">
        <v>0</v>
      </c>
      <c r="AG188" s="3">
        <v>0</v>
      </c>
      <c r="AH188" s="1" t="s">
        <v>186</v>
      </c>
      <c r="AI188" s="17">
        <v>5</v>
      </c>
      <c r="AJ188" s="1"/>
    </row>
    <row r="189" spans="1:36" x14ac:dyDescent="0.2">
      <c r="A189" s="1" t="s">
        <v>425</v>
      </c>
      <c r="B189" s="1" t="s">
        <v>616</v>
      </c>
      <c r="C189" s="1" t="s">
        <v>967</v>
      </c>
      <c r="D189" s="1" t="s">
        <v>1132</v>
      </c>
      <c r="E189" s="3">
        <v>44.455555555555556</v>
      </c>
      <c r="F189" s="3">
        <v>0</v>
      </c>
      <c r="G189" s="3">
        <v>0</v>
      </c>
      <c r="H189" s="3">
        <v>0.18333333333333332</v>
      </c>
      <c r="I189" s="3">
        <v>0</v>
      </c>
      <c r="J189" s="3">
        <v>0</v>
      </c>
      <c r="K189" s="3">
        <v>0</v>
      </c>
      <c r="L189" s="3">
        <v>0.6333333333333333</v>
      </c>
      <c r="M189" s="3">
        <v>5.4222222222222225</v>
      </c>
      <c r="N189" s="3">
        <v>0</v>
      </c>
      <c r="O189" s="3">
        <f>SUM(Table2[[#This Row],[Qualified Social Work Staff Hours]:[Other Social Work Staff Hours]])/Table2[[#This Row],[MDS Census]]</f>
        <v>0.12196950762309423</v>
      </c>
      <c r="P189" s="3">
        <v>0</v>
      </c>
      <c r="Q189" s="3">
        <v>11.136111111111111</v>
      </c>
      <c r="R189" s="3">
        <f>SUM(Table2[[#This Row],[Qualified Activities Professional Hours]:[Other Activities Professional Hours]])/Table2[[#This Row],[MDS Census]]</f>
        <v>0.25049987503124221</v>
      </c>
      <c r="S189" s="3">
        <v>0.22777777777777777</v>
      </c>
      <c r="T189" s="3">
        <v>1.2611111111111111</v>
      </c>
      <c r="U189" s="3">
        <v>0</v>
      </c>
      <c r="V189" s="3">
        <f>SUM(Table2[[#This Row],[Occupational Therapist Hours]:[OT Aide Hours]])/Table2[[#This Row],[MDS Census]]</f>
        <v>3.3491627093226693E-2</v>
      </c>
      <c r="W189" s="3">
        <v>0.21944444444444444</v>
      </c>
      <c r="X189" s="3">
        <v>1.3055555555555556</v>
      </c>
      <c r="Y189" s="3">
        <v>0</v>
      </c>
      <c r="Z189" s="3">
        <f>SUM(Table2[[#This Row],[Physical Therapist (PT) Hours]:[PT Aide Hours]])/Table2[[#This Row],[MDS Census]]</f>
        <v>3.4303924018995249E-2</v>
      </c>
      <c r="AA189" s="3">
        <v>0</v>
      </c>
      <c r="AB189" s="3">
        <v>2.2333333333333334</v>
      </c>
      <c r="AC189" s="3">
        <v>0</v>
      </c>
      <c r="AD189" s="3">
        <v>0</v>
      </c>
      <c r="AE189" s="3">
        <v>0</v>
      </c>
      <c r="AF189" s="3">
        <v>0</v>
      </c>
      <c r="AG189" s="3">
        <v>0</v>
      </c>
      <c r="AH189" s="1" t="s">
        <v>187</v>
      </c>
      <c r="AI189" s="17">
        <v>5</v>
      </c>
      <c r="AJ189" s="1"/>
    </row>
    <row r="190" spans="1:36" x14ac:dyDescent="0.2">
      <c r="A190" s="1" t="s">
        <v>425</v>
      </c>
      <c r="B190" s="1" t="s">
        <v>617</v>
      </c>
      <c r="C190" s="1" t="s">
        <v>928</v>
      </c>
      <c r="D190" s="1" t="s">
        <v>1079</v>
      </c>
      <c r="E190" s="3">
        <v>58.488888888888887</v>
      </c>
      <c r="F190" s="3">
        <v>11.377777777777778</v>
      </c>
      <c r="G190" s="3">
        <v>0.35555555555555557</v>
      </c>
      <c r="H190" s="3">
        <v>0.36200000000000004</v>
      </c>
      <c r="I190" s="3">
        <v>0.69444444444444442</v>
      </c>
      <c r="J190" s="3">
        <v>0</v>
      </c>
      <c r="K190" s="3">
        <v>0</v>
      </c>
      <c r="L190" s="3">
        <v>1.3305555555555555</v>
      </c>
      <c r="M190" s="3">
        <v>5.2249999999999996</v>
      </c>
      <c r="N190" s="3">
        <v>0</v>
      </c>
      <c r="O190" s="3">
        <f>SUM(Table2[[#This Row],[Qualified Social Work Staff Hours]:[Other Social Work Staff Hours]])/Table2[[#This Row],[MDS Census]]</f>
        <v>8.9333206686930094E-2</v>
      </c>
      <c r="P190" s="3">
        <v>0</v>
      </c>
      <c r="Q190" s="3">
        <v>9.4083333333333332</v>
      </c>
      <c r="R190" s="3">
        <f>SUM(Table2[[#This Row],[Qualified Activities Professional Hours]:[Other Activities Professional Hours]])/Table2[[#This Row],[MDS Census]]</f>
        <v>0.16085676291793313</v>
      </c>
      <c r="S190" s="3">
        <v>2.8444444444444446</v>
      </c>
      <c r="T190" s="3">
        <v>3.0666666666666669</v>
      </c>
      <c r="U190" s="3">
        <v>0</v>
      </c>
      <c r="V190" s="3">
        <f>SUM(Table2[[#This Row],[Occupational Therapist Hours]:[OT Aide Hours]])/Table2[[#This Row],[MDS Census]]</f>
        <v>0.10106382978723405</v>
      </c>
      <c r="W190" s="3">
        <v>5.4222222222222225</v>
      </c>
      <c r="X190" s="3">
        <v>2.8861111111111111</v>
      </c>
      <c r="Y190" s="3">
        <v>0</v>
      </c>
      <c r="Z190" s="3">
        <f>SUM(Table2[[#This Row],[Physical Therapist (PT) Hours]:[PT Aide Hours]])/Table2[[#This Row],[MDS Census]]</f>
        <v>0.14204977203647418</v>
      </c>
      <c r="AA190" s="3">
        <v>0</v>
      </c>
      <c r="AB190" s="3">
        <v>0</v>
      </c>
      <c r="AC190" s="3">
        <v>0</v>
      </c>
      <c r="AD190" s="3">
        <v>0</v>
      </c>
      <c r="AE190" s="3">
        <v>0</v>
      </c>
      <c r="AF190" s="3">
        <v>0</v>
      </c>
      <c r="AG190" s="3">
        <v>0</v>
      </c>
      <c r="AH190" s="1" t="s">
        <v>188</v>
      </c>
      <c r="AI190" s="17">
        <v>5</v>
      </c>
      <c r="AJ190" s="1"/>
    </row>
    <row r="191" spans="1:36" x14ac:dyDescent="0.2">
      <c r="A191" s="1" t="s">
        <v>425</v>
      </c>
      <c r="B191" s="1" t="s">
        <v>618</v>
      </c>
      <c r="C191" s="1" t="s">
        <v>996</v>
      </c>
      <c r="D191" s="1" t="s">
        <v>1079</v>
      </c>
      <c r="E191" s="3">
        <v>108.63333333333334</v>
      </c>
      <c r="F191" s="3">
        <v>5.6</v>
      </c>
      <c r="G191" s="3">
        <v>0</v>
      </c>
      <c r="H191" s="3">
        <v>0.6333333333333333</v>
      </c>
      <c r="I191" s="3">
        <v>5.6</v>
      </c>
      <c r="J191" s="3">
        <v>0</v>
      </c>
      <c r="K191" s="3">
        <v>0</v>
      </c>
      <c r="L191" s="3">
        <v>3.5787777777777774</v>
      </c>
      <c r="M191" s="3">
        <v>9.3333333333333339</v>
      </c>
      <c r="N191" s="3">
        <v>0</v>
      </c>
      <c r="O191" s="3">
        <f>SUM(Table2[[#This Row],[Qualified Social Work Staff Hours]:[Other Social Work Staff Hours]])/Table2[[#This Row],[MDS Census]]</f>
        <v>8.5915925130408105E-2</v>
      </c>
      <c r="P191" s="3">
        <v>5.2444444444444445</v>
      </c>
      <c r="Q191" s="3">
        <v>6.7393333333333318</v>
      </c>
      <c r="R191" s="3">
        <f>SUM(Table2[[#This Row],[Qualified Activities Professional Hours]:[Other Activities Professional Hours]])/Table2[[#This Row],[MDS Census]]</f>
        <v>0.11031400225017897</v>
      </c>
      <c r="S191" s="3">
        <v>7.8806666666666656</v>
      </c>
      <c r="T191" s="3">
        <v>7.3744444444444452</v>
      </c>
      <c r="U191" s="3">
        <v>0</v>
      </c>
      <c r="V191" s="3">
        <f>SUM(Table2[[#This Row],[Occupational Therapist Hours]:[OT Aide Hours]])/Table2[[#This Row],[MDS Census]]</f>
        <v>0.14042753400838701</v>
      </c>
      <c r="W191" s="3">
        <v>1.8555555555555554E-2</v>
      </c>
      <c r="X191" s="3">
        <v>7.7520000000000007</v>
      </c>
      <c r="Y191" s="3">
        <v>0</v>
      </c>
      <c r="Z191" s="3">
        <f>SUM(Table2[[#This Row],[Physical Therapist (PT) Hours]:[PT Aide Hours]])/Table2[[#This Row],[MDS Census]]</f>
        <v>7.1530121714227263E-2</v>
      </c>
      <c r="AA191" s="3">
        <v>0</v>
      </c>
      <c r="AB191" s="3">
        <v>0</v>
      </c>
      <c r="AC191" s="3">
        <v>0</v>
      </c>
      <c r="AD191" s="3">
        <v>0</v>
      </c>
      <c r="AE191" s="3">
        <v>0</v>
      </c>
      <c r="AF191" s="3">
        <v>0</v>
      </c>
      <c r="AG191" s="3">
        <v>0</v>
      </c>
      <c r="AH191" s="1" t="s">
        <v>189</v>
      </c>
      <c r="AI191" s="17">
        <v>5</v>
      </c>
      <c r="AJ191" s="1"/>
    </row>
    <row r="192" spans="1:36" x14ac:dyDescent="0.2">
      <c r="A192" s="1" t="s">
        <v>425</v>
      </c>
      <c r="B192" s="1" t="s">
        <v>619</v>
      </c>
      <c r="C192" s="1" t="s">
        <v>977</v>
      </c>
      <c r="D192" s="1" t="s">
        <v>1096</v>
      </c>
      <c r="E192" s="3">
        <v>80.666666666666671</v>
      </c>
      <c r="F192" s="3">
        <v>5.0666666666666664</v>
      </c>
      <c r="G192" s="3">
        <v>6.6666666666666666E-2</v>
      </c>
      <c r="H192" s="3">
        <v>0</v>
      </c>
      <c r="I192" s="3">
        <v>9.1583333333333332</v>
      </c>
      <c r="J192" s="3">
        <v>0</v>
      </c>
      <c r="K192" s="3">
        <v>0</v>
      </c>
      <c r="L192" s="3">
        <v>4.6625555555555547</v>
      </c>
      <c r="M192" s="3">
        <v>0</v>
      </c>
      <c r="N192" s="3">
        <v>5.3666666666666663</v>
      </c>
      <c r="O192" s="3">
        <f>SUM(Table2[[#This Row],[Qualified Social Work Staff Hours]:[Other Social Work Staff Hours]])/Table2[[#This Row],[MDS Census]]</f>
        <v>6.65289256198347E-2</v>
      </c>
      <c r="P192" s="3">
        <v>10.266666666666667</v>
      </c>
      <c r="Q192" s="3">
        <v>11.574999999999999</v>
      </c>
      <c r="R192" s="3">
        <f>SUM(Table2[[#This Row],[Qualified Activities Professional Hours]:[Other Activities Professional Hours]])/Table2[[#This Row],[MDS Census]]</f>
        <v>0.27076446280991734</v>
      </c>
      <c r="S192" s="3">
        <v>9.927888888888889</v>
      </c>
      <c r="T192" s="3">
        <v>5.9182222222222212</v>
      </c>
      <c r="U192" s="3">
        <v>0</v>
      </c>
      <c r="V192" s="3">
        <f>SUM(Table2[[#This Row],[Occupational Therapist Hours]:[OT Aide Hours]])/Table2[[#This Row],[MDS Census]]</f>
        <v>0.19643939393939391</v>
      </c>
      <c r="W192" s="3">
        <v>5.6538888888888881</v>
      </c>
      <c r="X192" s="3">
        <v>9.1828888888888915</v>
      </c>
      <c r="Y192" s="3">
        <v>0</v>
      </c>
      <c r="Z192" s="3">
        <f>SUM(Table2[[#This Row],[Physical Therapist (PT) Hours]:[PT Aide Hours]])/Table2[[#This Row],[MDS Census]]</f>
        <v>0.18392699724517908</v>
      </c>
      <c r="AA192" s="3">
        <v>0</v>
      </c>
      <c r="AB192" s="3">
        <v>0</v>
      </c>
      <c r="AC192" s="3">
        <v>0</v>
      </c>
      <c r="AD192" s="3">
        <v>0</v>
      </c>
      <c r="AE192" s="3">
        <v>0</v>
      </c>
      <c r="AF192" s="3">
        <v>0</v>
      </c>
      <c r="AG192" s="3">
        <v>0</v>
      </c>
      <c r="AH192" s="1" t="s">
        <v>190</v>
      </c>
      <c r="AI192" s="17">
        <v>5</v>
      </c>
      <c r="AJ192" s="1"/>
    </row>
    <row r="193" spans="1:36" x14ac:dyDescent="0.2">
      <c r="A193" s="1" t="s">
        <v>425</v>
      </c>
      <c r="B193" s="1" t="s">
        <v>620</v>
      </c>
      <c r="C193" s="1" t="s">
        <v>890</v>
      </c>
      <c r="D193" s="1" t="s">
        <v>1106</v>
      </c>
      <c r="E193" s="3">
        <v>70.711111111111109</v>
      </c>
      <c r="F193" s="3">
        <v>5.6</v>
      </c>
      <c r="G193" s="3">
        <v>0.22222222222222221</v>
      </c>
      <c r="H193" s="3">
        <v>0.31422222222222224</v>
      </c>
      <c r="I193" s="3">
        <v>0.94444444444444442</v>
      </c>
      <c r="J193" s="3">
        <v>0</v>
      </c>
      <c r="K193" s="3">
        <v>0</v>
      </c>
      <c r="L193" s="3">
        <v>4.2424444444444438</v>
      </c>
      <c r="M193" s="3">
        <v>0</v>
      </c>
      <c r="N193" s="3">
        <v>5.6266666666666669</v>
      </c>
      <c r="O193" s="3">
        <f>SUM(Table2[[#This Row],[Qualified Social Work Staff Hours]:[Other Social Work Staff Hours]])/Table2[[#This Row],[MDS Census]]</f>
        <v>7.9572595851665623E-2</v>
      </c>
      <c r="P193" s="3">
        <v>4.8583333333333334</v>
      </c>
      <c r="Q193" s="3">
        <v>7.6757777777777756</v>
      </c>
      <c r="R193" s="3">
        <f>SUM(Table2[[#This Row],[Qualified Activities Professional Hours]:[Other Activities Professional Hours]])/Table2[[#This Row],[MDS Census]]</f>
        <v>0.17725801382778125</v>
      </c>
      <c r="S193" s="3">
        <v>2.3992222222222224</v>
      </c>
      <c r="T193" s="3">
        <v>10.174666666666665</v>
      </c>
      <c r="U193" s="3">
        <v>0</v>
      </c>
      <c r="V193" s="3">
        <f>SUM(Table2[[#This Row],[Occupational Therapist Hours]:[OT Aide Hours]])/Table2[[#This Row],[MDS Census]]</f>
        <v>0.17782055311125078</v>
      </c>
      <c r="W193" s="3">
        <v>3.4225555555555554</v>
      </c>
      <c r="X193" s="3">
        <v>3.7907777777777771</v>
      </c>
      <c r="Y193" s="3">
        <v>0</v>
      </c>
      <c r="Z193" s="3">
        <f>SUM(Table2[[#This Row],[Physical Therapist (PT) Hours]:[PT Aide Hours]])/Table2[[#This Row],[MDS Census]]</f>
        <v>0.10201131363922061</v>
      </c>
      <c r="AA193" s="3">
        <v>0</v>
      </c>
      <c r="AB193" s="3">
        <v>0</v>
      </c>
      <c r="AC193" s="3">
        <v>0</v>
      </c>
      <c r="AD193" s="3">
        <v>0</v>
      </c>
      <c r="AE193" s="3">
        <v>0</v>
      </c>
      <c r="AF193" s="3">
        <v>0</v>
      </c>
      <c r="AG193" s="3">
        <v>0</v>
      </c>
      <c r="AH193" s="1" t="s">
        <v>191</v>
      </c>
      <c r="AI193" s="17">
        <v>5</v>
      </c>
      <c r="AJ193" s="1"/>
    </row>
    <row r="194" spans="1:36" x14ac:dyDescent="0.2">
      <c r="A194" s="1" t="s">
        <v>425</v>
      </c>
      <c r="B194" s="1" t="s">
        <v>621</v>
      </c>
      <c r="C194" s="1" t="s">
        <v>997</v>
      </c>
      <c r="D194" s="1" t="s">
        <v>1076</v>
      </c>
      <c r="E194" s="3">
        <v>67.511111111111106</v>
      </c>
      <c r="F194" s="3">
        <v>5.2444444444444445</v>
      </c>
      <c r="G194" s="3">
        <v>0.67777777777777781</v>
      </c>
      <c r="H194" s="3">
        <v>0.52222222222222225</v>
      </c>
      <c r="I194" s="3">
        <v>6.3166666666666664</v>
      </c>
      <c r="J194" s="3">
        <v>0</v>
      </c>
      <c r="K194" s="3">
        <v>0.41666666666666669</v>
      </c>
      <c r="L194" s="3">
        <v>1.575666666666667</v>
      </c>
      <c r="M194" s="3">
        <v>8.4444444444444446</v>
      </c>
      <c r="N194" s="3">
        <v>0</v>
      </c>
      <c r="O194" s="3">
        <f>SUM(Table2[[#This Row],[Qualified Social Work Staff Hours]:[Other Social Work Staff Hours]])/Table2[[#This Row],[MDS Census]]</f>
        <v>0.12508229098090851</v>
      </c>
      <c r="P194" s="3">
        <v>4.8888888888888893</v>
      </c>
      <c r="Q194" s="3">
        <v>16.597222222222221</v>
      </c>
      <c r="R194" s="3">
        <f>SUM(Table2[[#This Row],[Qualified Activities Professional Hours]:[Other Activities Professional Hours]])/Table2[[#This Row],[MDS Census]]</f>
        <v>0.31826036866359447</v>
      </c>
      <c r="S194" s="3">
        <v>14.640666666666673</v>
      </c>
      <c r="T194" s="3">
        <v>5.1612222222222215</v>
      </c>
      <c r="U194" s="3">
        <v>0</v>
      </c>
      <c r="V194" s="3">
        <f>SUM(Table2[[#This Row],[Occupational Therapist Hours]:[OT Aide Hours]])/Table2[[#This Row],[MDS Census]]</f>
        <v>0.29331303489137606</v>
      </c>
      <c r="W194" s="3">
        <v>5.177999999999999</v>
      </c>
      <c r="X194" s="3">
        <v>14.311777777777777</v>
      </c>
      <c r="Y194" s="3">
        <v>0</v>
      </c>
      <c r="Z194" s="3">
        <f>SUM(Table2[[#This Row],[Physical Therapist (PT) Hours]:[PT Aide Hours]])/Table2[[#This Row],[MDS Census]]</f>
        <v>0.2886899275839368</v>
      </c>
      <c r="AA194" s="3">
        <v>0</v>
      </c>
      <c r="AB194" s="3">
        <v>0</v>
      </c>
      <c r="AC194" s="3">
        <v>1.3333333333333333</v>
      </c>
      <c r="AD194" s="3">
        <v>0</v>
      </c>
      <c r="AE194" s="3">
        <v>0</v>
      </c>
      <c r="AF194" s="3">
        <v>0</v>
      </c>
      <c r="AG194" s="3">
        <v>0.44444444444444442</v>
      </c>
      <c r="AH194" s="1" t="s">
        <v>192</v>
      </c>
      <c r="AI194" s="17">
        <v>5</v>
      </c>
      <c r="AJ194" s="1"/>
    </row>
    <row r="195" spans="1:36" x14ac:dyDescent="0.2">
      <c r="A195" s="1" t="s">
        <v>425</v>
      </c>
      <c r="B195" s="1" t="s">
        <v>622</v>
      </c>
      <c r="C195" s="1" t="s">
        <v>984</v>
      </c>
      <c r="D195" s="1" t="s">
        <v>1084</v>
      </c>
      <c r="E195" s="3">
        <v>57.511111111111113</v>
      </c>
      <c r="F195" s="3">
        <v>4.8444444444444441</v>
      </c>
      <c r="G195" s="3">
        <v>0.39166666666666666</v>
      </c>
      <c r="H195" s="3">
        <v>0</v>
      </c>
      <c r="I195" s="3">
        <v>2.1333333333333333</v>
      </c>
      <c r="J195" s="3">
        <v>0</v>
      </c>
      <c r="K195" s="3">
        <v>0</v>
      </c>
      <c r="L195" s="3">
        <v>3.414333333333333</v>
      </c>
      <c r="M195" s="3">
        <v>5.2888888888888888</v>
      </c>
      <c r="N195" s="3">
        <v>0</v>
      </c>
      <c r="O195" s="3">
        <f>SUM(Table2[[#This Row],[Qualified Social Work Staff Hours]:[Other Social Work Staff Hours]])/Table2[[#This Row],[MDS Census]]</f>
        <v>9.1962905718701693E-2</v>
      </c>
      <c r="P195" s="3">
        <v>2.6805555555555567</v>
      </c>
      <c r="Q195" s="3">
        <v>8.4774444444444459</v>
      </c>
      <c r="R195" s="3">
        <f>SUM(Table2[[#This Row],[Qualified Activities Professional Hours]:[Other Activities Professional Hours]])/Table2[[#This Row],[MDS Census]]</f>
        <v>0.19401468315301396</v>
      </c>
      <c r="S195" s="3">
        <v>5.2433333333333305</v>
      </c>
      <c r="T195" s="3">
        <v>1.764777777777778</v>
      </c>
      <c r="U195" s="3">
        <v>0</v>
      </c>
      <c r="V195" s="3">
        <f>SUM(Table2[[#This Row],[Occupational Therapist Hours]:[OT Aide Hours]])/Table2[[#This Row],[MDS Census]]</f>
        <v>0.12185664605873256</v>
      </c>
      <c r="W195" s="3">
        <v>8.3415555555555549</v>
      </c>
      <c r="X195" s="3">
        <v>3.8661111111111111</v>
      </c>
      <c r="Y195" s="3">
        <v>0</v>
      </c>
      <c r="Z195" s="3">
        <f>SUM(Table2[[#This Row],[Physical Therapist (PT) Hours]:[PT Aide Hours]])/Table2[[#This Row],[MDS Census]]</f>
        <v>0.212266228748068</v>
      </c>
      <c r="AA195" s="3">
        <v>0</v>
      </c>
      <c r="AB195" s="3">
        <v>0</v>
      </c>
      <c r="AC195" s="3">
        <v>0</v>
      </c>
      <c r="AD195" s="3">
        <v>0</v>
      </c>
      <c r="AE195" s="3">
        <v>0</v>
      </c>
      <c r="AF195" s="3">
        <v>0</v>
      </c>
      <c r="AG195" s="3">
        <v>0</v>
      </c>
      <c r="AH195" s="1" t="s">
        <v>193</v>
      </c>
      <c r="AI195" s="17">
        <v>5</v>
      </c>
      <c r="AJ195" s="1"/>
    </row>
    <row r="196" spans="1:36" x14ac:dyDescent="0.2">
      <c r="A196" s="1" t="s">
        <v>425</v>
      </c>
      <c r="B196" s="1" t="s">
        <v>623</v>
      </c>
      <c r="C196" s="1" t="s">
        <v>998</v>
      </c>
      <c r="D196" s="1" t="s">
        <v>1105</v>
      </c>
      <c r="E196" s="3">
        <v>80.599999999999994</v>
      </c>
      <c r="F196" s="3">
        <v>5.6</v>
      </c>
      <c r="G196" s="3">
        <v>0</v>
      </c>
      <c r="H196" s="3">
        <v>0</v>
      </c>
      <c r="I196" s="3">
        <v>6.9833333333333334</v>
      </c>
      <c r="J196" s="3">
        <v>0</v>
      </c>
      <c r="K196" s="3">
        <v>0</v>
      </c>
      <c r="L196" s="3">
        <v>5.6</v>
      </c>
      <c r="M196" s="3">
        <v>0</v>
      </c>
      <c r="N196" s="3">
        <v>2.492666666666667</v>
      </c>
      <c r="O196" s="3">
        <f>SUM(Table2[[#This Row],[Qualified Social Work Staff Hours]:[Other Social Work Staff Hours]])/Table2[[#This Row],[MDS Census]]</f>
        <v>3.0926385442514481E-2</v>
      </c>
      <c r="P196" s="3">
        <v>4.7111111111111112</v>
      </c>
      <c r="Q196" s="3">
        <v>13.036333333333333</v>
      </c>
      <c r="R196" s="3">
        <f>SUM(Table2[[#This Row],[Qualified Activities Professional Hours]:[Other Activities Professional Hours]])/Table2[[#This Row],[MDS Census]]</f>
        <v>0.22019161841742488</v>
      </c>
      <c r="S196" s="3">
        <v>5.0275555555555549</v>
      </c>
      <c r="T196" s="3">
        <v>0.68622222222222218</v>
      </c>
      <c r="U196" s="3">
        <v>0</v>
      </c>
      <c r="V196" s="3">
        <f>SUM(Table2[[#This Row],[Occupational Therapist Hours]:[OT Aide Hours]])/Table2[[#This Row],[MDS Census]]</f>
        <v>7.0890543148607654E-2</v>
      </c>
      <c r="W196" s="3">
        <v>0.38322222222222224</v>
      </c>
      <c r="X196" s="3">
        <v>5.5995555555555558</v>
      </c>
      <c r="Y196" s="3">
        <v>0</v>
      </c>
      <c r="Z196" s="3">
        <f>SUM(Table2[[#This Row],[Physical Therapist (PT) Hours]:[PT Aide Hours]])/Table2[[#This Row],[MDS Census]]</f>
        <v>7.4228012131237947E-2</v>
      </c>
      <c r="AA196" s="3">
        <v>0</v>
      </c>
      <c r="AB196" s="3">
        <v>0</v>
      </c>
      <c r="AC196" s="3">
        <v>0</v>
      </c>
      <c r="AD196" s="3">
        <v>0</v>
      </c>
      <c r="AE196" s="3">
        <v>0</v>
      </c>
      <c r="AF196" s="3">
        <v>0</v>
      </c>
      <c r="AG196" s="3">
        <v>0</v>
      </c>
      <c r="AH196" s="1" t="s">
        <v>194</v>
      </c>
      <c r="AI196" s="17">
        <v>5</v>
      </c>
      <c r="AJ196" s="1"/>
    </row>
    <row r="197" spans="1:36" x14ac:dyDescent="0.2">
      <c r="A197" s="1" t="s">
        <v>425</v>
      </c>
      <c r="B197" s="1" t="s">
        <v>624</v>
      </c>
      <c r="C197" s="1" t="s">
        <v>887</v>
      </c>
      <c r="D197" s="1" t="s">
        <v>1129</v>
      </c>
      <c r="E197" s="3">
        <v>92.966666666666669</v>
      </c>
      <c r="F197" s="3">
        <v>8.6222222222222218</v>
      </c>
      <c r="G197" s="3">
        <v>0.51111111111111107</v>
      </c>
      <c r="H197" s="3">
        <v>0.57222222222222219</v>
      </c>
      <c r="I197" s="3">
        <v>3.4430000000000001</v>
      </c>
      <c r="J197" s="3">
        <v>0</v>
      </c>
      <c r="K197" s="3">
        <v>0</v>
      </c>
      <c r="L197" s="3">
        <v>1.1459999999999999</v>
      </c>
      <c r="M197" s="3">
        <v>0</v>
      </c>
      <c r="N197" s="3">
        <v>11.042222222222227</v>
      </c>
      <c r="O197" s="3">
        <f>SUM(Table2[[#This Row],[Qualified Social Work Staff Hours]:[Other Social Work Staff Hours]])/Table2[[#This Row],[MDS Census]]</f>
        <v>0.11877614437671812</v>
      </c>
      <c r="P197" s="3">
        <v>5.1022222222222231</v>
      </c>
      <c r="Q197" s="3">
        <v>9.3388888888888832</v>
      </c>
      <c r="R197" s="3">
        <f>SUM(Table2[[#This Row],[Qualified Activities Professional Hours]:[Other Activities Professional Hours]])/Table2[[#This Row],[MDS Census]]</f>
        <v>0.15533644077925177</v>
      </c>
      <c r="S197" s="3">
        <v>4.0948888888888888</v>
      </c>
      <c r="T197" s="3">
        <v>5.458222222222223</v>
      </c>
      <c r="U197" s="3">
        <v>0</v>
      </c>
      <c r="V197" s="3">
        <f>SUM(Table2[[#This Row],[Occupational Therapist Hours]:[OT Aide Hours]])/Table2[[#This Row],[MDS Census]]</f>
        <v>0.10275845583841281</v>
      </c>
      <c r="W197" s="3">
        <v>4.9037777777777771</v>
      </c>
      <c r="X197" s="3">
        <v>9.3314444444444415</v>
      </c>
      <c r="Y197" s="3">
        <v>0</v>
      </c>
      <c r="Z197" s="3">
        <f>SUM(Table2[[#This Row],[Physical Therapist (PT) Hours]:[PT Aide Hours]])/Table2[[#This Row],[MDS Census]]</f>
        <v>0.15312178797657461</v>
      </c>
      <c r="AA197" s="3">
        <v>0</v>
      </c>
      <c r="AB197" s="3">
        <v>0</v>
      </c>
      <c r="AC197" s="3">
        <v>0</v>
      </c>
      <c r="AD197" s="3">
        <v>0</v>
      </c>
      <c r="AE197" s="3">
        <v>0</v>
      </c>
      <c r="AF197" s="3">
        <v>0</v>
      </c>
      <c r="AG197" s="3">
        <v>0</v>
      </c>
      <c r="AH197" s="1" t="s">
        <v>195</v>
      </c>
      <c r="AI197" s="17">
        <v>5</v>
      </c>
      <c r="AJ197" s="1"/>
    </row>
    <row r="198" spans="1:36" x14ac:dyDescent="0.2">
      <c r="A198" s="1" t="s">
        <v>425</v>
      </c>
      <c r="B198" s="1" t="s">
        <v>541</v>
      </c>
      <c r="C198" s="1" t="s">
        <v>427</v>
      </c>
      <c r="D198" s="1" t="s">
        <v>1137</v>
      </c>
      <c r="E198" s="3">
        <v>29.1</v>
      </c>
      <c r="F198" s="3">
        <v>5.6888888888888891</v>
      </c>
      <c r="G198" s="3">
        <v>0.42222222222222222</v>
      </c>
      <c r="H198" s="3">
        <v>0.16433333333333333</v>
      </c>
      <c r="I198" s="3">
        <v>0.05</v>
      </c>
      <c r="J198" s="3">
        <v>0</v>
      </c>
      <c r="K198" s="3">
        <v>0</v>
      </c>
      <c r="L198" s="3">
        <v>0.68766666666666654</v>
      </c>
      <c r="M198" s="3">
        <v>5.6888888888888891</v>
      </c>
      <c r="N198" s="3">
        <v>0</v>
      </c>
      <c r="O198" s="3">
        <f>SUM(Table2[[#This Row],[Qualified Social Work Staff Hours]:[Other Social Work Staff Hours]])/Table2[[#This Row],[MDS Census]]</f>
        <v>0.19549446353570066</v>
      </c>
      <c r="P198" s="3">
        <v>0</v>
      </c>
      <c r="Q198" s="3">
        <v>10.875</v>
      </c>
      <c r="R198" s="3">
        <f>SUM(Table2[[#This Row],[Qualified Activities Professional Hours]:[Other Activities Professional Hours]])/Table2[[#This Row],[MDS Census]]</f>
        <v>0.37371134020618557</v>
      </c>
      <c r="S198" s="3">
        <v>5.8857777777777764</v>
      </c>
      <c r="T198" s="3">
        <v>0.46633333333333332</v>
      </c>
      <c r="U198" s="3">
        <v>0</v>
      </c>
      <c r="V198" s="3">
        <f>SUM(Table2[[#This Row],[Occupational Therapist Hours]:[OT Aide Hours]])/Table2[[#This Row],[MDS Census]]</f>
        <v>0.21828560519282161</v>
      </c>
      <c r="W198" s="3">
        <v>0.59600000000000009</v>
      </c>
      <c r="X198" s="3">
        <v>4.4364444444444437</v>
      </c>
      <c r="Y198" s="3">
        <v>0</v>
      </c>
      <c r="Z198" s="3">
        <f>SUM(Table2[[#This Row],[Physical Therapist (PT) Hours]:[PT Aide Hours]])/Table2[[#This Row],[MDS Census]]</f>
        <v>0.17293623520427642</v>
      </c>
      <c r="AA198" s="3">
        <v>0</v>
      </c>
      <c r="AB198" s="3">
        <v>0</v>
      </c>
      <c r="AC198" s="3">
        <v>0</v>
      </c>
      <c r="AD198" s="3">
        <v>0</v>
      </c>
      <c r="AE198" s="3">
        <v>0</v>
      </c>
      <c r="AF198" s="3">
        <v>0</v>
      </c>
      <c r="AG198" s="3">
        <v>0</v>
      </c>
      <c r="AH198" s="1" t="s">
        <v>196</v>
      </c>
      <c r="AI198" s="17">
        <v>5</v>
      </c>
      <c r="AJ198" s="1"/>
    </row>
    <row r="199" spans="1:36" x14ac:dyDescent="0.2">
      <c r="A199" s="1" t="s">
        <v>425</v>
      </c>
      <c r="B199" s="1" t="s">
        <v>625</v>
      </c>
      <c r="C199" s="1" t="s">
        <v>911</v>
      </c>
      <c r="D199" s="1" t="s">
        <v>1075</v>
      </c>
      <c r="E199" s="3">
        <v>33.511111111111113</v>
      </c>
      <c r="F199" s="3">
        <v>1.0666666666666667</v>
      </c>
      <c r="G199" s="3">
        <v>0.66666666666666663</v>
      </c>
      <c r="H199" s="3">
        <v>0</v>
      </c>
      <c r="I199" s="3">
        <v>2.0916666666666668</v>
      </c>
      <c r="J199" s="3">
        <v>0</v>
      </c>
      <c r="K199" s="3">
        <v>0.92777777777777781</v>
      </c>
      <c r="L199" s="3">
        <v>0.45622222222222231</v>
      </c>
      <c r="M199" s="3">
        <v>5.1555555555555559</v>
      </c>
      <c r="N199" s="3">
        <v>0</v>
      </c>
      <c r="O199" s="3">
        <f>SUM(Table2[[#This Row],[Qualified Social Work Staff Hours]:[Other Social Work Staff Hours]])/Table2[[#This Row],[MDS Census]]</f>
        <v>0.15384615384615385</v>
      </c>
      <c r="P199" s="3">
        <v>5.6</v>
      </c>
      <c r="Q199" s="3">
        <v>0</v>
      </c>
      <c r="R199" s="3">
        <f>SUM(Table2[[#This Row],[Qualified Activities Professional Hours]:[Other Activities Professional Hours]])/Table2[[#This Row],[MDS Census]]</f>
        <v>0.16710875331564984</v>
      </c>
      <c r="S199" s="3">
        <v>0.39533333333333331</v>
      </c>
      <c r="T199" s="3">
        <v>0.57577777777777783</v>
      </c>
      <c r="U199" s="3">
        <v>0</v>
      </c>
      <c r="V199" s="3">
        <f>SUM(Table2[[#This Row],[Occupational Therapist Hours]:[OT Aide Hours]])/Table2[[#This Row],[MDS Census]]</f>
        <v>2.8978779840848807E-2</v>
      </c>
      <c r="W199" s="3">
        <v>0.21600000000000003</v>
      </c>
      <c r="X199" s="3">
        <v>0.628</v>
      </c>
      <c r="Y199" s="3">
        <v>0</v>
      </c>
      <c r="Z199" s="3">
        <f>SUM(Table2[[#This Row],[Physical Therapist (PT) Hours]:[PT Aide Hours]])/Table2[[#This Row],[MDS Census]]</f>
        <v>2.5185676392572947E-2</v>
      </c>
      <c r="AA199" s="3">
        <v>0.26111111111111113</v>
      </c>
      <c r="AB199" s="3">
        <v>0</v>
      </c>
      <c r="AC199" s="3">
        <v>0</v>
      </c>
      <c r="AD199" s="3">
        <v>0</v>
      </c>
      <c r="AE199" s="3">
        <v>0</v>
      </c>
      <c r="AF199" s="3">
        <v>0</v>
      </c>
      <c r="AG199" s="3">
        <v>1.2555555555555555</v>
      </c>
      <c r="AH199" s="1" t="s">
        <v>197</v>
      </c>
      <c r="AI199" s="17">
        <v>5</v>
      </c>
      <c r="AJ199" s="1"/>
    </row>
    <row r="200" spans="1:36" x14ac:dyDescent="0.2">
      <c r="A200" s="1" t="s">
        <v>425</v>
      </c>
      <c r="B200" s="1" t="s">
        <v>626</v>
      </c>
      <c r="C200" s="1" t="s">
        <v>928</v>
      </c>
      <c r="D200" s="1" t="s">
        <v>1079</v>
      </c>
      <c r="E200" s="3">
        <v>92.911111111111111</v>
      </c>
      <c r="F200" s="3">
        <v>5.2444444444444445</v>
      </c>
      <c r="G200" s="3">
        <v>0</v>
      </c>
      <c r="H200" s="3">
        <v>0.5</v>
      </c>
      <c r="I200" s="3">
        <v>11.257888888888889</v>
      </c>
      <c r="J200" s="3">
        <v>0</v>
      </c>
      <c r="K200" s="3">
        <v>0</v>
      </c>
      <c r="L200" s="3">
        <v>0.76</v>
      </c>
      <c r="M200" s="3">
        <v>5.4</v>
      </c>
      <c r="N200" s="3">
        <v>0.33455555555555555</v>
      </c>
      <c r="O200" s="3">
        <f>SUM(Table2[[#This Row],[Qualified Social Work Staff Hours]:[Other Social Work Staff Hours]])/Table2[[#This Row],[MDS Census]]</f>
        <v>6.1720880172207608E-2</v>
      </c>
      <c r="P200" s="3">
        <v>5.333333333333333</v>
      </c>
      <c r="Q200" s="3">
        <v>12.460222222222217</v>
      </c>
      <c r="R200" s="3">
        <f>SUM(Table2[[#This Row],[Qualified Activities Professional Hours]:[Other Activities Professional Hours]])/Table2[[#This Row],[MDS Census]]</f>
        <v>0.19151160009567084</v>
      </c>
      <c r="S200" s="3">
        <v>0.1</v>
      </c>
      <c r="T200" s="3">
        <v>5.2560000000000011</v>
      </c>
      <c r="U200" s="3">
        <v>0</v>
      </c>
      <c r="V200" s="3">
        <f>SUM(Table2[[#This Row],[Occupational Therapist Hours]:[OT Aide Hours]])/Table2[[#This Row],[MDS Census]]</f>
        <v>5.7646496053575705E-2</v>
      </c>
      <c r="W200" s="3">
        <v>5.822444444444443</v>
      </c>
      <c r="X200" s="3">
        <v>5.0900000000000007</v>
      </c>
      <c r="Y200" s="3">
        <v>0</v>
      </c>
      <c r="Z200" s="3">
        <f>SUM(Table2[[#This Row],[Physical Therapist (PT) Hours]:[PT Aide Hours]])/Table2[[#This Row],[MDS Census]]</f>
        <v>0.11745037072470699</v>
      </c>
      <c r="AA200" s="3">
        <v>0</v>
      </c>
      <c r="AB200" s="3">
        <v>0</v>
      </c>
      <c r="AC200" s="3">
        <v>0</v>
      </c>
      <c r="AD200" s="3">
        <v>0</v>
      </c>
      <c r="AE200" s="3">
        <v>0</v>
      </c>
      <c r="AF200" s="3">
        <v>0</v>
      </c>
      <c r="AG200" s="3">
        <v>0</v>
      </c>
      <c r="AH200" s="1" t="s">
        <v>198</v>
      </c>
      <c r="AI200" s="17">
        <v>5</v>
      </c>
      <c r="AJ200" s="1"/>
    </row>
    <row r="201" spans="1:36" x14ac:dyDescent="0.2">
      <c r="A201" s="1" t="s">
        <v>425</v>
      </c>
      <c r="B201" s="1" t="s">
        <v>627</v>
      </c>
      <c r="C201" s="1" t="s">
        <v>999</v>
      </c>
      <c r="D201" s="1" t="s">
        <v>1121</v>
      </c>
      <c r="E201" s="3">
        <v>107.24444444444444</v>
      </c>
      <c r="F201" s="3">
        <v>5.0666666666666664</v>
      </c>
      <c r="G201" s="3">
        <v>0.2</v>
      </c>
      <c r="H201" s="3">
        <v>0.38655555555555565</v>
      </c>
      <c r="I201" s="3">
        <v>2.4888888888888889</v>
      </c>
      <c r="J201" s="3">
        <v>0</v>
      </c>
      <c r="K201" s="3">
        <v>0</v>
      </c>
      <c r="L201" s="3">
        <v>9.7011111111111141</v>
      </c>
      <c r="M201" s="3">
        <v>0</v>
      </c>
      <c r="N201" s="3">
        <v>6.2055555555555557</v>
      </c>
      <c r="O201" s="3">
        <f>SUM(Table2[[#This Row],[Qualified Social Work Staff Hours]:[Other Social Work Staff Hours]])/Table2[[#This Row],[MDS Census]]</f>
        <v>5.7863655200994617E-2</v>
      </c>
      <c r="P201" s="3">
        <v>0</v>
      </c>
      <c r="Q201" s="3">
        <v>0</v>
      </c>
      <c r="R201" s="3">
        <f>SUM(Table2[[#This Row],[Qualified Activities Professional Hours]:[Other Activities Professional Hours]])/Table2[[#This Row],[MDS Census]]</f>
        <v>0</v>
      </c>
      <c r="S201" s="3">
        <v>7.7634444444444437</v>
      </c>
      <c r="T201" s="3">
        <v>5.1425555555555578</v>
      </c>
      <c r="U201" s="3">
        <v>0</v>
      </c>
      <c r="V201" s="3">
        <f>SUM(Table2[[#This Row],[Occupational Therapist Hours]:[OT Aide Hours]])/Table2[[#This Row],[MDS Census]]</f>
        <v>0.12034189805221718</v>
      </c>
      <c r="W201" s="3">
        <v>8.2119999999999997</v>
      </c>
      <c r="X201" s="3">
        <v>10.645222222222218</v>
      </c>
      <c r="Y201" s="3">
        <v>0</v>
      </c>
      <c r="Z201" s="3">
        <f>SUM(Table2[[#This Row],[Physical Therapist (PT) Hours]:[PT Aide Hours]])/Table2[[#This Row],[MDS Census]]</f>
        <v>0.17583402403646911</v>
      </c>
      <c r="AA201" s="3">
        <v>0</v>
      </c>
      <c r="AB201" s="3">
        <v>0</v>
      </c>
      <c r="AC201" s="3">
        <v>0</v>
      </c>
      <c r="AD201" s="3">
        <v>0</v>
      </c>
      <c r="AE201" s="3">
        <v>0</v>
      </c>
      <c r="AF201" s="3">
        <v>0</v>
      </c>
      <c r="AG201" s="3">
        <v>0</v>
      </c>
      <c r="AH201" s="1" t="s">
        <v>199</v>
      </c>
      <c r="AI201" s="17">
        <v>5</v>
      </c>
      <c r="AJ201" s="1"/>
    </row>
    <row r="202" spans="1:36" x14ac:dyDescent="0.2">
      <c r="A202" s="1" t="s">
        <v>425</v>
      </c>
      <c r="B202" s="1" t="s">
        <v>628</v>
      </c>
      <c r="C202" s="1" t="s">
        <v>1000</v>
      </c>
      <c r="D202" s="1" t="s">
        <v>1138</v>
      </c>
      <c r="E202" s="3">
        <v>88.811111111111117</v>
      </c>
      <c r="F202" s="3">
        <v>5.2444444444444445</v>
      </c>
      <c r="G202" s="3">
        <v>15.413333333333334</v>
      </c>
      <c r="H202" s="3">
        <v>0</v>
      </c>
      <c r="I202" s="3">
        <v>0</v>
      </c>
      <c r="J202" s="3">
        <v>5.25</v>
      </c>
      <c r="K202" s="3">
        <v>0</v>
      </c>
      <c r="L202" s="3">
        <v>3.5422222222222222</v>
      </c>
      <c r="M202" s="3">
        <v>11.708888888888891</v>
      </c>
      <c r="N202" s="3">
        <v>0</v>
      </c>
      <c r="O202" s="3">
        <f>SUM(Table2[[#This Row],[Qualified Social Work Staff Hours]:[Other Social Work Staff Hours]])/Table2[[#This Row],[MDS Census]]</f>
        <v>0.13184036031527588</v>
      </c>
      <c r="P202" s="3">
        <v>0</v>
      </c>
      <c r="Q202" s="3">
        <v>32.602222222222217</v>
      </c>
      <c r="R202" s="3">
        <f>SUM(Table2[[#This Row],[Qualified Activities Professional Hours]:[Other Activities Professional Hours]])/Table2[[#This Row],[MDS Census]]</f>
        <v>0.36709620918303509</v>
      </c>
      <c r="S202" s="3">
        <v>0</v>
      </c>
      <c r="T202" s="3">
        <v>0</v>
      </c>
      <c r="U202" s="3">
        <v>0</v>
      </c>
      <c r="V202" s="3">
        <f>SUM(Table2[[#This Row],[Occupational Therapist Hours]:[OT Aide Hours]])/Table2[[#This Row],[MDS Census]]</f>
        <v>0</v>
      </c>
      <c r="W202" s="3">
        <v>0</v>
      </c>
      <c r="X202" s="3">
        <v>0</v>
      </c>
      <c r="Y202" s="3">
        <v>0</v>
      </c>
      <c r="Z202" s="3">
        <f>SUM(Table2[[#This Row],[Physical Therapist (PT) Hours]:[PT Aide Hours]])/Table2[[#This Row],[MDS Census]]</f>
        <v>0</v>
      </c>
      <c r="AA202" s="3">
        <v>0</v>
      </c>
      <c r="AB202" s="3">
        <v>0.78333333333333321</v>
      </c>
      <c r="AC202" s="3">
        <v>5.13</v>
      </c>
      <c r="AD202" s="3">
        <v>0</v>
      </c>
      <c r="AE202" s="3">
        <v>0</v>
      </c>
      <c r="AF202" s="3">
        <v>0</v>
      </c>
      <c r="AG202" s="3">
        <v>0</v>
      </c>
      <c r="AH202" s="1" t="s">
        <v>200</v>
      </c>
      <c r="AI202" s="17">
        <v>5</v>
      </c>
      <c r="AJ202" s="1"/>
    </row>
    <row r="203" spans="1:36" x14ac:dyDescent="0.2">
      <c r="A203" s="1" t="s">
        <v>425</v>
      </c>
      <c r="B203" s="1" t="s">
        <v>629</v>
      </c>
      <c r="C203" s="1" t="s">
        <v>858</v>
      </c>
      <c r="D203" s="1" t="s">
        <v>1121</v>
      </c>
      <c r="E203" s="3">
        <v>113.77777777777777</v>
      </c>
      <c r="F203" s="3">
        <v>5.6888888888888891</v>
      </c>
      <c r="G203" s="3">
        <v>0.17777777777777778</v>
      </c>
      <c r="H203" s="3">
        <v>0.69277777777777783</v>
      </c>
      <c r="I203" s="3">
        <v>9.9543333333333326</v>
      </c>
      <c r="J203" s="3">
        <v>0</v>
      </c>
      <c r="K203" s="3">
        <v>0</v>
      </c>
      <c r="L203" s="3">
        <v>1.7624444444444445</v>
      </c>
      <c r="M203" s="3">
        <v>5.4777777777777779</v>
      </c>
      <c r="N203" s="3">
        <v>10.613888888888887</v>
      </c>
      <c r="O203" s="3">
        <f>SUM(Table2[[#This Row],[Qualified Social Work Staff Hours]:[Other Social Work Staff Hours]])/Table2[[#This Row],[MDS Census]]</f>
        <v>0.14143066406249999</v>
      </c>
      <c r="P203" s="3">
        <v>5.4777777777777779</v>
      </c>
      <c r="Q203" s="3">
        <v>18.555888888888891</v>
      </c>
      <c r="R203" s="3">
        <f>SUM(Table2[[#This Row],[Qualified Activities Professional Hours]:[Other Activities Professional Hours]])/Table2[[#This Row],[MDS Census]]</f>
        <v>0.21123339843750003</v>
      </c>
      <c r="S203" s="3">
        <v>10.714777777777776</v>
      </c>
      <c r="T203" s="3">
        <v>23.687666666666665</v>
      </c>
      <c r="U203" s="3">
        <v>0</v>
      </c>
      <c r="V203" s="3">
        <f>SUM(Table2[[#This Row],[Occupational Therapist Hours]:[OT Aide Hours]])/Table2[[#This Row],[MDS Census]]</f>
        <v>0.30236523437500001</v>
      </c>
      <c r="W203" s="3">
        <v>22.605888888888888</v>
      </c>
      <c r="X203" s="3">
        <v>23.893222222222231</v>
      </c>
      <c r="Y203" s="3">
        <v>4.5687777777777772</v>
      </c>
      <c r="Z203" s="3">
        <f>SUM(Table2[[#This Row],[Physical Therapist (PT) Hours]:[PT Aide Hours]])/Table2[[#This Row],[MDS Census]]</f>
        <v>0.4488388671875001</v>
      </c>
      <c r="AA203" s="3">
        <v>0</v>
      </c>
      <c r="AB203" s="3">
        <v>0</v>
      </c>
      <c r="AC203" s="3">
        <v>0</v>
      </c>
      <c r="AD203" s="3">
        <v>0</v>
      </c>
      <c r="AE203" s="3">
        <v>0</v>
      </c>
      <c r="AF203" s="3">
        <v>0</v>
      </c>
      <c r="AG203" s="3">
        <v>0</v>
      </c>
      <c r="AH203" s="1" t="s">
        <v>201</v>
      </c>
      <c r="AI203" s="17">
        <v>5</v>
      </c>
      <c r="AJ203" s="1"/>
    </row>
    <row r="204" spans="1:36" x14ac:dyDescent="0.2">
      <c r="A204" s="1" t="s">
        <v>425</v>
      </c>
      <c r="B204" s="1" t="s">
        <v>630</v>
      </c>
      <c r="C204" s="1" t="s">
        <v>1001</v>
      </c>
      <c r="D204" s="1" t="s">
        <v>1139</v>
      </c>
      <c r="E204" s="3">
        <v>67.455555555555549</v>
      </c>
      <c r="F204" s="3">
        <v>5.5111111111111111</v>
      </c>
      <c r="G204" s="3">
        <v>0.17777777777777778</v>
      </c>
      <c r="H204" s="3">
        <v>0.36666666666666664</v>
      </c>
      <c r="I204" s="3">
        <v>3.2977777777777773</v>
      </c>
      <c r="J204" s="3">
        <v>0</v>
      </c>
      <c r="K204" s="3">
        <v>0</v>
      </c>
      <c r="L204" s="3">
        <v>0.97588888888888892</v>
      </c>
      <c r="M204" s="3">
        <v>5.6611111111111114</v>
      </c>
      <c r="N204" s="3">
        <v>0</v>
      </c>
      <c r="O204" s="3">
        <f>SUM(Table2[[#This Row],[Qualified Social Work Staff Hours]:[Other Social Work Staff Hours]])/Table2[[#This Row],[MDS Census]]</f>
        <v>8.3923571075605344E-2</v>
      </c>
      <c r="P204" s="3">
        <v>5.8599999999999994</v>
      </c>
      <c r="Q204" s="3">
        <v>8.4144444444444453</v>
      </c>
      <c r="R204" s="3">
        <f>SUM(Table2[[#This Row],[Qualified Activities Professional Hours]:[Other Activities Professional Hours]])/Table2[[#This Row],[MDS Census]]</f>
        <v>0.21161258441772363</v>
      </c>
      <c r="S204" s="3">
        <v>10.689555555555556</v>
      </c>
      <c r="T204" s="3">
        <v>0.84733333333333338</v>
      </c>
      <c r="U204" s="3">
        <v>0</v>
      </c>
      <c r="V204" s="3">
        <f>SUM(Table2[[#This Row],[Occupational Therapist Hours]:[OT Aide Hours]])/Table2[[#This Row],[MDS Census]]</f>
        <v>0.17102948443419538</v>
      </c>
      <c r="W204" s="3">
        <v>2.1865555555555556</v>
      </c>
      <c r="X204" s="3">
        <v>9.4921111111111074</v>
      </c>
      <c r="Y204" s="3">
        <v>0</v>
      </c>
      <c r="Z204" s="3">
        <f>SUM(Table2[[#This Row],[Physical Therapist (PT) Hours]:[PT Aide Hours]])/Table2[[#This Row],[MDS Census]]</f>
        <v>0.17313127985504856</v>
      </c>
      <c r="AA204" s="3">
        <v>0</v>
      </c>
      <c r="AB204" s="3">
        <v>0</v>
      </c>
      <c r="AC204" s="3">
        <v>0</v>
      </c>
      <c r="AD204" s="3">
        <v>0</v>
      </c>
      <c r="AE204" s="3">
        <v>0</v>
      </c>
      <c r="AF204" s="3">
        <v>0</v>
      </c>
      <c r="AG204" s="3">
        <v>0</v>
      </c>
      <c r="AH204" s="1" t="s">
        <v>202</v>
      </c>
      <c r="AI204" s="17">
        <v>5</v>
      </c>
      <c r="AJ204" s="1"/>
    </row>
    <row r="205" spans="1:36" x14ac:dyDescent="0.2">
      <c r="A205" s="1" t="s">
        <v>425</v>
      </c>
      <c r="B205" s="1" t="s">
        <v>631</v>
      </c>
      <c r="C205" s="1" t="s">
        <v>997</v>
      </c>
      <c r="D205" s="1" t="s">
        <v>1076</v>
      </c>
      <c r="E205" s="3">
        <v>23.322222222222223</v>
      </c>
      <c r="F205" s="3">
        <v>4.6222222222222218</v>
      </c>
      <c r="G205" s="3">
        <v>0.33333333333333331</v>
      </c>
      <c r="H205" s="3">
        <v>2.3333333333333334E-2</v>
      </c>
      <c r="I205" s="3">
        <v>3.4364444444444446</v>
      </c>
      <c r="J205" s="3">
        <v>0</v>
      </c>
      <c r="K205" s="3">
        <v>0</v>
      </c>
      <c r="L205" s="3">
        <v>1.4023333333333334</v>
      </c>
      <c r="M205" s="3">
        <v>4.9387777777777764</v>
      </c>
      <c r="N205" s="3">
        <v>0</v>
      </c>
      <c r="O205" s="3">
        <f>SUM(Table2[[#This Row],[Qualified Social Work Staff Hours]:[Other Social Work Staff Hours]])/Table2[[#This Row],[MDS Census]]</f>
        <v>0.21176274416388749</v>
      </c>
      <c r="P205" s="3">
        <v>5.4761111111111092</v>
      </c>
      <c r="Q205" s="3">
        <v>6.772777777777776</v>
      </c>
      <c r="R205" s="3">
        <f>SUM(Table2[[#This Row],[Qualified Activities Professional Hours]:[Other Activities Professional Hours]])/Table2[[#This Row],[MDS Census]]</f>
        <v>0.52520247737017611</v>
      </c>
      <c r="S205" s="3">
        <v>5.8409999999999993</v>
      </c>
      <c r="T205" s="3">
        <v>0</v>
      </c>
      <c r="U205" s="3">
        <v>0</v>
      </c>
      <c r="V205" s="3">
        <f>SUM(Table2[[#This Row],[Occupational Therapist Hours]:[OT Aide Hours]])/Table2[[#This Row],[MDS Census]]</f>
        <v>0.25044783230109574</v>
      </c>
      <c r="W205" s="3">
        <v>6.0668888888888901</v>
      </c>
      <c r="X205" s="3">
        <v>1.5546666666666664</v>
      </c>
      <c r="Y205" s="3">
        <v>0</v>
      </c>
      <c r="Z205" s="3">
        <f>SUM(Table2[[#This Row],[Physical Therapist (PT) Hours]:[PT Aide Hours]])/Table2[[#This Row],[MDS Census]]</f>
        <v>0.32679371129109103</v>
      </c>
      <c r="AA205" s="3">
        <v>0.30555555555555558</v>
      </c>
      <c r="AB205" s="3">
        <v>0</v>
      </c>
      <c r="AC205" s="3">
        <v>0</v>
      </c>
      <c r="AD205" s="3">
        <v>0</v>
      </c>
      <c r="AE205" s="3">
        <v>0</v>
      </c>
      <c r="AF205" s="3">
        <v>0.16433333333333333</v>
      </c>
      <c r="AG205" s="3">
        <v>0</v>
      </c>
      <c r="AH205" s="1" t="s">
        <v>203</v>
      </c>
      <c r="AI205" s="17">
        <v>5</v>
      </c>
      <c r="AJ205" s="1"/>
    </row>
    <row r="206" spans="1:36" x14ac:dyDescent="0.2">
      <c r="A206" s="1" t="s">
        <v>425</v>
      </c>
      <c r="B206" s="1" t="s">
        <v>632</v>
      </c>
      <c r="C206" s="1" t="s">
        <v>925</v>
      </c>
      <c r="D206" s="1" t="s">
        <v>1115</v>
      </c>
      <c r="E206" s="3">
        <v>74.2</v>
      </c>
      <c r="F206" s="3">
        <v>6.3111111111111109</v>
      </c>
      <c r="G206" s="3">
        <v>1.5</v>
      </c>
      <c r="H206" s="3">
        <v>0</v>
      </c>
      <c r="I206" s="3">
        <v>7.1259999999999994</v>
      </c>
      <c r="J206" s="3">
        <v>0</v>
      </c>
      <c r="K206" s="3">
        <v>0</v>
      </c>
      <c r="L206" s="3">
        <v>4.9359999999999991</v>
      </c>
      <c r="M206" s="3">
        <v>5.6</v>
      </c>
      <c r="N206" s="3">
        <v>0</v>
      </c>
      <c r="O206" s="3">
        <f>SUM(Table2[[#This Row],[Qualified Social Work Staff Hours]:[Other Social Work Staff Hours]])/Table2[[#This Row],[MDS Census]]</f>
        <v>7.5471698113207544E-2</v>
      </c>
      <c r="P206" s="3">
        <v>5.1555555555555559</v>
      </c>
      <c r="Q206" s="3">
        <v>21.167666666666666</v>
      </c>
      <c r="R206" s="3">
        <f>SUM(Table2[[#This Row],[Qualified Activities Professional Hours]:[Other Activities Professional Hours]])/Table2[[#This Row],[MDS Census]]</f>
        <v>0.35476040730757707</v>
      </c>
      <c r="S206" s="3">
        <v>3.7254444444444439</v>
      </c>
      <c r="T206" s="3">
        <v>5.4814444444444446</v>
      </c>
      <c r="U206" s="3">
        <v>0</v>
      </c>
      <c r="V206" s="3">
        <f>SUM(Table2[[#This Row],[Occupational Therapist Hours]:[OT Aide Hours]])/Table2[[#This Row],[MDS Census]]</f>
        <v>0.12408206049715484</v>
      </c>
      <c r="W206" s="3">
        <v>1.9666666666666666E-2</v>
      </c>
      <c r="X206" s="3">
        <v>0</v>
      </c>
      <c r="Y206" s="3">
        <v>0</v>
      </c>
      <c r="Z206" s="3">
        <f>SUM(Table2[[#This Row],[Physical Therapist (PT) Hours]:[PT Aide Hours]])/Table2[[#This Row],[MDS Census]]</f>
        <v>2.6504941599281219E-4</v>
      </c>
      <c r="AA206" s="3">
        <v>0</v>
      </c>
      <c r="AB206" s="3">
        <v>0</v>
      </c>
      <c r="AC206" s="3">
        <v>0</v>
      </c>
      <c r="AD206" s="3">
        <v>0</v>
      </c>
      <c r="AE206" s="3">
        <v>0</v>
      </c>
      <c r="AF206" s="3">
        <v>0</v>
      </c>
      <c r="AG206" s="3">
        <v>0.14444444444444443</v>
      </c>
      <c r="AH206" s="1" t="s">
        <v>204</v>
      </c>
      <c r="AI206" s="17">
        <v>5</v>
      </c>
      <c r="AJ206" s="1"/>
    </row>
    <row r="207" spans="1:36" x14ac:dyDescent="0.2">
      <c r="A207" s="1" t="s">
        <v>425</v>
      </c>
      <c r="B207" s="1" t="s">
        <v>633</v>
      </c>
      <c r="C207" s="1" t="s">
        <v>891</v>
      </c>
      <c r="D207" s="1" t="s">
        <v>1136</v>
      </c>
      <c r="E207" s="3">
        <v>51.077777777777776</v>
      </c>
      <c r="F207" s="3">
        <v>5.4222222222222225</v>
      </c>
      <c r="G207" s="3">
        <v>0.76666666666666672</v>
      </c>
      <c r="H207" s="3">
        <v>0</v>
      </c>
      <c r="I207" s="3">
        <v>0</v>
      </c>
      <c r="J207" s="3">
        <v>0</v>
      </c>
      <c r="K207" s="3">
        <v>0</v>
      </c>
      <c r="L207" s="3">
        <v>1.3498888888888889</v>
      </c>
      <c r="M207" s="3">
        <v>0</v>
      </c>
      <c r="N207" s="3">
        <v>4.2513333333333341</v>
      </c>
      <c r="O207" s="3">
        <f>SUM(Table2[[#This Row],[Qualified Social Work Staff Hours]:[Other Social Work Staff Hours]])/Table2[[#This Row],[MDS Census]]</f>
        <v>8.3232542962801845E-2</v>
      </c>
      <c r="P207" s="3">
        <v>4.7111111111111112</v>
      </c>
      <c r="Q207" s="3">
        <v>6.6858888888888917</v>
      </c>
      <c r="R207" s="3">
        <f>SUM(Table2[[#This Row],[Qualified Activities Professional Hours]:[Other Activities Professional Hours]])/Table2[[#This Row],[MDS Census]]</f>
        <v>0.22313030237111164</v>
      </c>
      <c r="S207" s="3">
        <v>5.5111111111111111</v>
      </c>
      <c r="T207" s="3">
        <v>2.6285555555555562</v>
      </c>
      <c r="U207" s="3">
        <v>0</v>
      </c>
      <c r="V207" s="3">
        <f>SUM(Table2[[#This Row],[Occupational Therapist Hours]:[OT Aide Hours]])/Table2[[#This Row],[MDS Census]]</f>
        <v>0.15935827713726344</v>
      </c>
      <c r="W207" s="3">
        <v>0.92111111111111121</v>
      </c>
      <c r="X207" s="3">
        <v>0</v>
      </c>
      <c r="Y207" s="3">
        <v>0</v>
      </c>
      <c r="Z207" s="3">
        <f>SUM(Table2[[#This Row],[Physical Therapist (PT) Hours]:[PT Aide Hours]])/Table2[[#This Row],[MDS Census]]</f>
        <v>1.803350010876659E-2</v>
      </c>
      <c r="AA207" s="3">
        <v>0</v>
      </c>
      <c r="AB207" s="3">
        <v>0</v>
      </c>
      <c r="AC207" s="3">
        <v>0</v>
      </c>
      <c r="AD207" s="3">
        <v>0</v>
      </c>
      <c r="AE207" s="3">
        <v>0</v>
      </c>
      <c r="AF207" s="3">
        <v>0</v>
      </c>
      <c r="AG207" s="3">
        <v>0</v>
      </c>
      <c r="AH207" s="1" t="s">
        <v>205</v>
      </c>
      <c r="AI207" s="17">
        <v>5</v>
      </c>
      <c r="AJ207" s="1"/>
    </row>
    <row r="208" spans="1:36" x14ac:dyDescent="0.2">
      <c r="A208" s="1" t="s">
        <v>425</v>
      </c>
      <c r="B208" s="1" t="s">
        <v>634</v>
      </c>
      <c r="C208" s="1" t="s">
        <v>866</v>
      </c>
      <c r="D208" s="1" t="s">
        <v>1124</v>
      </c>
      <c r="E208" s="3">
        <v>28.322222222222223</v>
      </c>
      <c r="F208" s="3">
        <v>4.3555555555555552</v>
      </c>
      <c r="G208" s="3">
        <v>0.16666666666666666</v>
      </c>
      <c r="H208" s="3">
        <v>0.2</v>
      </c>
      <c r="I208" s="3">
        <v>0.59166666666666667</v>
      </c>
      <c r="J208" s="3">
        <v>0</v>
      </c>
      <c r="K208" s="3">
        <v>0</v>
      </c>
      <c r="L208" s="3">
        <v>0.59300000000000008</v>
      </c>
      <c r="M208" s="3">
        <v>0</v>
      </c>
      <c r="N208" s="3">
        <v>0</v>
      </c>
      <c r="O208" s="3">
        <f>SUM(Table2[[#This Row],[Qualified Social Work Staff Hours]:[Other Social Work Staff Hours]])/Table2[[#This Row],[MDS Census]]</f>
        <v>0</v>
      </c>
      <c r="P208" s="3">
        <v>3.4125555555555542</v>
      </c>
      <c r="Q208" s="3">
        <v>7.1944444444444509</v>
      </c>
      <c r="R208" s="3">
        <f>SUM(Table2[[#This Row],[Qualified Activities Professional Hours]:[Other Activities Professional Hours]])/Table2[[#This Row],[MDS Census]]</f>
        <v>0.37451157316594758</v>
      </c>
      <c r="S208" s="3">
        <v>5.3488888888888892</v>
      </c>
      <c r="T208" s="3">
        <v>0</v>
      </c>
      <c r="U208" s="3">
        <v>0</v>
      </c>
      <c r="V208" s="3">
        <f>SUM(Table2[[#This Row],[Occupational Therapist Hours]:[OT Aide Hours]])/Table2[[#This Row],[MDS Census]]</f>
        <v>0.18885837583366027</v>
      </c>
      <c r="W208" s="3">
        <v>1.3961111111111111</v>
      </c>
      <c r="X208" s="3">
        <v>6.2335555555555562</v>
      </c>
      <c r="Y208" s="3">
        <v>0</v>
      </c>
      <c r="Z208" s="3">
        <f>SUM(Table2[[#This Row],[Physical Therapist (PT) Hours]:[PT Aide Hours]])/Table2[[#This Row],[MDS Census]]</f>
        <v>0.26938799529227148</v>
      </c>
      <c r="AA208" s="3">
        <v>0</v>
      </c>
      <c r="AB208" s="3">
        <v>0</v>
      </c>
      <c r="AC208" s="3">
        <v>0</v>
      </c>
      <c r="AD208" s="3">
        <v>0</v>
      </c>
      <c r="AE208" s="3">
        <v>0</v>
      </c>
      <c r="AF208" s="3">
        <v>0</v>
      </c>
      <c r="AG208" s="3">
        <v>0</v>
      </c>
      <c r="AH208" s="1" t="s">
        <v>206</v>
      </c>
      <c r="AI208" s="17">
        <v>5</v>
      </c>
      <c r="AJ208" s="1"/>
    </row>
    <row r="209" spans="1:36" x14ac:dyDescent="0.2">
      <c r="A209" s="1" t="s">
        <v>425</v>
      </c>
      <c r="B209" s="1" t="s">
        <v>635</v>
      </c>
      <c r="C209" s="1" t="s">
        <v>1002</v>
      </c>
      <c r="D209" s="1" t="s">
        <v>1069</v>
      </c>
      <c r="E209" s="3">
        <v>108.21111111111111</v>
      </c>
      <c r="F209" s="3">
        <v>6.1333333333333337</v>
      </c>
      <c r="G209" s="3">
        <v>0.26666666666666666</v>
      </c>
      <c r="H209" s="3">
        <v>0.62222222222222223</v>
      </c>
      <c r="I209" s="3">
        <v>5.6</v>
      </c>
      <c r="J209" s="3">
        <v>0</v>
      </c>
      <c r="K209" s="3">
        <v>0</v>
      </c>
      <c r="L209" s="3">
        <v>4.0523333333333342</v>
      </c>
      <c r="M209" s="3">
        <v>5.5111111111111111</v>
      </c>
      <c r="N209" s="3">
        <v>4.2994444444444433</v>
      </c>
      <c r="O209" s="3">
        <f>SUM(Table2[[#This Row],[Qualified Social Work Staff Hours]:[Other Social Work Staff Hours]])/Table2[[#This Row],[MDS Census]]</f>
        <v>9.0661258856145385E-2</v>
      </c>
      <c r="P209" s="3">
        <v>9.2316666666666674</v>
      </c>
      <c r="Q209" s="3">
        <v>7.5011111111111104</v>
      </c>
      <c r="R209" s="3">
        <f>SUM(Table2[[#This Row],[Qualified Activities Professional Hours]:[Other Activities Professional Hours]])/Table2[[#This Row],[MDS Census]]</f>
        <v>0.15463086559194988</v>
      </c>
      <c r="S209" s="3">
        <v>4.9072222222222228</v>
      </c>
      <c r="T209" s="3">
        <v>4.504999999999999</v>
      </c>
      <c r="U209" s="3">
        <v>0</v>
      </c>
      <c r="V209" s="3">
        <f>SUM(Table2[[#This Row],[Occupational Therapist Hours]:[OT Aide Hours]])/Table2[[#This Row],[MDS Census]]</f>
        <v>8.6980182770304962E-2</v>
      </c>
      <c r="W209" s="3">
        <v>5.333333333333333</v>
      </c>
      <c r="X209" s="3">
        <v>4.2469999999999999</v>
      </c>
      <c r="Y209" s="3">
        <v>0</v>
      </c>
      <c r="Z209" s="3">
        <f>SUM(Table2[[#This Row],[Physical Therapist (PT) Hours]:[PT Aide Hours]])/Table2[[#This Row],[MDS Census]]</f>
        <v>8.8533730362460206E-2</v>
      </c>
      <c r="AA209" s="3">
        <v>0</v>
      </c>
      <c r="AB209" s="3">
        <v>0</v>
      </c>
      <c r="AC209" s="3">
        <v>0</v>
      </c>
      <c r="AD209" s="3">
        <v>0</v>
      </c>
      <c r="AE209" s="3">
        <v>0</v>
      </c>
      <c r="AF209" s="3">
        <v>0</v>
      </c>
      <c r="AG209" s="3">
        <v>0</v>
      </c>
      <c r="AH209" s="1" t="s">
        <v>207</v>
      </c>
      <c r="AI209" s="17">
        <v>5</v>
      </c>
      <c r="AJ209" s="1"/>
    </row>
    <row r="210" spans="1:36" x14ac:dyDescent="0.2">
      <c r="A210" s="1" t="s">
        <v>425</v>
      </c>
      <c r="B210" s="1" t="s">
        <v>636</v>
      </c>
      <c r="C210" s="1" t="s">
        <v>928</v>
      </c>
      <c r="D210" s="1" t="s">
        <v>1079</v>
      </c>
      <c r="E210" s="3">
        <v>134.11111111111111</v>
      </c>
      <c r="F210" s="3">
        <v>6.8444444444444441</v>
      </c>
      <c r="G210" s="3">
        <v>0</v>
      </c>
      <c r="H210" s="3">
        <v>0</v>
      </c>
      <c r="I210" s="3">
        <v>7.4666666666666668</v>
      </c>
      <c r="J210" s="3">
        <v>0</v>
      </c>
      <c r="K210" s="3">
        <v>0</v>
      </c>
      <c r="L210" s="3">
        <v>3.753222222222222</v>
      </c>
      <c r="M210" s="3">
        <v>0</v>
      </c>
      <c r="N210" s="3">
        <v>11.604555555555553</v>
      </c>
      <c r="O210" s="3">
        <f>SUM(Table2[[#This Row],[Qualified Social Work Staff Hours]:[Other Social Work Staff Hours]])/Table2[[#This Row],[MDS Census]]</f>
        <v>8.6529411764705869E-2</v>
      </c>
      <c r="P210" s="3">
        <v>5.0666666666666664</v>
      </c>
      <c r="Q210" s="3">
        <v>31.681111111111115</v>
      </c>
      <c r="R210" s="3">
        <f>SUM(Table2[[#This Row],[Qualified Activities Professional Hours]:[Other Activities Professional Hours]])/Table2[[#This Row],[MDS Census]]</f>
        <v>0.27400994200497103</v>
      </c>
      <c r="S210" s="3">
        <v>4.8518888888888885</v>
      </c>
      <c r="T210" s="3">
        <v>9.6957777777777778</v>
      </c>
      <c r="U210" s="3">
        <v>0</v>
      </c>
      <c r="V210" s="3">
        <f>SUM(Table2[[#This Row],[Occupational Therapist Hours]:[OT Aide Hours]])/Table2[[#This Row],[MDS Census]]</f>
        <v>0.10847473073736537</v>
      </c>
      <c r="W210" s="3">
        <v>9.5356666666666694</v>
      </c>
      <c r="X210" s="3">
        <v>7.4182222222222221</v>
      </c>
      <c r="Y210" s="3">
        <v>3.104888888888889</v>
      </c>
      <c r="Z210" s="3">
        <f>SUM(Table2[[#This Row],[Physical Therapist (PT) Hours]:[PT Aide Hours]])/Table2[[#This Row],[MDS Census]]</f>
        <v>0.14956835128417567</v>
      </c>
      <c r="AA210" s="3">
        <v>0</v>
      </c>
      <c r="AB210" s="3">
        <v>0</v>
      </c>
      <c r="AC210" s="3">
        <v>0</v>
      </c>
      <c r="AD210" s="3">
        <v>0</v>
      </c>
      <c r="AE210" s="3">
        <v>0</v>
      </c>
      <c r="AF210" s="3">
        <v>0</v>
      </c>
      <c r="AG210" s="3">
        <v>0</v>
      </c>
      <c r="AH210" s="1" t="s">
        <v>208</v>
      </c>
      <c r="AI210" s="17">
        <v>5</v>
      </c>
      <c r="AJ210" s="1"/>
    </row>
    <row r="211" spans="1:36" x14ac:dyDescent="0.2">
      <c r="A211" s="1" t="s">
        <v>425</v>
      </c>
      <c r="B211" s="1" t="s">
        <v>637</v>
      </c>
      <c r="C211" s="1" t="s">
        <v>1003</v>
      </c>
      <c r="D211" s="1" t="s">
        <v>1140</v>
      </c>
      <c r="E211" s="3">
        <v>33.200000000000003</v>
      </c>
      <c r="F211" s="3">
        <v>5.5111111111111111</v>
      </c>
      <c r="G211" s="3">
        <v>0.28333333333333333</v>
      </c>
      <c r="H211" s="3">
        <v>0.32777777777777778</v>
      </c>
      <c r="I211" s="3">
        <v>6.0333333333333332</v>
      </c>
      <c r="J211" s="3">
        <v>0</v>
      </c>
      <c r="K211" s="3">
        <v>0</v>
      </c>
      <c r="L211" s="3">
        <v>1.3498888888888891</v>
      </c>
      <c r="M211" s="3">
        <v>0</v>
      </c>
      <c r="N211" s="3">
        <v>4.0888888888888886</v>
      </c>
      <c r="O211" s="3">
        <f>SUM(Table2[[#This Row],[Qualified Social Work Staff Hours]:[Other Social Work Staff Hours]])/Table2[[#This Row],[MDS Census]]</f>
        <v>0.12315930388219543</v>
      </c>
      <c r="P211" s="3">
        <v>1.0666666666666667</v>
      </c>
      <c r="Q211" s="3">
        <v>8.5807777777777794</v>
      </c>
      <c r="R211" s="3">
        <f>SUM(Table2[[#This Row],[Qualified Activities Professional Hours]:[Other Activities Professional Hours]])/Table2[[#This Row],[MDS Census]]</f>
        <v>0.29058567603748331</v>
      </c>
      <c r="S211" s="3">
        <v>4.6001111111111106</v>
      </c>
      <c r="T211" s="3">
        <v>0</v>
      </c>
      <c r="U211" s="3">
        <v>0</v>
      </c>
      <c r="V211" s="3">
        <f>SUM(Table2[[#This Row],[Occupational Therapist Hours]:[OT Aide Hours]])/Table2[[#This Row],[MDS Census]]</f>
        <v>0.13855756358768404</v>
      </c>
      <c r="W211" s="3">
        <v>1.1461111111111111</v>
      </c>
      <c r="X211" s="3">
        <v>5.6888888888888891</v>
      </c>
      <c r="Y211" s="3">
        <v>0</v>
      </c>
      <c r="Z211" s="3">
        <f>SUM(Table2[[#This Row],[Physical Therapist (PT) Hours]:[PT Aide Hours]])/Table2[[#This Row],[MDS Census]]</f>
        <v>0.2058734939759036</v>
      </c>
      <c r="AA211" s="3">
        <v>0</v>
      </c>
      <c r="AB211" s="3">
        <v>0</v>
      </c>
      <c r="AC211" s="3">
        <v>0</v>
      </c>
      <c r="AD211" s="3">
        <v>0</v>
      </c>
      <c r="AE211" s="3">
        <v>0</v>
      </c>
      <c r="AF211" s="3">
        <v>0</v>
      </c>
      <c r="AG211" s="3">
        <v>0</v>
      </c>
      <c r="AH211" s="1" t="s">
        <v>209</v>
      </c>
      <c r="AI211" s="17">
        <v>5</v>
      </c>
      <c r="AJ211" s="1"/>
    </row>
    <row r="212" spans="1:36" x14ac:dyDescent="0.2">
      <c r="A212" s="1" t="s">
        <v>425</v>
      </c>
      <c r="B212" s="1" t="s">
        <v>638</v>
      </c>
      <c r="C212" s="1" t="s">
        <v>858</v>
      </c>
      <c r="D212" s="1" t="s">
        <v>1121</v>
      </c>
      <c r="E212" s="3">
        <v>210.44444444444446</v>
      </c>
      <c r="F212" s="3">
        <v>10.844444444444445</v>
      </c>
      <c r="G212" s="3">
        <v>1.1666666666666667</v>
      </c>
      <c r="H212" s="3">
        <v>0</v>
      </c>
      <c r="I212" s="3">
        <v>20.595555555555546</v>
      </c>
      <c r="J212" s="3">
        <v>0</v>
      </c>
      <c r="K212" s="3">
        <v>0</v>
      </c>
      <c r="L212" s="3">
        <v>5.6177777777777784</v>
      </c>
      <c r="M212" s="3">
        <v>1.6666666666666666E-2</v>
      </c>
      <c r="N212" s="3">
        <v>26.417777777777776</v>
      </c>
      <c r="O212" s="3">
        <f>SUM(Table2[[#This Row],[Qualified Social Work Staff Hours]:[Other Social Work Staff Hours]])/Table2[[#This Row],[MDS Census]]</f>
        <v>0.12561246040126714</v>
      </c>
      <c r="P212" s="3">
        <v>0</v>
      </c>
      <c r="Q212" s="3">
        <v>72.036666666666633</v>
      </c>
      <c r="R212" s="3">
        <f>SUM(Table2[[#This Row],[Qualified Activities Professional Hours]:[Other Activities Professional Hours]])/Table2[[#This Row],[MDS Census]]</f>
        <v>0.34230728616684247</v>
      </c>
      <c r="S212" s="3">
        <v>8.5088888888888921</v>
      </c>
      <c r="T212" s="3">
        <v>21.825555555555557</v>
      </c>
      <c r="U212" s="3">
        <v>0</v>
      </c>
      <c r="V212" s="3">
        <f>SUM(Table2[[#This Row],[Occupational Therapist Hours]:[OT Aide Hours]])/Table2[[#This Row],[MDS Census]]</f>
        <v>0.14414466737064416</v>
      </c>
      <c r="W212" s="3">
        <v>15.488888888888889</v>
      </c>
      <c r="X212" s="3">
        <v>16.133333333333333</v>
      </c>
      <c r="Y212" s="3">
        <v>0</v>
      </c>
      <c r="Z212" s="3">
        <f>SUM(Table2[[#This Row],[Physical Therapist (PT) Hours]:[PT Aide Hours]])/Table2[[#This Row],[MDS Census]]</f>
        <v>0.1502639915522703</v>
      </c>
      <c r="AA212" s="3">
        <v>0.66888888888888898</v>
      </c>
      <c r="AB212" s="3">
        <v>0</v>
      </c>
      <c r="AC212" s="3">
        <v>2.5011111111111113</v>
      </c>
      <c r="AD212" s="3">
        <v>0</v>
      </c>
      <c r="AE212" s="3">
        <v>0</v>
      </c>
      <c r="AF212" s="3">
        <v>75.597777777777779</v>
      </c>
      <c r="AG212" s="3">
        <v>0</v>
      </c>
      <c r="AH212" s="1" t="s">
        <v>210</v>
      </c>
      <c r="AI212" s="17">
        <v>5</v>
      </c>
      <c r="AJ212" s="1"/>
    </row>
    <row r="213" spans="1:36" x14ac:dyDescent="0.2">
      <c r="A213" s="1" t="s">
        <v>425</v>
      </c>
      <c r="B213" s="1" t="s">
        <v>639</v>
      </c>
      <c r="C213" s="1" t="s">
        <v>1004</v>
      </c>
      <c r="D213" s="1" t="s">
        <v>1079</v>
      </c>
      <c r="E213" s="3">
        <v>70.988888888888894</v>
      </c>
      <c r="F213" s="3">
        <v>4.8888888888888893</v>
      </c>
      <c r="G213" s="3">
        <v>0.3</v>
      </c>
      <c r="H213" s="3">
        <v>3.888888888888889E-2</v>
      </c>
      <c r="I213" s="3">
        <v>5.1555555555555559</v>
      </c>
      <c r="J213" s="3">
        <v>0</v>
      </c>
      <c r="K213" s="3">
        <v>0</v>
      </c>
      <c r="L213" s="3">
        <v>4.0108888888888874</v>
      </c>
      <c r="M213" s="3">
        <v>7.3775555555555572</v>
      </c>
      <c r="N213" s="3">
        <v>0</v>
      </c>
      <c r="O213" s="3">
        <f>SUM(Table2[[#This Row],[Qualified Social Work Staff Hours]:[Other Social Work Staff Hours]])/Table2[[#This Row],[MDS Census]]</f>
        <v>0.10392549694787918</v>
      </c>
      <c r="P213" s="3">
        <v>0</v>
      </c>
      <c r="Q213" s="3">
        <v>8.6013333333333346</v>
      </c>
      <c r="R213" s="3">
        <f>SUM(Table2[[#This Row],[Qualified Activities Professional Hours]:[Other Activities Professional Hours]])/Table2[[#This Row],[MDS Census]]</f>
        <v>0.12116450148693067</v>
      </c>
      <c r="S213" s="3">
        <v>19.075555555555553</v>
      </c>
      <c r="T213" s="3">
        <v>9.2882222222222222</v>
      </c>
      <c r="U213" s="3">
        <v>0</v>
      </c>
      <c r="V213" s="3">
        <f>SUM(Table2[[#This Row],[Occupational Therapist Hours]:[OT Aide Hours]])/Table2[[#This Row],[MDS Census]]</f>
        <v>0.39955235561120672</v>
      </c>
      <c r="W213" s="3">
        <v>19.041555555555558</v>
      </c>
      <c r="X213" s="3">
        <v>13.554333333333338</v>
      </c>
      <c r="Y213" s="3">
        <v>0</v>
      </c>
      <c r="Z213" s="3">
        <f>SUM(Table2[[#This Row],[Physical Therapist (PT) Hours]:[PT Aide Hours]])/Table2[[#This Row],[MDS Census]]</f>
        <v>0.45916888401940836</v>
      </c>
      <c r="AA213" s="3">
        <v>0</v>
      </c>
      <c r="AB213" s="3">
        <v>0</v>
      </c>
      <c r="AC213" s="3">
        <v>0</v>
      </c>
      <c r="AD213" s="3">
        <v>0</v>
      </c>
      <c r="AE213" s="3">
        <v>0</v>
      </c>
      <c r="AF213" s="3">
        <v>4.4222222222222225E-2</v>
      </c>
      <c r="AG213" s="3">
        <v>0</v>
      </c>
      <c r="AH213" s="1" t="s">
        <v>211</v>
      </c>
      <c r="AI213" s="17">
        <v>5</v>
      </c>
      <c r="AJ213" s="1"/>
    </row>
    <row r="214" spans="1:36" x14ac:dyDescent="0.2">
      <c r="A214" s="1" t="s">
        <v>425</v>
      </c>
      <c r="B214" s="1" t="s">
        <v>640</v>
      </c>
      <c r="C214" s="1" t="s">
        <v>1005</v>
      </c>
      <c r="D214" s="1" t="s">
        <v>1085</v>
      </c>
      <c r="E214" s="3">
        <v>73.088888888888889</v>
      </c>
      <c r="F214" s="3">
        <v>5.6</v>
      </c>
      <c r="G214" s="3">
        <v>0</v>
      </c>
      <c r="H214" s="3">
        <v>0</v>
      </c>
      <c r="I214" s="3">
        <v>5.333333333333333</v>
      </c>
      <c r="J214" s="3">
        <v>0</v>
      </c>
      <c r="K214" s="3">
        <v>0</v>
      </c>
      <c r="L214" s="3">
        <v>3.8005555555555564</v>
      </c>
      <c r="M214" s="3">
        <v>0</v>
      </c>
      <c r="N214" s="3">
        <v>5.0314444444444444</v>
      </c>
      <c r="O214" s="3">
        <f>SUM(Table2[[#This Row],[Qualified Social Work Staff Hours]:[Other Social Work Staff Hours]])/Table2[[#This Row],[MDS Census]]</f>
        <v>6.8840072970507746E-2</v>
      </c>
      <c r="P214" s="3">
        <v>5.5111111111111111</v>
      </c>
      <c r="Q214" s="3">
        <v>16.863444444444443</v>
      </c>
      <c r="R214" s="3">
        <f>SUM(Table2[[#This Row],[Qualified Activities Professional Hours]:[Other Activities Professional Hours]])/Table2[[#This Row],[MDS Census]]</f>
        <v>0.30612800243235022</v>
      </c>
      <c r="S214" s="3">
        <v>7.7057777777777776</v>
      </c>
      <c r="T214" s="3">
        <v>4.9236666666666666</v>
      </c>
      <c r="U214" s="3">
        <v>0</v>
      </c>
      <c r="V214" s="3">
        <f>SUM(Table2[[#This Row],[Occupational Therapist Hours]:[OT Aide Hours]])/Table2[[#This Row],[MDS Census]]</f>
        <v>0.17279568257829128</v>
      </c>
      <c r="W214" s="3">
        <v>3.225222222222222</v>
      </c>
      <c r="X214" s="3">
        <v>6.1912222222222217</v>
      </c>
      <c r="Y214" s="3">
        <v>0</v>
      </c>
      <c r="Z214" s="3">
        <f>SUM(Table2[[#This Row],[Physical Therapist (PT) Hours]:[PT Aide Hours]])/Table2[[#This Row],[MDS Census]]</f>
        <v>0.12883551231377319</v>
      </c>
      <c r="AA214" s="3">
        <v>0</v>
      </c>
      <c r="AB214" s="3">
        <v>0</v>
      </c>
      <c r="AC214" s="3">
        <v>0</v>
      </c>
      <c r="AD214" s="3">
        <v>0</v>
      </c>
      <c r="AE214" s="3">
        <v>0</v>
      </c>
      <c r="AF214" s="3">
        <v>0</v>
      </c>
      <c r="AG214" s="3">
        <v>0</v>
      </c>
      <c r="AH214" s="1" t="s">
        <v>212</v>
      </c>
      <c r="AI214" s="17">
        <v>5</v>
      </c>
      <c r="AJ214" s="1"/>
    </row>
    <row r="215" spans="1:36" x14ac:dyDescent="0.2">
      <c r="A215" s="1" t="s">
        <v>425</v>
      </c>
      <c r="B215" s="1" t="s">
        <v>641</v>
      </c>
      <c r="C215" s="1" t="s">
        <v>1006</v>
      </c>
      <c r="D215" s="1" t="s">
        <v>1105</v>
      </c>
      <c r="E215" s="3">
        <v>37.322222222222223</v>
      </c>
      <c r="F215" s="3">
        <v>4.8888888888888893</v>
      </c>
      <c r="G215" s="3">
        <v>0.3611111111111111</v>
      </c>
      <c r="H215" s="3">
        <v>0.28755555555555556</v>
      </c>
      <c r="I215" s="3">
        <v>2.2222222222222223</v>
      </c>
      <c r="J215" s="3">
        <v>0</v>
      </c>
      <c r="K215" s="3">
        <v>0</v>
      </c>
      <c r="L215" s="3">
        <v>0.94688888888888922</v>
      </c>
      <c r="M215" s="3">
        <v>3.911111111111111</v>
      </c>
      <c r="N215" s="3">
        <v>0</v>
      </c>
      <c r="O215" s="3">
        <f>SUM(Table2[[#This Row],[Qualified Social Work Staff Hours]:[Other Social Work Staff Hours]])/Table2[[#This Row],[MDS Census]]</f>
        <v>0.10479309318249479</v>
      </c>
      <c r="P215" s="3">
        <v>0.53333333333333333</v>
      </c>
      <c r="Q215" s="3">
        <v>5.6933333333333316</v>
      </c>
      <c r="R215" s="3">
        <f>SUM(Table2[[#This Row],[Qualified Activities Professional Hours]:[Other Activities Professional Hours]])/Table2[[#This Row],[MDS Census]]</f>
        <v>0.16683536766894905</v>
      </c>
      <c r="S215" s="3">
        <v>4.1743333333333341</v>
      </c>
      <c r="T215" s="3">
        <v>3.7035555555555573</v>
      </c>
      <c r="U215" s="3">
        <v>0</v>
      </c>
      <c r="V215" s="3">
        <f>SUM(Table2[[#This Row],[Occupational Therapist Hours]:[OT Aide Hours]])/Table2[[#This Row],[MDS Census]]</f>
        <v>0.21107770169693368</v>
      </c>
      <c r="W215" s="3">
        <v>4.2076666666666664</v>
      </c>
      <c r="X215" s="3">
        <v>0.52644444444444438</v>
      </c>
      <c r="Y215" s="3">
        <v>1.0334444444444446</v>
      </c>
      <c r="Z215" s="3">
        <f>SUM(Table2[[#This Row],[Physical Therapist (PT) Hours]:[PT Aide Hours]])/Table2[[#This Row],[MDS Census]]</f>
        <v>0.15453408752604941</v>
      </c>
      <c r="AA215" s="3">
        <v>0</v>
      </c>
      <c r="AB215" s="3">
        <v>0</v>
      </c>
      <c r="AC215" s="3">
        <v>0</v>
      </c>
      <c r="AD215" s="3">
        <v>0</v>
      </c>
      <c r="AE215" s="3">
        <v>0</v>
      </c>
      <c r="AF215" s="3">
        <v>0</v>
      </c>
      <c r="AG215" s="3">
        <v>0</v>
      </c>
      <c r="AH215" s="1" t="s">
        <v>213</v>
      </c>
      <c r="AI215" s="17">
        <v>5</v>
      </c>
      <c r="AJ215" s="1"/>
    </row>
    <row r="216" spans="1:36" x14ac:dyDescent="0.2">
      <c r="A216" s="1" t="s">
        <v>425</v>
      </c>
      <c r="B216" s="1" t="s">
        <v>642</v>
      </c>
      <c r="C216" s="1" t="s">
        <v>944</v>
      </c>
      <c r="D216" s="1" t="s">
        <v>1071</v>
      </c>
      <c r="E216" s="3">
        <v>51.111111111111114</v>
      </c>
      <c r="F216" s="3">
        <v>5.4222222222222225</v>
      </c>
      <c r="G216" s="3">
        <v>4.2</v>
      </c>
      <c r="H216" s="3">
        <v>0</v>
      </c>
      <c r="I216" s="3">
        <v>4.5888888888888886</v>
      </c>
      <c r="J216" s="3">
        <v>0</v>
      </c>
      <c r="K216" s="3">
        <v>6.3888888888888893</v>
      </c>
      <c r="L216" s="3">
        <v>0.99833333333333329</v>
      </c>
      <c r="M216" s="3">
        <v>5.4222222222222225</v>
      </c>
      <c r="N216" s="3">
        <v>0</v>
      </c>
      <c r="O216" s="3">
        <f>SUM(Table2[[#This Row],[Qualified Social Work Staff Hours]:[Other Social Work Staff Hours]])/Table2[[#This Row],[MDS Census]]</f>
        <v>0.10608695652173913</v>
      </c>
      <c r="P216" s="3">
        <v>5.5111111111111111</v>
      </c>
      <c r="Q216" s="3">
        <v>1.5047777777777778</v>
      </c>
      <c r="R216" s="3">
        <f>SUM(Table2[[#This Row],[Qualified Activities Professional Hours]:[Other Activities Professional Hours]])/Table2[[#This Row],[MDS Census]]</f>
        <v>0.13726739130434781</v>
      </c>
      <c r="S216" s="3">
        <v>14.742555555555557</v>
      </c>
      <c r="T216" s="3">
        <v>0</v>
      </c>
      <c r="U216" s="3">
        <v>0</v>
      </c>
      <c r="V216" s="3">
        <f>SUM(Table2[[#This Row],[Occupational Therapist Hours]:[OT Aide Hours]])/Table2[[#This Row],[MDS Census]]</f>
        <v>0.28844130434782611</v>
      </c>
      <c r="W216" s="3">
        <v>14.419888888888892</v>
      </c>
      <c r="X216" s="3">
        <v>0</v>
      </c>
      <c r="Y216" s="3">
        <v>0</v>
      </c>
      <c r="Z216" s="3">
        <f>SUM(Table2[[#This Row],[Physical Therapist (PT) Hours]:[PT Aide Hours]])/Table2[[#This Row],[MDS Census]]</f>
        <v>0.28212826086956527</v>
      </c>
      <c r="AA216" s="3">
        <v>0</v>
      </c>
      <c r="AB216" s="3">
        <v>0</v>
      </c>
      <c r="AC216" s="3">
        <v>0</v>
      </c>
      <c r="AD216" s="3">
        <v>0</v>
      </c>
      <c r="AE216" s="3">
        <v>0</v>
      </c>
      <c r="AF216" s="3">
        <v>0</v>
      </c>
      <c r="AG216" s="3">
        <v>0</v>
      </c>
      <c r="AH216" s="1" t="s">
        <v>214</v>
      </c>
      <c r="AI216" s="17">
        <v>5</v>
      </c>
      <c r="AJ216" s="1"/>
    </row>
    <row r="217" spans="1:36" x14ac:dyDescent="0.2">
      <c r="A217" s="1" t="s">
        <v>425</v>
      </c>
      <c r="B217" s="1" t="s">
        <v>643</v>
      </c>
      <c r="C217" s="1" t="s">
        <v>1007</v>
      </c>
      <c r="D217" s="1" t="s">
        <v>1105</v>
      </c>
      <c r="E217" s="3">
        <v>55.911111111111111</v>
      </c>
      <c r="F217" s="3">
        <v>5.7138888888888886</v>
      </c>
      <c r="G217" s="3">
        <v>0.65222222222222226</v>
      </c>
      <c r="H217" s="3">
        <v>0.28888888888888886</v>
      </c>
      <c r="I217" s="3">
        <v>4.4444444444444446E-2</v>
      </c>
      <c r="J217" s="3">
        <v>0</v>
      </c>
      <c r="K217" s="3">
        <v>0</v>
      </c>
      <c r="L217" s="3">
        <v>1.6833333333333333</v>
      </c>
      <c r="M217" s="3">
        <v>0.22222222222222221</v>
      </c>
      <c r="N217" s="3">
        <v>5.958333333333333</v>
      </c>
      <c r="O217" s="3">
        <f>SUM(Table2[[#This Row],[Qualified Social Work Staff Hours]:[Other Social Work Staff Hours]])/Table2[[#This Row],[MDS Census]]</f>
        <v>0.11054252782193959</v>
      </c>
      <c r="P217" s="3">
        <v>0</v>
      </c>
      <c r="Q217" s="3">
        <v>11.880555555555556</v>
      </c>
      <c r="R217" s="3">
        <f>SUM(Table2[[#This Row],[Qualified Activities Professional Hours]:[Other Activities Professional Hours]])/Table2[[#This Row],[MDS Census]]</f>
        <v>0.21249006359300479</v>
      </c>
      <c r="S217" s="3">
        <v>4.7944444444444443</v>
      </c>
      <c r="T217" s="3">
        <v>4.4027777777777777</v>
      </c>
      <c r="U217" s="3">
        <v>0</v>
      </c>
      <c r="V217" s="3">
        <f>SUM(Table2[[#This Row],[Occupational Therapist Hours]:[OT Aide Hours]])/Table2[[#This Row],[MDS Census]]</f>
        <v>0.16449721780604135</v>
      </c>
      <c r="W217" s="3">
        <v>7.4361111111111109</v>
      </c>
      <c r="X217" s="3">
        <v>6.9888888888888889</v>
      </c>
      <c r="Y217" s="3">
        <v>0</v>
      </c>
      <c r="Z217" s="3">
        <f>SUM(Table2[[#This Row],[Physical Therapist (PT) Hours]:[PT Aide Hours]])/Table2[[#This Row],[MDS Census]]</f>
        <v>0.25799880763116056</v>
      </c>
      <c r="AA217" s="3">
        <v>0</v>
      </c>
      <c r="AB217" s="3">
        <v>0</v>
      </c>
      <c r="AC217" s="3">
        <v>0</v>
      </c>
      <c r="AD217" s="3">
        <v>0</v>
      </c>
      <c r="AE217" s="3">
        <v>0</v>
      </c>
      <c r="AF217" s="3">
        <v>0</v>
      </c>
      <c r="AG217" s="3">
        <v>0</v>
      </c>
      <c r="AH217" s="1" t="s">
        <v>215</v>
      </c>
      <c r="AI217" s="17">
        <v>5</v>
      </c>
      <c r="AJ217" s="1"/>
    </row>
    <row r="218" spans="1:36" x14ac:dyDescent="0.2">
      <c r="A218" s="1" t="s">
        <v>425</v>
      </c>
      <c r="B218" s="1" t="s">
        <v>644</v>
      </c>
      <c r="C218" s="1" t="s">
        <v>1008</v>
      </c>
      <c r="D218" s="1" t="s">
        <v>1072</v>
      </c>
      <c r="E218" s="3">
        <v>86.055555555555557</v>
      </c>
      <c r="F218" s="3">
        <v>5.6888888888888891</v>
      </c>
      <c r="G218" s="3">
        <v>0</v>
      </c>
      <c r="H218" s="3">
        <v>0</v>
      </c>
      <c r="I218" s="3">
        <v>15.938888888888888</v>
      </c>
      <c r="J218" s="3">
        <v>0</v>
      </c>
      <c r="K218" s="3">
        <v>0</v>
      </c>
      <c r="L218" s="3">
        <v>3.8352222222222219</v>
      </c>
      <c r="M218" s="3">
        <v>10.666666666666666</v>
      </c>
      <c r="N218" s="3">
        <v>16.699444444444456</v>
      </c>
      <c r="O218" s="3">
        <f>SUM(Table2[[#This Row],[Qualified Social Work Staff Hours]:[Other Social Work Staff Hours]])/Table2[[#This Row],[MDS Census]]</f>
        <v>0.31800516462233713</v>
      </c>
      <c r="P218" s="3">
        <v>0</v>
      </c>
      <c r="Q218" s="3">
        <v>18.904888888888891</v>
      </c>
      <c r="R218" s="3">
        <f>SUM(Table2[[#This Row],[Qualified Activities Professional Hours]:[Other Activities Professional Hours]])/Table2[[#This Row],[MDS Census]]</f>
        <v>0.21968237572627503</v>
      </c>
      <c r="S218" s="3">
        <v>9.4946666666666673</v>
      </c>
      <c r="T218" s="3">
        <v>8.6056666666666661</v>
      </c>
      <c r="U218" s="3">
        <v>0</v>
      </c>
      <c r="V218" s="3">
        <f>SUM(Table2[[#This Row],[Occupational Therapist Hours]:[OT Aide Hours]])/Table2[[#This Row],[MDS Census]]</f>
        <v>0.21033311814073594</v>
      </c>
      <c r="W218" s="3">
        <v>14.18288888888889</v>
      </c>
      <c r="X218" s="3">
        <v>14.875444444444444</v>
      </c>
      <c r="Y218" s="3">
        <v>4.9656666666666665</v>
      </c>
      <c r="Z218" s="3">
        <f>SUM(Table2[[#This Row],[Physical Therapist (PT) Hours]:[PT Aide Hours]])/Table2[[#This Row],[MDS Census]]</f>
        <v>0.39537249838605554</v>
      </c>
      <c r="AA218" s="3">
        <v>0</v>
      </c>
      <c r="AB218" s="3">
        <v>0</v>
      </c>
      <c r="AC218" s="3">
        <v>0</v>
      </c>
      <c r="AD218" s="3">
        <v>69.231666666666669</v>
      </c>
      <c r="AE218" s="3">
        <v>0</v>
      </c>
      <c r="AF218" s="3">
        <v>0</v>
      </c>
      <c r="AG218" s="3">
        <v>0</v>
      </c>
      <c r="AH218" s="1" t="s">
        <v>216</v>
      </c>
      <c r="AI218" s="17">
        <v>5</v>
      </c>
      <c r="AJ218" s="1"/>
    </row>
    <row r="219" spans="1:36" x14ac:dyDescent="0.2">
      <c r="A219" s="1" t="s">
        <v>425</v>
      </c>
      <c r="B219" s="1" t="s">
        <v>645</v>
      </c>
      <c r="C219" s="1" t="s">
        <v>1009</v>
      </c>
      <c r="D219" s="1" t="s">
        <v>1141</v>
      </c>
      <c r="E219" s="3">
        <v>56.544444444444444</v>
      </c>
      <c r="F219" s="3">
        <v>5.5111111111111111</v>
      </c>
      <c r="G219" s="3">
        <v>0.68333333333333335</v>
      </c>
      <c r="H219" s="3">
        <v>0</v>
      </c>
      <c r="I219" s="3">
        <v>0</v>
      </c>
      <c r="J219" s="3">
        <v>0</v>
      </c>
      <c r="K219" s="3">
        <v>0</v>
      </c>
      <c r="L219" s="3">
        <v>0.31766666666666676</v>
      </c>
      <c r="M219" s="3">
        <v>5.2145555555555552</v>
      </c>
      <c r="N219" s="3">
        <v>0</v>
      </c>
      <c r="O219" s="3">
        <f>SUM(Table2[[#This Row],[Qualified Social Work Staff Hours]:[Other Social Work Staff Hours]])/Table2[[#This Row],[MDS Census]]</f>
        <v>9.2220475535468652E-2</v>
      </c>
      <c r="P219" s="3">
        <v>15.748555555555559</v>
      </c>
      <c r="Q219" s="3">
        <v>6.5943333333333323</v>
      </c>
      <c r="R219" s="3">
        <f>SUM(Table2[[#This Row],[Qualified Activities Professional Hours]:[Other Activities Professional Hours]])/Table2[[#This Row],[MDS Census]]</f>
        <v>0.39513853409314209</v>
      </c>
      <c r="S219" s="3">
        <v>4.6263333333333332</v>
      </c>
      <c r="T219" s="3">
        <v>0.21044444444444441</v>
      </c>
      <c r="U219" s="3">
        <v>0</v>
      </c>
      <c r="V219" s="3">
        <f>SUM(Table2[[#This Row],[Occupational Therapist Hours]:[OT Aide Hours]])/Table2[[#This Row],[MDS Census]]</f>
        <v>8.5539398703085093E-2</v>
      </c>
      <c r="W219" s="3">
        <v>2.9715555555555557</v>
      </c>
      <c r="X219" s="3">
        <v>4.5258888888888871</v>
      </c>
      <c r="Y219" s="3">
        <v>0</v>
      </c>
      <c r="Z219" s="3">
        <f>SUM(Table2[[#This Row],[Physical Therapist (PT) Hours]:[PT Aide Hours]])/Table2[[#This Row],[MDS Census]]</f>
        <v>0.132593829829043</v>
      </c>
      <c r="AA219" s="3">
        <v>0</v>
      </c>
      <c r="AB219" s="3">
        <v>4.8</v>
      </c>
      <c r="AC219" s="3">
        <v>0</v>
      </c>
      <c r="AD219" s="3">
        <v>0</v>
      </c>
      <c r="AE219" s="3">
        <v>0</v>
      </c>
      <c r="AF219" s="3">
        <v>0</v>
      </c>
      <c r="AG219" s="3">
        <v>0</v>
      </c>
      <c r="AH219" s="1" t="s">
        <v>217</v>
      </c>
      <c r="AI219" s="17">
        <v>5</v>
      </c>
      <c r="AJ219" s="1"/>
    </row>
    <row r="220" spans="1:36" x14ac:dyDescent="0.2">
      <c r="A220" s="1" t="s">
        <v>425</v>
      </c>
      <c r="B220" s="1" t="s">
        <v>646</v>
      </c>
      <c r="C220" s="1" t="s">
        <v>1010</v>
      </c>
      <c r="D220" s="1" t="s">
        <v>1079</v>
      </c>
      <c r="E220" s="3">
        <v>79.966666666666669</v>
      </c>
      <c r="F220" s="3">
        <v>5.1555555555555559</v>
      </c>
      <c r="G220" s="3">
        <v>0.27777777777777779</v>
      </c>
      <c r="H220" s="3">
        <v>6.222222222222222E-2</v>
      </c>
      <c r="I220" s="3">
        <v>5.9094444444444445</v>
      </c>
      <c r="J220" s="3">
        <v>0</v>
      </c>
      <c r="K220" s="3">
        <v>0</v>
      </c>
      <c r="L220" s="3">
        <v>3.291777777777777</v>
      </c>
      <c r="M220" s="3">
        <v>9.011000000000001</v>
      </c>
      <c r="N220" s="3">
        <v>0</v>
      </c>
      <c r="O220" s="3">
        <f>SUM(Table2[[#This Row],[Qualified Social Work Staff Hours]:[Other Social Work Staff Hours]])/Table2[[#This Row],[MDS Census]]</f>
        <v>0.11268445185493957</v>
      </c>
      <c r="P220" s="3">
        <v>0</v>
      </c>
      <c r="Q220" s="3">
        <v>9.4871111111111119</v>
      </c>
      <c r="R220" s="3">
        <f>SUM(Table2[[#This Row],[Qualified Activities Professional Hours]:[Other Activities Professional Hours]])/Table2[[#This Row],[MDS Census]]</f>
        <v>0.11863832152285675</v>
      </c>
      <c r="S220" s="3">
        <v>9.6815555555555513</v>
      </c>
      <c r="T220" s="3">
        <v>5.0878888888888891</v>
      </c>
      <c r="U220" s="3">
        <v>0</v>
      </c>
      <c r="V220" s="3">
        <f>SUM(Table2[[#This Row],[Occupational Therapist Hours]:[OT Aide Hours]])/Table2[[#This Row],[MDS Census]]</f>
        <v>0.18469501181047654</v>
      </c>
      <c r="W220" s="3">
        <v>8.4687777777777775</v>
      </c>
      <c r="X220" s="3">
        <v>9.5527777777777807</v>
      </c>
      <c r="Y220" s="3">
        <v>0</v>
      </c>
      <c r="Z220" s="3">
        <f>SUM(Table2[[#This Row],[Physical Therapist (PT) Hours]:[PT Aide Hours]])/Table2[[#This Row],[MDS Census]]</f>
        <v>0.22536334583854387</v>
      </c>
      <c r="AA220" s="3">
        <v>0</v>
      </c>
      <c r="AB220" s="3">
        <v>0</v>
      </c>
      <c r="AC220" s="3">
        <v>0</v>
      </c>
      <c r="AD220" s="3">
        <v>0</v>
      </c>
      <c r="AE220" s="3">
        <v>0</v>
      </c>
      <c r="AF220" s="3">
        <v>0</v>
      </c>
      <c r="AG220" s="3">
        <v>0</v>
      </c>
      <c r="AH220" s="1" t="s">
        <v>218</v>
      </c>
      <c r="AI220" s="17">
        <v>5</v>
      </c>
      <c r="AJ220" s="1"/>
    </row>
    <row r="221" spans="1:36" x14ac:dyDescent="0.2">
      <c r="A221" s="1" t="s">
        <v>425</v>
      </c>
      <c r="B221" s="1" t="s">
        <v>647</v>
      </c>
      <c r="C221" s="1" t="s">
        <v>911</v>
      </c>
      <c r="D221" s="1" t="s">
        <v>1075</v>
      </c>
      <c r="E221" s="3">
        <v>66.455555555555549</v>
      </c>
      <c r="F221" s="3">
        <v>5.5111111111111111</v>
      </c>
      <c r="G221" s="3">
        <v>0.16111111111111112</v>
      </c>
      <c r="H221" s="3">
        <v>0.33333333333333331</v>
      </c>
      <c r="I221" s="3">
        <v>0</v>
      </c>
      <c r="J221" s="3">
        <v>0</v>
      </c>
      <c r="K221" s="3">
        <v>0</v>
      </c>
      <c r="L221" s="3">
        <v>6.9962222222222232</v>
      </c>
      <c r="M221" s="3">
        <v>5.4027777777777777</v>
      </c>
      <c r="N221" s="3">
        <v>6.1277777777777782</v>
      </c>
      <c r="O221" s="3">
        <f>SUM(Table2[[#This Row],[Qualified Social Work Staff Hours]:[Other Social Work Staff Hours]])/Table2[[#This Row],[MDS Census]]</f>
        <v>0.17350777461962882</v>
      </c>
      <c r="P221" s="3">
        <v>5.2166666666666668</v>
      </c>
      <c r="Q221" s="3">
        <v>13.272222222222222</v>
      </c>
      <c r="R221" s="3">
        <f>SUM(Table2[[#This Row],[Qualified Activities Professional Hours]:[Other Activities Professional Hours]])/Table2[[#This Row],[MDS Census]]</f>
        <v>0.27821434542718609</v>
      </c>
      <c r="S221" s="3">
        <v>1.994666666666667</v>
      </c>
      <c r="T221" s="3">
        <v>4.8133333333333326</v>
      </c>
      <c r="U221" s="3">
        <v>0</v>
      </c>
      <c r="V221" s="3">
        <f>SUM(Table2[[#This Row],[Occupational Therapist Hours]:[OT Aide Hours]])/Table2[[#This Row],[MDS Census]]</f>
        <v>0.10244440728975089</v>
      </c>
      <c r="W221" s="3">
        <v>2.164333333333333</v>
      </c>
      <c r="X221" s="3">
        <v>4.2142222222222232</v>
      </c>
      <c r="Y221" s="3">
        <v>0</v>
      </c>
      <c r="Z221" s="3">
        <f>SUM(Table2[[#This Row],[Physical Therapist (PT) Hours]:[PT Aide Hours]])/Table2[[#This Row],[MDS Census]]</f>
        <v>9.5982277211168712E-2</v>
      </c>
      <c r="AA221" s="3">
        <v>0</v>
      </c>
      <c r="AB221" s="3">
        <v>4.5555555555555554</v>
      </c>
      <c r="AC221" s="3">
        <v>0</v>
      </c>
      <c r="AD221" s="3">
        <v>0</v>
      </c>
      <c r="AE221" s="3">
        <v>0</v>
      </c>
      <c r="AF221" s="3">
        <v>0</v>
      </c>
      <c r="AG221" s="3">
        <v>0</v>
      </c>
      <c r="AH221" s="1" t="s">
        <v>219</v>
      </c>
      <c r="AI221" s="17">
        <v>5</v>
      </c>
      <c r="AJ221" s="1"/>
    </row>
    <row r="222" spans="1:36" x14ac:dyDescent="0.2">
      <c r="A222" s="1" t="s">
        <v>425</v>
      </c>
      <c r="B222" s="1" t="s">
        <v>648</v>
      </c>
      <c r="C222" s="1" t="s">
        <v>1011</v>
      </c>
      <c r="D222" s="1" t="s">
        <v>1075</v>
      </c>
      <c r="E222" s="3">
        <v>76.522222222222226</v>
      </c>
      <c r="F222" s="3">
        <v>5.25</v>
      </c>
      <c r="G222" s="3">
        <v>0</v>
      </c>
      <c r="H222" s="3">
        <v>0</v>
      </c>
      <c r="I222" s="3">
        <v>4.5602222222222215</v>
      </c>
      <c r="J222" s="3">
        <v>0</v>
      </c>
      <c r="K222" s="3">
        <v>0</v>
      </c>
      <c r="L222" s="3">
        <v>3.5835555555555572</v>
      </c>
      <c r="M222" s="3">
        <v>6.8268888888888872</v>
      </c>
      <c r="N222" s="3">
        <v>0</v>
      </c>
      <c r="O222" s="3">
        <f>SUM(Table2[[#This Row],[Qualified Social Work Staff Hours]:[Other Social Work Staff Hours]])/Table2[[#This Row],[MDS Census]]</f>
        <v>8.9214462029911401E-2</v>
      </c>
      <c r="P222" s="3">
        <v>5.333333333333333</v>
      </c>
      <c r="Q222" s="3">
        <v>7.4732222222222235</v>
      </c>
      <c r="R222" s="3">
        <f>SUM(Table2[[#This Row],[Qualified Activities Professional Hours]:[Other Activities Professional Hours]])/Table2[[#This Row],[MDS Census]]</f>
        <v>0.16735733991578336</v>
      </c>
      <c r="S222" s="3">
        <v>5.6463333333333328</v>
      </c>
      <c r="T222" s="3">
        <v>4.3651111111111121</v>
      </c>
      <c r="U222" s="3">
        <v>0</v>
      </c>
      <c r="V222" s="3">
        <f>SUM(Table2[[#This Row],[Occupational Therapist Hours]:[OT Aide Hours]])/Table2[[#This Row],[MDS Census]]</f>
        <v>0.13083055031218238</v>
      </c>
      <c r="W222" s="3">
        <v>1.8388888888888892</v>
      </c>
      <c r="X222" s="3">
        <v>5.3447777777777778</v>
      </c>
      <c r="Y222" s="3">
        <v>0</v>
      </c>
      <c r="Z222" s="3">
        <f>SUM(Table2[[#This Row],[Physical Therapist (PT) Hours]:[PT Aide Hours]])/Table2[[#This Row],[MDS Census]]</f>
        <v>9.3876869464207938E-2</v>
      </c>
      <c r="AA222" s="3">
        <v>0</v>
      </c>
      <c r="AB222" s="3">
        <v>0</v>
      </c>
      <c r="AC222" s="3">
        <v>0</v>
      </c>
      <c r="AD222" s="3">
        <v>0</v>
      </c>
      <c r="AE222" s="3">
        <v>0</v>
      </c>
      <c r="AF222" s="3">
        <v>0</v>
      </c>
      <c r="AG222" s="3">
        <v>0</v>
      </c>
      <c r="AH222" s="1" t="s">
        <v>220</v>
      </c>
      <c r="AI222" s="17">
        <v>5</v>
      </c>
      <c r="AJ222" s="1"/>
    </row>
    <row r="223" spans="1:36" x14ac:dyDescent="0.2">
      <c r="A223" s="1" t="s">
        <v>425</v>
      </c>
      <c r="B223" s="1" t="s">
        <v>649</v>
      </c>
      <c r="C223" s="1" t="s">
        <v>917</v>
      </c>
      <c r="D223" s="1" t="s">
        <v>1109</v>
      </c>
      <c r="E223" s="3">
        <v>37.866666666666667</v>
      </c>
      <c r="F223" s="3">
        <v>18.224333333333334</v>
      </c>
      <c r="G223" s="3">
        <v>0</v>
      </c>
      <c r="H223" s="3">
        <v>0</v>
      </c>
      <c r="I223" s="3">
        <v>0.26666666666666666</v>
      </c>
      <c r="J223" s="3">
        <v>0</v>
      </c>
      <c r="K223" s="3">
        <v>0</v>
      </c>
      <c r="L223" s="3">
        <v>1.0874444444444444</v>
      </c>
      <c r="M223" s="3">
        <v>5.0277777777777777</v>
      </c>
      <c r="N223" s="3">
        <v>0</v>
      </c>
      <c r="O223" s="3">
        <f>SUM(Table2[[#This Row],[Qualified Social Work Staff Hours]:[Other Social Work Staff Hours]])/Table2[[#This Row],[MDS Census]]</f>
        <v>0.13277582159624413</v>
      </c>
      <c r="P223" s="3">
        <v>5.041666666666667</v>
      </c>
      <c r="Q223" s="3">
        <v>5.237333333333333</v>
      </c>
      <c r="R223" s="3">
        <f>SUM(Table2[[#This Row],[Qualified Activities Professional Hours]:[Other Activities Professional Hours]])/Table2[[#This Row],[MDS Census]]</f>
        <v>0.27145246478873236</v>
      </c>
      <c r="S223" s="3">
        <v>2.5585555555555555</v>
      </c>
      <c r="T223" s="3">
        <v>4.4668888888888905</v>
      </c>
      <c r="U223" s="3">
        <v>0</v>
      </c>
      <c r="V223" s="3">
        <f>SUM(Table2[[#This Row],[Occupational Therapist Hours]:[OT Aide Hours]])/Table2[[#This Row],[MDS Census]]</f>
        <v>0.185531103286385</v>
      </c>
      <c r="W223" s="3">
        <v>3.9535555555555559</v>
      </c>
      <c r="X223" s="3">
        <v>5.5259999999999998</v>
      </c>
      <c r="Y223" s="3">
        <v>0</v>
      </c>
      <c r="Z223" s="3">
        <f>SUM(Table2[[#This Row],[Physical Therapist (PT) Hours]:[PT Aide Hours]])/Table2[[#This Row],[MDS Census]]</f>
        <v>0.25034037558685446</v>
      </c>
      <c r="AA223" s="3">
        <v>0</v>
      </c>
      <c r="AB223" s="3">
        <v>0</v>
      </c>
      <c r="AC223" s="3">
        <v>0</v>
      </c>
      <c r="AD223" s="3">
        <v>0</v>
      </c>
      <c r="AE223" s="3">
        <v>0</v>
      </c>
      <c r="AF223" s="3">
        <v>0</v>
      </c>
      <c r="AG223" s="3">
        <v>0</v>
      </c>
      <c r="AH223" s="1" t="s">
        <v>221</v>
      </c>
      <c r="AI223" s="17">
        <v>5</v>
      </c>
      <c r="AJ223" s="1"/>
    </row>
    <row r="224" spans="1:36" x14ac:dyDescent="0.2">
      <c r="A224" s="1" t="s">
        <v>425</v>
      </c>
      <c r="B224" s="1" t="s">
        <v>650</v>
      </c>
      <c r="C224" s="1" t="s">
        <v>974</v>
      </c>
      <c r="D224" s="1" t="s">
        <v>1121</v>
      </c>
      <c r="E224" s="3">
        <v>130.5888888888889</v>
      </c>
      <c r="F224" s="3">
        <v>5.6</v>
      </c>
      <c r="G224" s="3">
        <v>0.57777777777777772</v>
      </c>
      <c r="H224" s="3">
        <v>0.61944444444444446</v>
      </c>
      <c r="I224" s="3">
        <v>10.16388888888889</v>
      </c>
      <c r="J224" s="3">
        <v>0</v>
      </c>
      <c r="K224" s="3">
        <v>0</v>
      </c>
      <c r="L224" s="3">
        <v>7.3583333333333334</v>
      </c>
      <c r="M224" s="3">
        <v>16.583333333333332</v>
      </c>
      <c r="N224" s="3">
        <v>8.0555555555555554</v>
      </c>
      <c r="O224" s="3">
        <f>SUM(Table2[[#This Row],[Qualified Social Work Staff Hours]:[Other Social Work Staff Hours]])/Table2[[#This Row],[MDS Census]]</f>
        <v>0.18867523185569637</v>
      </c>
      <c r="P224" s="3">
        <v>5.6</v>
      </c>
      <c r="Q224" s="3">
        <v>15.505555555555556</v>
      </c>
      <c r="R224" s="3">
        <f>SUM(Table2[[#This Row],[Qualified Activities Professional Hours]:[Other Activities Professional Hours]])/Table2[[#This Row],[MDS Census]]</f>
        <v>0.16161831021866754</v>
      </c>
      <c r="S224" s="3">
        <v>9.75</v>
      </c>
      <c r="T224" s="3">
        <v>20.394444444444446</v>
      </c>
      <c r="U224" s="3">
        <v>0</v>
      </c>
      <c r="V224" s="3">
        <f>SUM(Table2[[#This Row],[Occupational Therapist Hours]:[OT Aide Hours]])/Table2[[#This Row],[MDS Census]]</f>
        <v>0.23083468050710457</v>
      </c>
      <c r="W224" s="3">
        <v>13.372222222222222</v>
      </c>
      <c r="X224" s="3">
        <v>24.602777777777778</v>
      </c>
      <c r="Y224" s="3">
        <v>0</v>
      </c>
      <c r="Z224" s="3">
        <f>SUM(Table2[[#This Row],[Physical Therapist (PT) Hours]:[PT Aide Hours]])/Table2[[#This Row],[MDS Census]]</f>
        <v>0.29079809410363311</v>
      </c>
      <c r="AA224" s="3">
        <v>0</v>
      </c>
      <c r="AB224" s="3">
        <v>0</v>
      </c>
      <c r="AC224" s="3">
        <v>0</v>
      </c>
      <c r="AD224" s="3">
        <v>0</v>
      </c>
      <c r="AE224" s="3">
        <v>0</v>
      </c>
      <c r="AF224" s="3">
        <v>5.2111111111111112</v>
      </c>
      <c r="AG224" s="3">
        <v>0</v>
      </c>
      <c r="AH224" s="1" t="s">
        <v>222</v>
      </c>
      <c r="AI224" s="17">
        <v>5</v>
      </c>
      <c r="AJ224" s="1"/>
    </row>
    <row r="225" spans="1:36" x14ac:dyDescent="0.2">
      <c r="A225" s="1" t="s">
        <v>425</v>
      </c>
      <c r="B225" s="1" t="s">
        <v>651</v>
      </c>
      <c r="C225" s="1" t="s">
        <v>928</v>
      </c>
      <c r="D225" s="1" t="s">
        <v>1079</v>
      </c>
      <c r="E225" s="3">
        <v>75.977777777777774</v>
      </c>
      <c r="F225" s="3">
        <v>5.5777777777777775</v>
      </c>
      <c r="G225" s="3">
        <v>0.27777777777777779</v>
      </c>
      <c r="H225" s="3">
        <v>0</v>
      </c>
      <c r="I225" s="3">
        <v>0</v>
      </c>
      <c r="J225" s="3">
        <v>0</v>
      </c>
      <c r="K225" s="3">
        <v>0</v>
      </c>
      <c r="L225" s="3">
        <v>0</v>
      </c>
      <c r="M225" s="3">
        <v>4.5472222222222225</v>
      </c>
      <c r="N225" s="3">
        <v>0</v>
      </c>
      <c r="O225" s="3">
        <f>SUM(Table2[[#This Row],[Qualified Social Work Staff Hours]:[Other Social Work Staff Hours]])/Table2[[#This Row],[MDS Census]]</f>
        <v>5.9849371161158238E-2</v>
      </c>
      <c r="P225" s="3">
        <v>3.6055555555555556</v>
      </c>
      <c r="Q225" s="3">
        <v>4.1416666666666666</v>
      </c>
      <c r="R225" s="3">
        <f>SUM(Table2[[#This Row],[Qualified Activities Professional Hours]:[Other Activities Professional Hours]])/Table2[[#This Row],[MDS Census]]</f>
        <v>0.10196694940040947</v>
      </c>
      <c r="S225" s="3">
        <v>2.0222222222222221</v>
      </c>
      <c r="T225" s="3">
        <v>0</v>
      </c>
      <c r="U225" s="3">
        <v>1.8861111111111111</v>
      </c>
      <c r="V225" s="3">
        <f>SUM(Table2[[#This Row],[Occupational Therapist Hours]:[OT Aide Hours]])/Table2[[#This Row],[MDS Census]]</f>
        <v>5.144047967241884E-2</v>
      </c>
      <c r="W225" s="3">
        <v>5.7166666666666668</v>
      </c>
      <c r="X225" s="3">
        <v>0</v>
      </c>
      <c r="Y225" s="3">
        <v>0</v>
      </c>
      <c r="Z225" s="3">
        <f>SUM(Table2[[#This Row],[Physical Therapist (PT) Hours]:[PT Aide Hours]])/Table2[[#This Row],[MDS Census]]</f>
        <v>7.5241298625329051E-2</v>
      </c>
      <c r="AA225" s="3">
        <v>0</v>
      </c>
      <c r="AB225" s="3">
        <v>0</v>
      </c>
      <c r="AC225" s="3">
        <v>0</v>
      </c>
      <c r="AD225" s="3">
        <v>17.18611111111111</v>
      </c>
      <c r="AE225" s="3">
        <v>0</v>
      </c>
      <c r="AF225" s="3">
        <v>0</v>
      </c>
      <c r="AG225" s="3">
        <v>0</v>
      </c>
      <c r="AH225" s="1" t="s">
        <v>223</v>
      </c>
      <c r="AI225" s="17">
        <v>5</v>
      </c>
      <c r="AJ225" s="1"/>
    </row>
    <row r="226" spans="1:36" x14ac:dyDescent="0.2">
      <c r="A226" s="1" t="s">
        <v>425</v>
      </c>
      <c r="B226" s="1" t="s">
        <v>652</v>
      </c>
      <c r="C226" s="1" t="s">
        <v>1012</v>
      </c>
      <c r="D226" s="1" t="s">
        <v>1113</v>
      </c>
      <c r="E226" s="3">
        <v>50.944444444444443</v>
      </c>
      <c r="F226" s="3">
        <v>5.1555555555555559</v>
      </c>
      <c r="G226" s="3">
        <v>0.33333333333333331</v>
      </c>
      <c r="H226" s="3">
        <v>0.2466666666666667</v>
      </c>
      <c r="I226" s="3">
        <v>1.1527777777777777</v>
      </c>
      <c r="J226" s="3">
        <v>0</v>
      </c>
      <c r="K226" s="3">
        <v>0</v>
      </c>
      <c r="L226" s="3">
        <v>0.67522222222222239</v>
      </c>
      <c r="M226" s="3">
        <v>0</v>
      </c>
      <c r="N226" s="3">
        <v>4.548333333333332</v>
      </c>
      <c r="O226" s="3">
        <f>SUM(Table2[[#This Row],[Qualified Social Work Staff Hours]:[Other Social Work Staff Hours]])/Table2[[#This Row],[MDS Census]]</f>
        <v>8.9280261723009791E-2</v>
      </c>
      <c r="P226" s="3">
        <v>5.5111111111111111</v>
      </c>
      <c r="Q226" s="3">
        <v>23.406444444444432</v>
      </c>
      <c r="R226" s="3">
        <f>SUM(Table2[[#This Row],[Qualified Activities Professional Hours]:[Other Activities Professional Hours]])/Table2[[#This Row],[MDS Census]]</f>
        <v>0.56762922573609575</v>
      </c>
      <c r="S226" s="3">
        <v>3.4605555555555556</v>
      </c>
      <c r="T226" s="3">
        <v>3.5733333333333337</v>
      </c>
      <c r="U226" s="3">
        <v>0</v>
      </c>
      <c r="V226" s="3">
        <f>SUM(Table2[[#This Row],[Occupational Therapist Hours]:[OT Aide Hours]])/Table2[[#This Row],[MDS Census]]</f>
        <v>0.13806979280261725</v>
      </c>
      <c r="W226" s="3">
        <v>3.3120000000000003</v>
      </c>
      <c r="X226" s="3">
        <v>3.3852222222222217</v>
      </c>
      <c r="Y226" s="3">
        <v>0</v>
      </c>
      <c r="Z226" s="3">
        <f>SUM(Table2[[#This Row],[Physical Therapist (PT) Hours]:[PT Aide Hours]])/Table2[[#This Row],[MDS Census]]</f>
        <v>0.13146128680479827</v>
      </c>
      <c r="AA226" s="3">
        <v>0</v>
      </c>
      <c r="AB226" s="3">
        <v>0</v>
      </c>
      <c r="AC226" s="3">
        <v>0</v>
      </c>
      <c r="AD226" s="3">
        <v>0</v>
      </c>
      <c r="AE226" s="3">
        <v>0</v>
      </c>
      <c r="AF226" s="3">
        <v>0</v>
      </c>
      <c r="AG226" s="3">
        <v>0</v>
      </c>
      <c r="AH226" s="1" t="s">
        <v>224</v>
      </c>
      <c r="AI226" s="17">
        <v>5</v>
      </c>
      <c r="AJ226" s="1"/>
    </row>
    <row r="227" spans="1:36" x14ac:dyDescent="0.2">
      <c r="A227" s="1" t="s">
        <v>425</v>
      </c>
      <c r="B227" s="1" t="s">
        <v>653</v>
      </c>
      <c r="C227" s="1" t="s">
        <v>857</v>
      </c>
      <c r="D227" s="1" t="s">
        <v>1127</v>
      </c>
      <c r="E227" s="3">
        <v>35.155555555555559</v>
      </c>
      <c r="F227" s="3">
        <v>5.5111111111111111</v>
      </c>
      <c r="G227" s="3">
        <v>0.21111111111111111</v>
      </c>
      <c r="H227" s="3">
        <v>0.6</v>
      </c>
      <c r="I227" s="3">
        <v>0.60466666666666669</v>
      </c>
      <c r="J227" s="3">
        <v>0</v>
      </c>
      <c r="K227" s="3">
        <v>0</v>
      </c>
      <c r="L227" s="3">
        <v>3.0106666666666673</v>
      </c>
      <c r="M227" s="3">
        <v>4.9601111111111083</v>
      </c>
      <c r="N227" s="3">
        <v>0</v>
      </c>
      <c r="O227" s="3">
        <f>SUM(Table2[[#This Row],[Qualified Social Work Staff Hours]:[Other Social Work Staff Hours]])/Table2[[#This Row],[MDS Census]]</f>
        <v>0.14109039190897588</v>
      </c>
      <c r="P227" s="3">
        <v>5.2883333333333331</v>
      </c>
      <c r="Q227" s="3">
        <v>5.0397777777777764</v>
      </c>
      <c r="R227" s="3">
        <f>SUM(Table2[[#This Row],[Qualified Activities Professional Hours]:[Other Activities Professional Hours]])/Table2[[#This Row],[MDS Census]]</f>
        <v>0.29378318584070789</v>
      </c>
      <c r="S227" s="3">
        <v>4.4956666666666658</v>
      </c>
      <c r="T227" s="3">
        <v>5.8572222222222203</v>
      </c>
      <c r="U227" s="3">
        <v>0</v>
      </c>
      <c r="V227" s="3">
        <f>SUM(Table2[[#This Row],[Occupational Therapist Hours]:[OT Aide Hours]])/Table2[[#This Row],[MDS Census]]</f>
        <v>0.29448798988621988</v>
      </c>
      <c r="W227" s="3">
        <v>4.296555555555555</v>
      </c>
      <c r="X227" s="3">
        <v>4.3766666666666678</v>
      </c>
      <c r="Y227" s="3">
        <v>0</v>
      </c>
      <c r="Z227" s="3">
        <f>SUM(Table2[[#This Row],[Physical Therapist (PT) Hours]:[PT Aide Hours]])/Table2[[#This Row],[MDS Census]]</f>
        <v>0.24670986093552463</v>
      </c>
      <c r="AA227" s="3">
        <v>0</v>
      </c>
      <c r="AB227" s="3">
        <v>0</v>
      </c>
      <c r="AC227" s="3">
        <v>0</v>
      </c>
      <c r="AD227" s="3">
        <v>0</v>
      </c>
      <c r="AE227" s="3">
        <v>0</v>
      </c>
      <c r="AF227" s="3">
        <v>0</v>
      </c>
      <c r="AG227" s="3">
        <v>0</v>
      </c>
      <c r="AH227" s="1" t="s">
        <v>225</v>
      </c>
      <c r="AI227" s="17">
        <v>5</v>
      </c>
      <c r="AJ227" s="1"/>
    </row>
    <row r="228" spans="1:36" x14ac:dyDescent="0.2">
      <c r="A228" s="1" t="s">
        <v>425</v>
      </c>
      <c r="B228" s="1" t="s">
        <v>654</v>
      </c>
      <c r="C228" s="1" t="s">
        <v>1013</v>
      </c>
      <c r="D228" s="1" t="s">
        <v>1087</v>
      </c>
      <c r="E228" s="3">
        <v>54.355555555555554</v>
      </c>
      <c r="F228" s="3">
        <v>5.5111111111111111</v>
      </c>
      <c r="G228" s="3">
        <v>0.57777777777777772</v>
      </c>
      <c r="H228" s="3">
        <v>0</v>
      </c>
      <c r="I228" s="3">
        <v>5.4777777777777779</v>
      </c>
      <c r="J228" s="3">
        <v>0</v>
      </c>
      <c r="K228" s="3">
        <v>0.28888888888888886</v>
      </c>
      <c r="L228" s="3">
        <v>5.1223333333333345</v>
      </c>
      <c r="M228" s="3">
        <v>5.5888888888888886</v>
      </c>
      <c r="N228" s="3">
        <v>0</v>
      </c>
      <c r="O228" s="3">
        <f>SUM(Table2[[#This Row],[Qualified Social Work Staff Hours]:[Other Social Work Staff Hours]])/Table2[[#This Row],[MDS Census]]</f>
        <v>0.10282093213409647</v>
      </c>
      <c r="P228" s="3">
        <v>5.2888888888888888</v>
      </c>
      <c r="Q228" s="3">
        <v>2.6926666666666659</v>
      </c>
      <c r="R228" s="3">
        <f>SUM(Table2[[#This Row],[Qualified Activities Professional Hours]:[Other Activities Professional Hours]])/Table2[[#This Row],[MDS Census]]</f>
        <v>0.14683973834832378</v>
      </c>
      <c r="S228" s="3">
        <v>14.194222222222223</v>
      </c>
      <c r="T228" s="3">
        <v>0</v>
      </c>
      <c r="U228" s="3">
        <v>0</v>
      </c>
      <c r="V228" s="3">
        <f>SUM(Table2[[#This Row],[Occupational Therapist Hours]:[OT Aide Hours]])/Table2[[#This Row],[MDS Census]]</f>
        <v>0.26113654946852005</v>
      </c>
      <c r="W228" s="3">
        <v>15.280222222222225</v>
      </c>
      <c r="X228" s="3">
        <v>0</v>
      </c>
      <c r="Y228" s="3">
        <v>0</v>
      </c>
      <c r="Z228" s="3">
        <f>SUM(Table2[[#This Row],[Physical Therapist (PT) Hours]:[PT Aide Hours]])/Table2[[#This Row],[MDS Census]]</f>
        <v>0.28111610793131647</v>
      </c>
      <c r="AA228" s="3">
        <v>0</v>
      </c>
      <c r="AB228" s="3">
        <v>0</v>
      </c>
      <c r="AC228" s="3">
        <v>0</v>
      </c>
      <c r="AD228" s="3">
        <v>0</v>
      </c>
      <c r="AE228" s="3">
        <v>0</v>
      </c>
      <c r="AF228" s="3">
        <v>0</v>
      </c>
      <c r="AG228" s="3">
        <v>0</v>
      </c>
      <c r="AH228" s="1" t="s">
        <v>226</v>
      </c>
      <c r="AI228" s="17">
        <v>5</v>
      </c>
      <c r="AJ228" s="1"/>
    </row>
    <row r="229" spans="1:36" x14ac:dyDescent="0.2">
      <c r="A229" s="1" t="s">
        <v>425</v>
      </c>
      <c r="B229" s="1" t="s">
        <v>655</v>
      </c>
      <c r="C229" s="1" t="s">
        <v>892</v>
      </c>
      <c r="D229" s="1" t="s">
        <v>1068</v>
      </c>
      <c r="E229" s="3">
        <v>44.9</v>
      </c>
      <c r="F229" s="3">
        <v>29.279666666666667</v>
      </c>
      <c r="G229" s="3">
        <v>1.7333333333333334</v>
      </c>
      <c r="H229" s="3">
        <v>0.36388888888888887</v>
      </c>
      <c r="I229" s="3">
        <v>9.4111111111111118E-2</v>
      </c>
      <c r="J229" s="3">
        <v>0</v>
      </c>
      <c r="K229" s="3">
        <v>0</v>
      </c>
      <c r="L229" s="3">
        <v>3.3201111111111117</v>
      </c>
      <c r="M229" s="3">
        <v>5.2266666666666675</v>
      </c>
      <c r="N229" s="3">
        <v>0</v>
      </c>
      <c r="O229" s="3">
        <f>SUM(Table2[[#This Row],[Qualified Social Work Staff Hours]:[Other Social Work Staff Hours]])/Table2[[#This Row],[MDS Census]]</f>
        <v>0.11640682999257612</v>
      </c>
      <c r="P229" s="3">
        <v>0</v>
      </c>
      <c r="Q229" s="3">
        <v>20.845333333333343</v>
      </c>
      <c r="R229" s="3">
        <f>SUM(Table2[[#This Row],[Qualified Activities Professional Hours]:[Other Activities Professional Hours]])/Table2[[#This Row],[MDS Census]]</f>
        <v>0.46426132145508558</v>
      </c>
      <c r="S229" s="3">
        <v>2.7791111111111109</v>
      </c>
      <c r="T229" s="3">
        <v>8.854444444444443</v>
      </c>
      <c r="U229" s="3">
        <v>0</v>
      </c>
      <c r="V229" s="3">
        <f>SUM(Table2[[#This Row],[Occupational Therapist Hours]:[OT Aide Hours]])/Table2[[#This Row],[MDS Census]]</f>
        <v>0.25909923286315262</v>
      </c>
      <c r="W229" s="3">
        <v>2.4975555555555564</v>
      </c>
      <c r="X229" s="3">
        <v>9.4954444444444466</v>
      </c>
      <c r="Y229" s="3">
        <v>0</v>
      </c>
      <c r="Z229" s="3">
        <f>SUM(Table2[[#This Row],[Physical Therapist (PT) Hours]:[PT Aide Hours]])/Table2[[#This Row],[MDS Census]]</f>
        <v>0.26710467706013369</v>
      </c>
      <c r="AA229" s="3">
        <v>0</v>
      </c>
      <c r="AB229" s="3">
        <v>0</v>
      </c>
      <c r="AC229" s="3">
        <v>0</v>
      </c>
      <c r="AD229" s="3">
        <v>48.568666666666672</v>
      </c>
      <c r="AE229" s="3">
        <v>0</v>
      </c>
      <c r="AF229" s="3">
        <v>0</v>
      </c>
      <c r="AG229" s="3">
        <v>0</v>
      </c>
      <c r="AH229" s="1" t="s">
        <v>227</v>
      </c>
      <c r="AI229" s="17">
        <v>5</v>
      </c>
      <c r="AJ229" s="1"/>
    </row>
    <row r="230" spans="1:36" x14ac:dyDescent="0.2">
      <c r="A230" s="1" t="s">
        <v>425</v>
      </c>
      <c r="B230" s="1" t="s">
        <v>656</v>
      </c>
      <c r="C230" s="1" t="s">
        <v>928</v>
      </c>
      <c r="D230" s="1" t="s">
        <v>1079</v>
      </c>
      <c r="E230" s="3">
        <v>131.74444444444444</v>
      </c>
      <c r="F230" s="3">
        <v>8.4444444444444446</v>
      </c>
      <c r="G230" s="3">
        <v>9.7777777777777783E-2</v>
      </c>
      <c r="H230" s="3">
        <v>0.73011111111111138</v>
      </c>
      <c r="I230" s="3">
        <v>10.044444444444444</v>
      </c>
      <c r="J230" s="3">
        <v>0</v>
      </c>
      <c r="K230" s="3">
        <v>0</v>
      </c>
      <c r="L230" s="3">
        <v>4.4177777777777774</v>
      </c>
      <c r="M230" s="3">
        <v>0</v>
      </c>
      <c r="N230" s="3">
        <v>12.206444444444443</v>
      </c>
      <c r="O230" s="3">
        <f>SUM(Table2[[#This Row],[Qualified Social Work Staff Hours]:[Other Social Work Staff Hours]])/Table2[[#This Row],[MDS Census]]</f>
        <v>9.2652441595681867E-2</v>
      </c>
      <c r="P230" s="3">
        <v>5.2444444444444445</v>
      </c>
      <c r="Q230" s="3">
        <v>26.314444444444437</v>
      </c>
      <c r="R230" s="3">
        <f>SUM(Table2[[#This Row],[Qualified Activities Professional Hours]:[Other Activities Professional Hours]])/Table2[[#This Row],[MDS Census]]</f>
        <v>0.23954625959348902</v>
      </c>
      <c r="S230" s="3">
        <v>9.1334444444444465</v>
      </c>
      <c r="T230" s="3">
        <v>21.510999999999999</v>
      </c>
      <c r="U230" s="3">
        <v>0</v>
      </c>
      <c r="V230" s="3">
        <f>SUM(Table2[[#This Row],[Occupational Therapist Hours]:[OT Aide Hours]])/Table2[[#This Row],[MDS Census]]</f>
        <v>0.23260521211098931</v>
      </c>
      <c r="W230" s="3">
        <v>15.264444444444441</v>
      </c>
      <c r="X230" s="3">
        <v>20.539666666666665</v>
      </c>
      <c r="Y230" s="3">
        <v>1.0197777777777779</v>
      </c>
      <c r="Z230" s="3">
        <f>SUM(Table2[[#This Row],[Physical Therapist (PT) Hours]:[PT Aide Hours]])/Table2[[#This Row],[MDS Census]]</f>
        <v>0.27950999409631438</v>
      </c>
      <c r="AA230" s="3">
        <v>0</v>
      </c>
      <c r="AB230" s="3">
        <v>0</v>
      </c>
      <c r="AC230" s="3">
        <v>0</v>
      </c>
      <c r="AD230" s="3">
        <v>0</v>
      </c>
      <c r="AE230" s="3">
        <v>0</v>
      </c>
      <c r="AF230" s="3">
        <v>0</v>
      </c>
      <c r="AG230" s="3">
        <v>0</v>
      </c>
      <c r="AH230" s="1" t="s">
        <v>228</v>
      </c>
      <c r="AI230" s="17">
        <v>5</v>
      </c>
      <c r="AJ230" s="1"/>
    </row>
    <row r="231" spans="1:36" x14ac:dyDescent="0.2">
      <c r="A231" s="1" t="s">
        <v>425</v>
      </c>
      <c r="B231" s="1" t="s">
        <v>657</v>
      </c>
      <c r="C231" s="1" t="s">
        <v>1014</v>
      </c>
      <c r="D231" s="1" t="s">
        <v>1121</v>
      </c>
      <c r="E231" s="3">
        <v>101.45555555555555</v>
      </c>
      <c r="F231" s="3">
        <v>5.5111111111111111</v>
      </c>
      <c r="G231" s="3">
        <v>0.17777777777777778</v>
      </c>
      <c r="H231" s="3">
        <v>0.62244444444444436</v>
      </c>
      <c r="I231" s="3">
        <v>7.6444444444444448</v>
      </c>
      <c r="J231" s="3">
        <v>0</v>
      </c>
      <c r="K231" s="3">
        <v>0</v>
      </c>
      <c r="L231" s="3">
        <v>6.4525555555555574</v>
      </c>
      <c r="M231" s="3">
        <v>12.355555555555556</v>
      </c>
      <c r="N231" s="3">
        <v>0</v>
      </c>
      <c r="O231" s="3">
        <f>SUM(Table2[[#This Row],[Qualified Social Work Staff Hours]:[Other Social Work Staff Hours]])/Table2[[#This Row],[MDS Census]]</f>
        <v>0.12178293724674188</v>
      </c>
      <c r="P231" s="3">
        <v>7.937777777777776</v>
      </c>
      <c r="Q231" s="3">
        <v>6.7097777777777763</v>
      </c>
      <c r="R231" s="3">
        <f>SUM(Table2[[#This Row],[Qualified Activities Professional Hours]:[Other Activities Professional Hours]])/Table2[[#This Row],[MDS Census]]</f>
        <v>0.14437411017413204</v>
      </c>
      <c r="S231" s="3">
        <v>25.871333333333332</v>
      </c>
      <c r="T231" s="3">
        <v>13.997666666666669</v>
      </c>
      <c r="U231" s="3">
        <v>0</v>
      </c>
      <c r="V231" s="3">
        <f>SUM(Table2[[#This Row],[Occupational Therapist Hours]:[OT Aide Hours]])/Table2[[#This Row],[MDS Census]]</f>
        <v>0.39297010185083781</v>
      </c>
      <c r="W231" s="3">
        <v>17.011444444444443</v>
      </c>
      <c r="X231" s="3">
        <v>19.418777777777784</v>
      </c>
      <c r="Y231" s="3">
        <v>4.3584444444444435</v>
      </c>
      <c r="Z231" s="3">
        <f>SUM(Table2[[#This Row],[Physical Therapist (PT) Hours]:[PT Aide Hours]])/Table2[[#This Row],[MDS Census]]</f>
        <v>0.4020348264155077</v>
      </c>
      <c r="AA231" s="3">
        <v>0</v>
      </c>
      <c r="AB231" s="3">
        <v>0</v>
      </c>
      <c r="AC231" s="3">
        <v>0</v>
      </c>
      <c r="AD231" s="3">
        <v>0</v>
      </c>
      <c r="AE231" s="3">
        <v>0</v>
      </c>
      <c r="AF231" s="3">
        <v>0</v>
      </c>
      <c r="AG231" s="3">
        <v>0</v>
      </c>
      <c r="AH231" s="1" t="s">
        <v>229</v>
      </c>
      <c r="AI231" s="17">
        <v>5</v>
      </c>
      <c r="AJ231" s="1"/>
    </row>
    <row r="232" spans="1:36" x14ac:dyDescent="0.2">
      <c r="A232" s="1" t="s">
        <v>425</v>
      </c>
      <c r="B232" s="1" t="s">
        <v>658</v>
      </c>
      <c r="C232" s="1" t="s">
        <v>928</v>
      </c>
      <c r="D232" s="1" t="s">
        <v>1079</v>
      </c>
      <c r="E232" s="3">
        <v>90.855555555555554</v>
      </c>
      <c r="F232" s="3">
        <v>2.3111111111111109</v>
      </c>
      <c r="G232" s="3">
        <v>6.6666666666666666E-2</v>
      </c>
      <c r="H232" s="3">
        <v>0</v>
      </c>
      <c r="I232" s="3">
        <v>0.34444444444444444</v>
      </c>
      <c r="J232" s="3">
        <v>0</v>
      </c>
      <c r="K232" s="3">
        <v>0.58888888888888891</v>
      </c>
      <c r="L232" s="3">
        <v>1.6344444444444441</v>
      </c>
      <c r="M232" s="3">
        <v>0</v>
      </c>
      <c r="N232" s="3">
        <v>0</v>
      </c>
      <c r="O232" s="3">
        <f>SUM(Table2[[#This Row],[Qualified Social Work Staff Hours]:[Other Social Work Staff Hours]])/Table2[[#This Row],[MDS Census]]</f>
        <v>0</v>
      </c>
      <c r="P232" s="3">
        <v>0</v>
      </c>
      <c r="Q232" s="3">
        <v>0</v>
      </c>
      <c r="R232" s="3">
        <f>SUM(Table2[[#This Row],[Qualified Activities Professional Hours]:[Other Activities Professional Hours]])/Table2[[#This Row],[MDS Census]]</f>
        <v>0</v>
      </c>
      <c r="S232" s="3">
        <v>0.84722222222222221</v>
      </c>
      <c r="T232" s="3">
        <v>3.9748888888888896</v>
      </c>
      <c r="U232" s="3">
        <v>0</v>
      </c>
      <c r="V232" s="3">
        <f>SUM(Table2[[#This Row],[Occupational Therapist Hours]:[OT Aide Hours]])/Table2[[#This Row],[MDS Census]]</f>
        <v>5.3074477192124263E-2</v>
      </c>
      <c r="W232" s="3">
        <v>0.93633333333333313</v>
      </c>
      <c r="X232" s="3">
        <v>6.1708888888888902</v>
      </c>
      <c r="Y232" s="3">
        <v>1.8666666666666667</v>
      </c>
      <c r="Z232" s="3">
        <f>SUM(Table2[[#This Row],[Physical Therapist (PT) Hours]:[PT Aide Hours]])/Table2[[#This Row],[MDS Census]]</f>
        <v>9.8770942888589966E-2</v>
      </c>
      <c r="AA232" s="3">
        <v>0</v>
      </c>
      <c r="AB232" s="3">
        <v>0</v>
      </c>
      <c r="AC232" s="3">
        <v>0</v>
      </c>
      <c r="AD232" s="3">
        <v>0</v>
      </c>
      <c r="AE232" s="3">
        <v>0</v>
      </c>
      <c r="AF232" s="3">
        <v>0</v>
      </c>
      <c r="AG232" s="3">
        <v>0.6</v>
      </c>
      <c r="AH232" s="1" t="s">
        <v>230</v>
      </c>
      <c r="AI232" s="17">
        <v>5</v>
      </c>
      <c r="AJ232" s="1"/>
    </row>
    <row r="233" spans="1:36" x14ac:dyDescent="0.2">
      <c r="A233" s="1" t="s">
        <v>425</v>
      </c>
      <c r="B233" s="1" t="s">
        <v>659</v>
      </c>
      <c r="C233" s="1" t="s">
        <v>907</v>
      </c>
      <c r="D233" s="1" t="s">
        <v>1102</v>
      </c>
      <c r="E233" s="3">
        <v>74.222222222222229</v>
      </c>
      <c r="F233" s="3">
        <v>5.5111111111111111</v>
      </c>
      <c r="G233" s="3">
        <v>1.1111111111111112E-2</v>
      </c>
      <c r="H233" s="3">
        <v>0.24333333333333335</v>
      </c>
      <c r="I233" s="3">
        <v>3.8111111111111109</v>
      </c>
      <c r="J233" s="3">
        <v>0</v>
      </c>
      <c r="K233" s="3">
        <v>0</v>
      </c>
      <c r="L233" s="3">
        <v>1.7178888888888888</v>
      </c>
      <c r="M233" s="3">
        <v>0</v>
      </c>
      <c r="N233" s="3">
        <v>5.9507777777777786</v>
      </c>
      <c r="O233" s="3">
        <f>SUM(Table2[[#This Row],[Qualified Social Work Staff Hours]:[Other Social Work Staff Hours]])/Table2[[#This Row],[MDS Census]]</f>
        <v>8.0175149700598802E-2</v>
      </c>
      <c r="P233" s="3">
        <v>4.791666666666667</v>
      </c>
      <c r="Q233" s="3">
        <v>17.949999999999996</v>
      </c>
      <c r="R233" s="3">
        <f>SUM(Table2[[#This Row],[Qualified Activities Professional Hours]:[Other Activities Professional Hours]])/Table2[[#This Row],[MDS Census]]</f>
        <v>0.30639970059880234</v>
      </c>
      <c r="S233" s="3">
        <v>14.173222222222222</v>
      </c>
      <c r="T233" s="3">
        <v>4.7035555555555568</v>
      </c>
      <c r="U233" s="3">
        <v>0</v>
      </c>
      <c r="V233" s="3">
        <f>SUM(Table2[[#This Row],[Occupational Therapist Hours]:[OT Aide Hours]])/Table2[[#This Row],[MDS Census]]</f>
        <v>0.25432784431137723</v>
      </c>
      <c r="W233" s="3">
        <v>5.3401111111111108</v>
      </c>
      <c r="X233" s="3">
        <v>9.7418888888888908</v>
      </c>
      <c r="Y233" s="3">
        <v>4.0123333333333315</v>
      </c>
      <c r="Z233" s="3">
        <f>SUM(Table2[[#This Row],[Physical Therapist (PT) Hours]:[PT Aide Hours]])/Table2[[#This Row],[MDS Census]]</f>
        <v>0.25725898203592812</v>
      </c>
      <c r="AA233" s="3">
        <v>0</v>
      </c>
      <c r="AB233" s="3">
        <v>0</v>
      </c>
      <c r="AC233" s="3">
        <v>0</v>
      </c>
      <c r="AD233" s="3">
        <v>0</v>
      </c>
      <c r="AE233" s="3">
        <v>0</v>
      </c>
      <c r="AF233" s="3">
        <v>0</v>
      </c>
      <c r="AG233" s="3">
        <v>0</v>
      </c>
      <c r="AH233" s="1" t="s">
        <v>231</v>
      </c>
      <c r="AI233" s="17">
        <v>5</v>
      </c>
      <c r="AJ233" s="1"/>
    </row>
    <row r="234" spans="1:36" x14ac:dyDescent="0.2">
      <c r="A234" s="1" t="s">
        <v>425</v>
      </c>
      <c r="B234" s="1" t="s">
        <v>660</v>
      </c>
      <c r="C234" s="1" t="s">
        <v>911</v>
      </c>
      <c r="D234" s="1" t="s">
        <v>1075</v>
      </c>
      <c r="E234" s="3">
        <v>69.688888888888883</v>
      </c>
      <c r="F234" s="3">
        <v>5.5111111111111111</v>
      </c>
      <c r="G234" s="3">
        <v>0.26666666666666666</v>
      </c>
      <c r="H234" s="3">
        <v>0.37666666666666671</v>
      </c>
      <c r="I234" s="3">
        <v>5.6888888888888891</v>
      </c>
      <c r="J234" s="3">
        <v>0</v>
      </c>
      <c r="K234" s="3">
        <v>0</v>
      </c>
      <c r="L234" s="3">
        <v>3.9333333333333331</v>
      </c>
      <c r="M234" s="3">
        <v>5.6888888888888891</v>
      </c>
      <c r="N234" s="3">
        <v>0</v>
      </c>
      <c r="O234" s="3">
        <f>SUM(Table2[[#This Row],[Qualified Social Work Staff Hours]:[Other Social Work Staff Hours]])/Table2[[#This Row],[MDS Census]]</f>
        <v>8.1632653061224497E-2</v>
      </c>
      <c r="P234" s="3">
        <v>10.876333333333333</v>
      </c>
      <c r="Q234" s="3">
        <v>13.267666666666665</v>
      </c>
      <c r="R234" s="3">
        <f>SUM(Table2[[#This Row],[Qualified Activities Professional Hours]:[Other Activities Professional Hours]])/Table2[[#This Row],[MDS Census]]</f>
        <v>0.34645408163265307</v>
      </c>
      <c r="S234" s="3">
        <v>2.365333333333334</v>
      </c>
      <c r="T234" s="3">
        <v>4.1555555555555559</v>
      </c>
      <c r="U234" s="3">
        <v>0</v>
      </c>
      <c r="V234" s="3">
        <f>SUM(Table2[[#This Row],[Occupational Therapist Hours]:[OT Aide Hours]])/Table2[[#This Row],[MDS Census]]</f>
        <v>9.3571428571428597E-2</v>
      </c>
      <c r="W234" s="3">
        <v>2.1787777777777775</v>
      </c>
      <c r="X234" s="3">
        <v>3.5641111111111115</v>
      </c>
      <c r="Y234" s="3">
        <v>2.746777777777778</v>
      </c>
      <c r="Z234" s="3">
        <f>SUM(Table2[[#This Row],[Physical Therapist (PT) Hours]:[PT Aide Hours]])/Table2[[#This Row],[MDS Census]]</f>
        <v>0.12182238520408165</v>
      </c>
      <c r="AA234" s="3">
        <v>0</v>
      </c>
      <c r="AB234" s="3">
        <v>5.3555555555555552</v>
      </c>
      <c r="AC234" s="3">
        <v>0</v>
      </c>
      <c r="AD234" s="3">
        <v>0</v>
      </c>
      <c r="AE234" s="3">
        <v>0</v>
      </c>
      <c r="AF234" s="3">
        <v>0</v>
      </c>
      <c r="AG234" s="3">
        <v>0</v>
      </c>
      <c r="AH234" s="1" t="s">
        <v>232</v>
      </c>
      <c r="AI234" s="17">
        <v>5</v>
      </c>
      <c r="AJ234" s="1"/>
    </row>
    <row r="235" spans="1:36" x14ac:dyDescent="0.2">
      <c r="A235" s="1" t="s">
        <v>425</v>
      </c>
      <c r="B235" s="1" t="s">
        <v>661</v>
      </c>
      <c r="C235" s="1" t="s">
        <v>973</v>
      </c>
      <c r="D235" s="1" t="s">
        <v>1133</v>
      </c>
      <c r="E235" s="3">
        <v>56.411111111111111</v>
      </c>
      <c r="F235" s="3">
        <v>5.1555555555555559</v>
      </c>
      <c r="G235" s="3">
        <v>0.26666666666666666</v>
      </c>
      <c r="H235" s="3">
        <v>0</v>
      </c>
      <c r="I235" s="3">
        <v>2.2583333333333333</v>
      </c>
      <c r="J235" s="3">
        <v>0</v>
      </c>
      <c r="K235" s="3">
        <v>0</v>
      </c>
      <c r="L235" s="3">
        <v>0</v>
      </c>
      <c r="M235" s="3">
        <v>5.6333333333333337</v>
      </c>
      <c r="N235" s="3">
        <v>0</v>
      </c>
      <c r="O235" s="3">
        <f>SUM(Table2[[#This Row],[Qualified Social Work Staff Hours]:[Other Social Work Staff Hours]])/Table2[[#This Row],[MDS Census]]</f>
        <v>9.9862123301162106E-2</v>
      </c>
      <c r="P235" s="3">
        <v>4.4527777777777775</v>
      </c>
      <c r="Q235" s="3">
        <v>4.8527777777777779</v>
      </c>
      <c r="R235" s="3">
        <f>SUM(Table2[[#This Row],[Qualified Activities Professional Hours]:[Other Activities Professional Hours]])/Table2[[#This Row],[MDS Census]]</f>
        <v>0.16495962182391175</v>
      </c>
      <c r="S235" s="3">
        <v>9.3268888888888881</v>
      </c>
      <c r="T235" s="3">
        <v>0.92222222222222228</v>
      </c>
      <c r="U235" s="3">
        <v>0</v>
      </c>
      <c r="V235" s="3">
        <f>SUM(Table2[[#This Row],[Occupational Therapist Hours]:[OT Aide Hours]])/Table2[[#This Row],[MDS Census]]</f>
        <v>0.18168603506007483</v>
      </c>
      <c r="W235" s="3">
        <v>6.6405555555555562</v>
      </c>
      <c r="X235" s="3">
        <v>1.0915555555555561</v>
      </c>
      <c r="Y235" s="3">
        <v>0</v>
      </c>
      <c r="Z235" s="3">
        <f>SUM(Table2[[#This Row],[Physical Therapist (PT) Hours]:[PT Aide Hours]])/Table2[[#This Row],[MDS Census]]</f>
        <v>0.13706716564900534</v>
      </c>
      <c r="AA235" s="3">
        <v>0</v>
      </c>
      <c r="AB235" s="3">
        <v>0</v>
      </c>
      <c r="AC235" s="3">
        <v>0</v>
      </c>
      <c r="AD235" s="3">
        <v>0</v>
      </c>
      <c r="AE235" s="3">
        <v>0</v>
      </c>
      <c r="AF235" s="3">
        <v>0</v>
      </c>
      <c r="AG235" s="3">
        <v>0</v>
      </c>
      <c r="AH235" s="1" t="s">
        <v>233</v>
      </c>
      <c r="AI235" s="17">
        <v>5</v>
      </c>
      <c r="AJ235" s="1"/>
    </row>
    <row r="236" spans="1:36" x14ac:dyDescent="0.2">
      <c r="A236" s="1" t="s">
        <v>425</v>
      </c>
      <c r="B236" s="1" t="s">
        <v>662</v>
      </c>
      <c r="C236" s="1" t="s">
        <v>888</v>
      </c>
      <c r="D236" s="1" t="s">
        <v>1090</v>
      </c>
      <c r="E236" s="3">
        <v>20.31111111111111</v>
      </c>
      <c r="F236" s="3">
        <v>5.333333333333333</v>
      </c>
      <c r="G236" s="3">
        <v>0.4777777777777778</v>
      </c>
      <c r="H236" s="3">
        <v>0.2</v>
      </c>
      <c r="I236" s="3">
        <v>0</v>
      </c>
      <c r="J236" s="3">
        <v>0</v>
      </c>
      <c r="K236" s="3">
        <v>0</v>
      </c>
      <c r="L236" s="3">
        <v>0</v>
      </c>
      <c r="M236" s="3">
        <v>0</v>
      </c>
      <c r="N236" s="3">
        <v>4.1333333333333337</v>
      </c>
      <c r="O236" s="3">
        <f>SUM(Table2[[#This Row],[Qualified Social Work Staff Hours]:[Other Social Work Staff Hours]])/Table2[[#This Row],[MDS Census]]</f>
        <v>0.20350109409190376</v>
      </c>
      <c r="P236" s="3">
        <v>5.6033333333333344</v>
      </c>
      <c r="Q236" s="3">
        <v>10.731111111111115</v>
      </c>
      <c r="R236" s="3">
        <f>SUM(Table2[[#This Row],[Qualified Activities Professional Hours]:[Other Activities Professional Hours]])/Table2[[#This Row],[MDS Census]]</f>
        <v>0.80421225382932204</v>
      </c>
      <c r="S236" s="3">
        <v>1.6397777777777776</v>
      </c>
      <c r="T236" s="3">
        <v>0</v>
      </c>
      <c r="U236" s="3">
        <v>0</v>
      </c>
      <c r="V236" s="3">
        <f>SUM(Table2[[#This Row],[Occupational Therapist Hours]:[OT Aide Hours]])/Table2[[#This Row],[MDS Census]]</f>
        <v>8.073304157549234E-2</v>
      </c>
      <c r="W236" s="3">
        <v>3.6338888888888889</v>
      </c>
      <c r="X236" s="3">
        <v>1.2502222222222221</v>
      </c>
      <c r="Y236" s="3">
        <v>0</v>
      </c>
      <c r="Z236" s="3">
        <f>SUM(Table2[[#This Row],[Physical Therapist (PT) Hours]:[PT Aide Hours]])/Table2[[#This Row],[MDS Census]]</f>
        <v>0.24046498905908098</v>
      </c>
      <c r="AA236" s="3">
        <v>0</v>
      </c>
      <c r="AB236" s="3">
        <v>0</v>
      </c>
      <c r="AC236" s="3">
        <v>0</v>
      </c>
      <c r="AD236" s="3">
        <v>0</v>
      </c>
      <c r="AE236" s="3">
        <v>0</v>
      </c>
      <c r="AF236" s="3">
        <v>0</v>
      </c>
      <c r="AG236" s="3">
        <v>0</v>
      </c>
      <c r="AH236" s="1" t="s">
        <v>234</v>
      </c>
      <c r="AI236" s="17">
        <v>5</v>
      </c>
      <c r="AJ236" s="1"/>
    </row>
    <row r="237" spans="1:36" x14ac:dyDescent="0.2">
      <c r="A237" s="1" t="s">
        <v>425</v>
      </c>
      <c r="B237" s="1" t="s">
        <v>663</v>
      </c>
      <c r="C237" s="1" t="s">
        <v>1015</v>
      </c>
      <c r="D237" s="1" t="s">
        <v>1105</v>
      </c>
      <c r="E237" s="3">
        <v>54.8</v>
      </c>
      <c r="F237" s="3">
        <v>5.6</v>
      </c>
      <c r="G237" s="3">
        <v>0.15999999999999998</v>
      </c>
      <c r="H237" s="3">
        <v>0.17444444444444443</v>
      </c>
      <c r="I237" s="3">
        <v>2.0444444444444443</v>
      </c>
      <c r="J237" s="3">
        <v>0</v>
      </c>
      <c r="K237" s="3">
        <v>0</v>
      </c>
      <c r="L237" s="3">
        <v>4.5903333333333345</v>
      </c>
      <c r="M237" s="3">
        <v>0</v>
      </c>
      <c r="N237" s="3">
        <v>7.6722222222222225</v>
      </c>
      <c r="O237" s="3">
        <f>SUM(Table2[[#This Row],[Qualified Social Work Staff Hours]:[Other Social Work Staff Hours]])/Table2[[#This Row],[MDS Census]]</f>
        <v>0.14000405515004055</v>
      </c>
      <c r="P237" s="3">
        <v>0</v>
      </c>
      <c r="Q237" s="3">
        <v>0</v>
      </c>
      <c r="R237" s="3">
        <f>SUM(Table2[[#This Row],[Qualified Activities Professional Hours]:[Other Activities Professional Hours]])/Table2[[#This Row],[MDS Census]]</f>
        <v>0</v>
      </c>
      <c r="S237" s="3">
        <v>9.6483333333333317</v>
      </c>
      <c r="T237" s="3">
        <v>4.8998888888888894</v>
      </c>
      <c r="U237" s="3">
        <v>0</v>
      </c>
      <c r="V237" s="3">
        <f>SUM(Table2[[#This Row],[Occupational Therapist Hours]:[OT Aide Hours]])/Table2[[#This Row],[MDS Census]]</f>
        <v>0.26547850770478509</v>
      </c>
      <c r="W237" s="3">
        <v>9.15688888888889</v>
      </c>
      <c r="X237" s="3">
        <v>8.1991111111111117</v>
      </c>
      <c r="Y237" s="3">
        <v>0</v>
      </c>
      <c r="Z237" s="3">
        <f>SUM(Table2[[#This Row],[Physical Therapist (PT) Hours]:[PT Aide Hours]])/Table2[[#This Row],[MDS Census]]</f>
        <v>0.31671532846715333</v>
      </c>
      <c r="AA237" s="3">
        <v>0</v>
      </c>
      <c r="AB237" s="3">
        <v>0</v>
      </c>
      <c r="AC237" s="3">
        <v>0</v>
      </c>
      <c r="AD237" s="3">
        <v>0</v>
      </c>
      <c r="AE237" s="3">
        <v>0</v>
      </c>
      <c r="AF237" s="3">
        <v>0</v>
      </c>
      <c r="AG237" s="3">
        <v>0</v>
      </c>
      <c r="AH237" s="1" t="s">
        <v>235</v>
      </c>
      <c r="AI237" s="17">
        <v>5</v>
      </c>
      <c r="AJ237" s="1"/>
    </row>
    <row r="238" spans="1:36" x14ac:dyDescent="0.2">
      <c r="A238" s="1" t="s">
        <v>425</v>
      </c>
      <c r="B238" s="1" t="s">
        <v>664</v>
      </c>
      <c r="C238" s="1" t="s">
        <v>1016</v>
      </c>
      <c r="D238" s="1" t="s">
        <v>1105</v>
      </c>
      <c r="E238" s="3">
        <v>91.777777777777771</v>
      </c>
      <c r="F238" s="3">
        <v>5.6888888888888891</v>
      </c>
      <c r="G238" s="3">
        <v>0.16666666666666666</v>
      </c>
      <c r="H238" s="3">
        <v>0</v>
      </c>
      <c r="I238" s="3">
        <v>10.4</v>
      </c>
      <c r="J238" s="3">
        <v>0</v>
      </c>
      <c r="K238" s="3">
        <v>0</v>
      </c>
      <c r="L238" s="3">
        <v>0.99577777777777765</v>
      </c>
      <c r="M238" s="3">
        <v>10.855555555555554</v>
      </c>
      <c r="N238" s="3">
        <v>0</v>
      </c>
      <c r="O238" s="3">
        <f>SUM(Table2[[#This Row],[Qualified Social Work Staff Hours]:[Other Social Work Staff Hours]])/Table2[[#This Row],[MDS Census]]</f>
        <v>0.11828087167070217</v>
      </c>
      <c r="P238" s="3">
        <v>5.333333333333333</v>
      </c>
      <c r="Q238" s="3">
        <v>9.9433333333333334</v>
      </c>
      <c r="R238" s="3">
        <f>SUM(Table2[[#This Row],[Qualified Activities Professional Hours]:[Other Activities Professional Hours]])/Table2[[#This Row],[MDS Census]]</f>
        <v>0.16645278450363199</v>
      </c>
      <c r="S238" s="3">
        <v>4.6434444444444445</v>
      </c>
      <c r="T238" s="3">
        <v>6.4003333333333314</v>
      </c>
      <c r="U238" s="3">
        <v>0</v>
      </c>
      <c r="V238" s="3">
        <f>SUM(Table2[[#This Row],[Occupational Therapist Hours]:[OT Aide Hours]])/Table2[[#This Row],[MDS Census]]</f>
        <v>0.1203317191283293</v>
      </c>
      <c r="W238" s="3">
        <v>9.5004444444444438</v>
      </c>
      <c r="X238" s="3">
        <v>5.9112222222222206</v>
      </c>
      <c r="Y238" s="3">
        <v>0</v>
      </c>
      <c r="Z238" s="3">
        <f>SUM(Table2[[#This Row],[Physical Therapist (PT) Hours]:[PT Aide Hours]])/Table2[[#This Row],[MDS Census]]</f>
        <v>0.16792372881355933</v>
      </c>
      <c r="AA238" s="3">
        <v>0</v>
      </c>
      <c r="AB238" s="3">
        <v>0</v>
      </c>
      <c r="AC238" s="3">
        <v>0</v>
      </c>
      <c r="AD238" s="3">
        <v>0</v>
      </c>
      <c r="AE238" s="3">
        <v>0</v>
      </c>
      <c r="AF238" s="3">
        <v>0</v>
      </c>
      <c r="AG238" s="3">
        <v>0</v>
      </c>
      <c r="AH238" s="1" t="s">
        <v>236</v>
      </c>
      <c r="AI238" s="17">
        <v>5</v>
      </c>
      <c r="AJ238" s="1"/>
    </row>
    <row r="239" spans="1:36" x14ac:dyDescent="0.2">
      <c r="A239" s="1" t="s">
        <v>425</v>
      </c>
      <c r="B239" s="1" t="s">
        <v>665</v>
      </c>
      <c r="C239" s="1" t="s">
        <v>885</v>
      </c>
      <c r="D239" s="1" t="s">
        <v>1079</v>
      </c>
      <c r="E239" s="3">
        <v>96.022222222222226</v>
      </c>
      <c r="F239" s="3">
        <v>5.6</v>
      </c>
      <c r="G239" s="3">
        <v>0</v>
      </c>
      <c r="H239" s="3">
        <v>0.48888888888888887</v>
      </c>
      <c r="I239" s="3">
        <v>5.6</v>
      </c>
      <c r="J239" s="3">
        <v>0</v>
      </c>
      <c r="K239" s="3">
        <v>0</v>
      </c>
      <c r="L239" s="3">
        <v>0</v>
      </c>
      <c r="M239" s="3">
        <v>5.6</v>
      </c>
      <c r="N239" s="3">
        <v>0</v>
      </c>
      <c r="O239" s="3">
        <f>SUM(Table2[[#This Row],[Qualified Social Work Staff Hours]:[Other Social Work Staff Hours]])/Table2[[#This Row],[MDS Census]]</f>
        <v>5.8319833371904647E-2</v>
      </c>
      <c r="P239" s="3">
        <v>3.6444444444444444</v>
      </c>
      <c r="Q239" s="3">
        <v>11.725666666666671</v>
      </c>
      <c r="R239" s="3">
        <f>SUM(Table2[[#This Row],[Qualified Activities Professional Hours]:[Other Activities Professional Hours]])/Table2[[#This Row],[MDS Census]]</f>
        <v>0.16006827123351078</v>
      </c>
      <c r="S239" s="3">
        <v>0</v>
      </c>
      <c r="T239" s="3">
        <v>0</v>
      </c>
      <c r="U239" s="3">
        <v>0</v>
      </c>
      <c r="V239" s="3">
        <f>SUM(Table2[[#This Row],[Occupational Therapist Hours]:[OT Aide Hours]])/Table2[[#This Row],[MDS Census]]</f>
        <v>0</v>
      </c>
      <c r="W239" s="3">
        <v>5.1555555555555559</v>
      </c>
      <c r="X239" s="3">
        <v>0.27077777777777778</v>
      </c>
      <c r="Y239" s="3">
        <v>0</v>
      </c>
      <c r="Z239" s="3">
        <f>SUM(Table2[[#This Row],[Physical Therapist (PT) Hours]:[PT Aide Hours]])/Table2[[#This Row],[MDS Census]]</f>
        <v>5.6511224253644993E-2</v>
      </c>
      <c r="AA239" s="3">
        <v>0</v>
      </c>
      <c r="AB239" s="3">
        <v>0</v>
      </c>
      <c r="AC239" s="3">
        <v>0</v>
      </c>
      <c r="AD239" s="3">
        <v>0</v>
      </c>
      <c r="AE239" s="3">
        <v>0</v>
      </c>
      <c r="AF239" s="3">
        <v>0</v>
      </c>
      <c r="AG239" s="3">
        <v>0</v>
      </c>
      <c r="AH239" s="1" t="s">
        <v>237</v>
      </c>
      <c r="AI239" s="17">
        <v>5</v>
      </c>
      <c r="AJ239" s="1"/>
    </row>
    <row r="240" spans="1:36" x14ac:dyDescent="0.2">
      <c r="A240" s="1" t="s">
        <v>425</v>
      </c>
      <c r="B240" s="1" t="s">
        <v>666</v>
      </c>
      <c r="C240" s="1" t="s">
        <v>1017</v>
      </c>
      <c r="D240" s="1" t="s">
        <v>1098</v>
      </c>
      <c r="E240" s="3">
        <v>44.855555555555554</v>
      </c>
      <c r="F240" s="3">
        <v>5.1555555555555559</v>
      </c>
      <c r="G240" s="3">
        <v>0</v>
      </c>
      <c r="H240" s="3">
        <v>0.28888888888888886</v>
      </c>
      <c r="I240" s="3">
        <v>4.7333333333333334</v>
      </c>
      <c r="J240" s="3">
        <v>0</v>
      </c>
      <c r="K240" s="3">
        <v>0.23333333333333334</v>
      </c>
      <c r="L240" s="3">
        <v>0.1411111111111111</v>
      </c>
      <c r="M240" s="3">
        <v>0</v>
      </c>
      <c r="N240" s="3">
        <v>0</v>
      </c>
      <c r="O240" s="3">
        <f>SUM(Table2[[#This Row],[Qualified Social Work Staff Hours]:[Other Social Work Staff Hours]])/Table2[[#This Row],[MDS Census]]</f>
        <v>0</v>
      </c>
      <c r="P240" s="3">
        <v>4.7944444444444443</v>
      </c>
      <c r="Q240" s="3">
        <v>1.6666666666666667</v>
      </c>
      <c r="R240" s="3">
        <f>SUM(Table2[[#This Row],[Qualified Activities Professional Hours]:[Other Activities Professional Hours]])/Table2[[#This Row],[MDS Census]]</f>
        <v>0.14404260589546694</v>
      </c>
      <c r="S240" s="3">
        <v>9.32711111111111</v>
      </c>
      <c r="T240" s="3">
        <v>0.54388888888888887</v>
      </c>
      <c r="U240" s="3">
        <v>0</v>
      </c>
      <c r="V240" s="3">
        <f>SUM(Table2[[#This Row],[Occupational Therapist Hours]:[OT Aide Hours]])/Table2[[#This Row],[MDS Census]]</f>
        <v>0.22006192717364378</v>
      </c>
      <c r="W240" s="3">
        <v>2.9611111111111104</v>
      </c>
      <c r="X240" s="3">
        <v>5.9811111111111117</v>
      </c>
      <c r="Y240" s="3">
        <v>0</v>
      </c>
      <c r="Z240" s="3">
        <f>SUM(Table2[[#This Row],[Physical Therapist (PT) Hours]:[PT Aide Hours]])/Table2[[#This Row],[MDS Census]]</f>
        <v>0.19935595739410453</v>
      </c>
      <c r="AA240" s="3">
        <v>0</v>
      </c>
      <c r="AB240" s="3">
        <v>0</v>
      </c>
      <c r="AC240" s="3">
        <v>0</v>
      </c>
      <c r="AD240" s="3">
        <v>0</v>
      </c>
      <c r="AE240" s="3">
        <v>0</v>
      </c>
      <c r="AF240" s="3">
        <v>0</v>
      </c>
      <c r="AG240" s="3">
        <v>0</v>
      </c>
      <c r="AH240" s="1" t="s">
        <v>238</v>
      </c>
      <c r="AI240" s="17">
        <v>5</v>
      </c>
      <c r="AJ240" s="1"/>
    </row>
    <row r="241" spans="1:36" x14ac:dyDescent="0.2">
      <c r="A241" s="1" t="s">
        <v>425</v>
      </c>
      <c r="B241" s="1" t="s">
        <v>667</v>
      </c>
      <c r="C241" s="1" t="s">
        <v>952</v>
      </c>
      <c r="D241" s="1" t="s">
        <v>1079</v>
      </c>
      <c r="E241" s="3">
        <v>70.411111111111111</v>
      </c>
      <c r="F241" s="3">
        <v>5.2444444444444445</v>
      </c>
      <c r="G241" s="3">
        <v>0.26666666666666666</v>
      </c>
      <c r="H241" s="3">
        <v>0.46666666666666667</v>
      </c>
      <c r="I241" s="3">
        <v>7.6805555555555554</v>
      </c>
      <c r="J241" s="3">
        <v>0.35722222222222222</v>
      </c>
      <c r="K241" s="3">
        <v>0</v>
      </c>
      <c r="L241" s="3">
        <v>0.9264444444444444</v>
      </c>
      <c r="M241" s="3">
        <v>5.5111111111111111</v>
      </c>
      <c r="N241" s="3">
        <v>0</v>
      </c>
      <c r="O241" s="3">
        <f>SUM(Table2[[#This Row],[Qualified Social Work Staff Hours]:[Other Social Work Staff Hours]])/Table2[[#This Row],[MDS Census]]</f>
        <v>7.8270474988164751E-2</v>
      </c>
      <c r="P241" s="3">
        <v>5.4222222222222225</v>
      </c>
      <c r="Q241" s="3">
        <v>13.261111111111111</v>
      </c>
      <c r="R241" s="3">
        <f>SUM(Table2[[#This Row],[Qualified Activities Professional Hours]:[Other Activities Professional Hours]])/Table2[[#This Row],[MDS Census]]</f>
        <v>0.26534637841249803</v>
      </c>
      <c r="S241" s="3">
        <v>8.9329999999999998</v>
      </c>
      <c r="T241" s="3">
        <v>2.573666666666667</v>
      </c>
      <c r="U241" s="3">
        <v>0</v>
      </c>
      <c r="V241" s="3">
        <f>SUM(Table2[[#This Row],[Occupational Therapist Hours]:[OT Aide Hours]])/Table2[[#This Row],[MDS Census]]</f>
        <v>0.16342117721319238</v>
      </c>
      <c r="W241" s="3">
        <v>5.6112222222222234</v>
      </c>
      <c r="X241" s="3">
        <v>6.2416666666666654</v>
      </c>
      <c r="Y241" s="3">
        <v>0</v>
      </c>
      <c r="Z241" s="3">
        <f>SUM(Table2[[#This Row],[Physical Therapist (PT) Hours]:[PT Aide Hours]])/Table2[[#This Row],[MDS Census]]</f>
        <v>0.16833833044027141</v>
      </c>
      <c r="AA241" s="3">
        <v>4.4444444444444446E-2</v>
      </c>
      <c r="AB241" s="3">
        <v>0</v>
      </c>
      <c r="AC241" s="3">
        <v>0</v>
      </c>
      <c r="AD241" s="3">
        <v>0</v>
      </c>
      <c r="AE241" s="3">
        <v>0</v>
      </c>
      <c r="AF241" s="3">
        <v>0</v>
      </c>
      <c r="AG241" s="3">
        <v>2.9261111111111116</v>
      </c>
      <c r="AH241" s="1" t="s">
        <v>239</v>
      </c>
      <c r="AI241" s="17">
        <v>5</v>
      </c>
      <c r="AJ241" s="1"/>
    </row>
    <row r="242" spans="1:36" x14ac:dyDescent="0.2">
      <c r="A242" s="1" t="s">
        <v>425</v>
      </c>
      <c r="B242" s="1" t="s">
        <v>668</v>
      </c>
      <c r="C242" s="1" t="s">
        <v>928</v>
      </c>
      <c r="D242" s="1" t="s">
        <v>1079</v>
      </c>
      <c r="E242" s="3">
        <v>76.7</v>
      </c>
      <c r="F242" s="3">
        <v>15.555555555555555</v>
      </c>
      <c r="G242" s="3">
        <v>10.661111111111111</v>
      </c>
      <c r="H242" s="3">
        <v>0.35555555555555557</v>
      </c>
      <c r="I242" s="3">
        <v>6.7944444444444443</v>
      </c>
      <c r="J242" s="3">
        <v>0</v>
      </c>
      <c r="K242" s="3">
        <v>0</v>
      </c>
      <c r="L242" s="3">
        <v>2.2106666666666666</v>
      </c>
      <c r="M242" s="3">
        <v>4.0888888888888886</v>
      </c>
      <c r="N242" s="3">
        <v>0</v>
      </c>
      <c r="O242" s="3">
        <f>SUM(Table2[[#This Row],[Qualified Social Work Staff Hours]:[Other Social Work Staff Hours]])/Table2[[#This Row],[MDS Census]]</f>
        <v>5.3310155005070255E-2</v>
      </c>
      <c r="P242" s="3">
        <v>5.333333333333333</v>
      </c>
      <c r="Q242" s="3">
        <v>0</v>
      </c>
      <c r="R242" s="3">
        <f>SUM(Table2[[#This Row],[Qualified Activities Professional Hours]:[Other Activities Professional Hours]])/Table2[[#This Row],[MDS Census]]</f>
        <v>6.9534984789222071E-2</v>
      </c>
      <c r="S242" s="3">
        <v>5.4772222222222222</v>
      </c>
      <c r="T242" s="3">
        <v>2.9413333333333336</v>
      </c>
      <c r="U242" s="3">
        <v>0</v>
      </c>
      <c r="V242" s="3">
        <f>SUM(Table2[[#This Row],[Occupational Therapist Hours]:[OT Aide Hours]])/Table2[[#This Row],[MDS Census]]</f>
        <v>0.10975952484427062</v>
      </c>
      <c r="W242" s="3">
        <v>0.66822222222222216</v>
      </c>
      <c r="X242" s="3">
        <v>6.1786666666666656</v>
      </c>
      <c r="Y242" s="3">
        <v>4.6111111111111117E-2</v>
      </c>
      <c r="Z242" s="3">
        <f>SUM(Table2[[#This Row],[Physical Therapist (PT) Hours]:[PT Aide Hours]])/Table2[[#This Row],[MDS Census]]</f>
        <v>8.9869621903520186E-2</v>
      </c>
      <c r="AA242" s="3">
        <v>0</v>
      </c>
      <c r="AB242" s="3">
        <v>0</v>
      </c>
      <c r="AC242" s="3">
        <v>0</v>
      </c>
      <c r="AD242" s="3">
        <v>9.9722222222222214</v>
      </c>
      <c r="AE242" s="3">
        <v>0</v>
      </c>
      <c r="AF242" s="3">
        <v>0</v>
      </c>
      <c r="AG242" s="3">
        <v>0</v>
      </c>
      <c r="AH242" s="1" t="s">
        <v>240</v>
      </c>
      <c r="AI242" s="17">
        <v>5</v>
      </c>
      <c r="AJ242" s="1"/>
    </row>
    <row r="243" spans="1:36" x14ac:dyDescent="0.2">
      <c r="A243" s="1" t="s">
        <v>425</v>
      </c>
      <c r="B243" s="1" t="s">
        <v>669</v>
      </c>
      <c r="C243" s="1" t="s">
        <v>912</v>
      </c>
      <c r="D243" s="1" t="s">
        <v>1105</v>
      </c>
      <c r="E243" s="3">
        <v>34.977777777777774</v>
      </c>
      <c r="F243" s="3">
        <v>5.6</v>
      </c>
      <c r="G243" s="3">
        <v>0.57777777777777772</v>
      </c>
      <c r="H243" s="3">
        <v>0.3308888888888889</v>
      </c>
      <c r="I243" s="3">
        <v>0</v>
      </c>
      <c r="J243" s="3">
        <v>0</v>
      </c>
      <c r="K243" s="3">
        <v>0</v>
      </c>
      <c r="L243" s="3">
        <v>2.6542222222222223</v>
      </c>
      <c r="M243" s="3">
        <v>6.0444444444444443</v>
      </c>
      <c r="N243" s="3">
        <v>0</v>
      </c>
      <c r="O243" s="3">
        <f>SUM(Table2[[#This Row],[Qualified Social Work Staff Hours]:[Other Social Work Staff Hours]])/Table2[[#This Row],[MDS Census]]</f>
        <v>0.17280813214739518</v>
      </c>
      <c r="P243" s="3">
        <v>4.177777777777778</v>
      </c>
      <c r="Q243" s="3">
        <v>9.6055555555555561</v>
      </c>
      <c r="R243" s="3">
        <f>SUM(Table2[[#This Row],[Qualified Activities Professional Hours]:[Other Activities Professional Hours]])/Table2[[#This Row],[MDS Census]]</f>
        <v>0.39405972045743337</v>
      </c>
      <c r="S243" s="3">
        <v>9.0371111111111091</v>
      </c>
      <c r="T243" s="3">
        <v>10.902777777777777</v>
      </c>
      <c r="U243" s="3">
        <v>0</v>
      </c>
      <c r="V243" s="3">
        <f>SUM(Table2[[#This Row],[Occupational Therapist Hours]:[OT Aide Hours]])/Table2[[#This Row],[MDS Census]]</f>
        <v>0.57007306226175347</v>
      </c>
      <c r="W243" s="3">
        <v>6.7138888888888868</v>
      </c>
      <c r="X243" s="3">
        <v>9.2106666666666648</v>
      </c>
      <c r="Y243" s="3">
        <v>0.23899999999999999</v>
      </c>
      <c r="Z243" s="3">
        <f>SUM(Table2[[#This Row],[Physical Therapist (PT) Hours]:[PT Aide Hours]])/Table2[[#This Row],[MDS Census]]</f>
        <v>0.46210927573062255</v>
      </c>
      <c r="AA243" s="3">
        <v>0</v>
      </c>
      <c r="AB243" s="3">
        <v>0</v>
      </c>
      <c r="AC243" s="3">
        <v>0</v>
      </c>
      <c r="AD243" s="3">
        <v>0</v>
      </c>
      <c r="AE243" s="3">
        <v>0</v>
      </c>
      <c r="AF243" s="3">
        <v>0</v>
      </c>
      <c r="AG243" s="3">
        <v>0</v>
      </c>
      <c r="AH243" s="1" t="s">
        <v>241</v>
      </c>
      <c r="AI243" s="17">
        <v>5</v>
      </c>
      <c r="AJ243" s="1"/>
    </row>
    <row r="244" spans="1:36" x14ac:dyDescent="0.2">
      <c r="A244" s="1" t="s">
        <v>425</v>
      </c>
      <c r="B244" s="1" t="s">
        <v>670</v>
      </c>
      <c r="C244" s="1" t="s">
        <v>1018</v>
      </c>
      <c r="D244" s="1" t="s">
        <v>1127</v>
      </c>
      <c r="E244" s="3">
        <v>65.311111111111117</v>
      </c>
      <c r="F244" s="3">
        <v>57.724666666666671</v>
      </c>
      <c r="G244" s="3">
        <v>0.31666666666666665</v>
      </c>
      <c r="H244" s="3">
        <v>0.39644444444444443</v>
      </c>
      <c r="I244" s="3">
        <v>5.5958888888888891</v>
      </c>
      <c r="J244" s="3">
        <v>0</v>
      </c>
      <c r="K244" s="3">
        <v>0</v>
      </c>
      <c r="L244" s="3">
        <v>3.0862222222222213</v>
      </c>
      <c r="M244" s="3">
        <v>0</v>
      </c>
      <c r="N244" s="3">
        <v>5.2670000000000012</v>
      </c>
      <c r="O244" s="3">
        <f>SUM(Table2[[#This Row],[Qualified Social Work Staff Hours]:[Other Social Work Staff Hours]])/Table2[[#This Row],[MDS Census]]</f>
        <v>8.0644777135079976E-2</v>
      </c>
      <c r="P244" s="3">
        <v>5.3292222222222225</v>
      </c>
      <c r="Q244" s="3">
        <v>13.19011111111111</v>
      </c>
      <c r="R244" s="3">
        <f>SUM(Table2[[#This Row],[Qualified Activities Professional Hours]:[Other Activities Professional Hours]])/Table2[[#This Row],[MDS Census]]</f>
        <v>0.28355563116706356</v>
      </c>
      <c r="S244" s="3">
        <v>9.1301111111111108</v>
      </c>
      <c r="T244" s="3">
        <v>2.9311111111111119</v>
      </c>
      <c r="U244" s="3">
        <v>0</v>
      </c>
      <c r="V244" s="3">
        <f>SUM(Table2[[#This Row],[Occupational Therapist Hours]:[OT Aide Hours]])/Table2[[#This Row],[MDS Census]]</f>
        <v>0.18467335828513101</v>
      </c>
      <c r="W244" s="3">
        <v>4.6177777777777766</v>
      </c>
      <c r="X244" s="3">
        <v>5.2719999999999976</v>
      </c>
      <c r="Y244" s="3">
        <v>0</v>
      </c>
      <c r="Z244" s="3">
        <f>SUM(Table2[[#This Row],[Physical Therapist (PT) Hours]:[PT Aide Hours]])/Table2[[#This Row],[MDS Census]]</f>
        <v>0.1514256549846886</v>
      </c>
      <c r="AA244" s="3">
        <v>0</v>
      </c>
      <c r="AB244" s="3">
        <v>0</v>
      </c>
      <c r="AC244" s="3">
        <v>0</v>
      </c>
      <c r="AD244" s="3">
        <v>0</v>
      </c>
      <c r="AE244" s="3">
        <v>0</v>
      </c>
      <c r="AF244" s="3">
        <v>0</v>
      </c>
      <c r="AG244" s="3">
        <v>0</v>
      </c>
      <c r="AH244" s="1" t="s">
        <v>242</v>
      </c>
      <c r="AI244" s="17">
        <v>5</v>
      </c>
      <c r="AJ244" s="1"/>
    </row>
    <row r="245" spans="1:36" x14ac:dyDescent="0.2">
      <c r="A245" s="1" t="s">
        <v>425</v>
      </c>
      <c r="B245" s="1" t="s">
        <v>671</v>
      </c>
      <c r="C245" s="1" t="s">
        <v>922</v>
      </c>
      <c r="D245" s="1" t="s">
        <v>1112</v>
      </c>
      <c r="E245" s="3">
        <v>18.18888888888889</v>
      </c>
      <c r="F245" s="3">
        <v>4.4444444444444446</v>
      </c>
      <c r="G245" s="3">
        <v>0.76666666666666672</v>
      </c>
      <c r="H245" s="3">
        <v>0</v>
      </c>
      <c r="I245" s="3">
        <v>5.25</v>
      </c>
      <c r="J245" s="3">
        <v>0</v>
      </c>
      <c r="K245" s="3">
        <v>0</v>
      </c>
      <c r="L245" s="3">
        <v>0</v>
      </c>
      <c r="M245" s="3">
        <v>0</v>
      </c>
      <c r="N245" s="3">
        <v>0</v>
      </c>
      <c r="O245" s="3">
        <f>SUM(Table2[[#This Row],[Qualified Social Work Staff Hours]:[Other Social Work Staff Hours]])/Table2[[#This Row],[MDS Census]]</f>
        <v>0</v>
      </c>
      <c r="P245" s="3">
        <v>5.3388888888888886</v>
      </c>
      <c r="Q245" s="3">
        <v>5.2944444444444443</v>
      </c>
      <c r="R245" s="3">
        <f>SUM(Table2[[#This Row],[Qualified Activities Professional Hours]:[Other Activities Professional Hours]])/Table2[[#This Row],[MDS Census]]</f>
        <v>0.58460598656078189</v>
      </c>
      <c r="S245" s="3">
        <v>7.7777777777777776E-3</v>
      </c>
      <c r="T245" s="3">
        <v>0</v>
      </c>
      <c r="U245" s="3">
        <v>0</v>
      </c>
      <c r="V245" s="3">
        <f>SUM(Table2[[#This Row],[Occupational Therapist Hours]:[OT Aide Hours]])/Table2[[#This Row],[MDS Census]]</f>
        <v>4.2761148442272448E-4</v>
      </c>
      <c r="W245" s="3">
        <v>0.01</v>
      </c>
      <c r="X245" s="3">
        <v>0</v>
      </c>
      <c r="Y245" s="3">
        <v>0</v>
      </c>
      <c r="Z245" s="3">
        <f>SUM(Table2[[#This Row],[Physical Therapist (PT) Hours]:[PT Aide Hours]])/Table2[[#This Row],[MDS Census]]</f>
        <v>5.4978619425778859E-4</v>
      </c>
      <c r="AA245" s="3">
        <v>0</v>
      </c>
      <c r="AB245" s="3">
        <v>0</v>
      </c>
      <c r="AC245" s="3">
        <v>0</v>
      </c>
      <c r="AD245" s="3">
        <v>0</v>
      </c>
      <c r="AE245" s="3">
        <v>0</v>
      </c>
      <c r="AF245" s="3">
        <v>0</v>
      </c>
      <c r="AG245" s="3">
        <v>0</v>
      </c>
      <c r="AH245" s="1" t="s">
        <v>243</v>
      </c>
      <c r="AI245" s="17">
        <v>5</v>
      </c>
      <c r="AJ245" s="1"/>
    </row>
    <row r="246" spans="1:36" x14ac:dyDescent="0.2">
      <c r="A246" s="1" t="s">
        <v>425</v>
      </c>
      <c r="B246" s="1" t="s">
        <v>672</v>
      </c>
      <c r="C246" s="1" t="s">
        <v>959</v>
      </c>
      <c r="D246" s="1" t="s">
        <v>1121</v>
      </c>
      <c r="E246" s="3">
        <v>90.3</v>
      </c>
      <c r="F246" s="3">
        <v>5.6888888888888891</v>
      </c>
      <c r="G246" s="3">
        <v>0.35555555555555557</v>
      </c>
      <c r="H246" s="3">
        <v>0.59444444444444444</v>
      </c>
      <c r="I246" s="3">
        <v>5.5111111111111111</v>
      </c>
      <c r="J246" s="3">
        <v>0</v>
      </c>
      <c r="K246" s="3">
        <v>0</v>
      </c>
      <c r="L246" s="3">
        <v>4.6585555555555569</v>
      </c>
      <c r="M246" s="3">
        <v>5.5111111111111111</v>
      </c>
      <c r="N246" s="3">
        <v>0</v>
      </c>
      <c r="O246" s="3">
        <f>SUM(Table2[[#This Row],[Qualified Social Work Staff Hours]:[Other Social Work Staff Hours]])/Table2[[#This Row],[MDS Census]]</f>
        <v>6.1031130798572662E-2</v>
      </c>
      <c r="P246" s="3">
        <v>5.6</v>
      </c>
      <c r="Q246" s="3">
        <v>14.952444444444446</v>
      </c>
      <c r="R246" s="3">
        <f>SUM(Table2[[#This Row],[Qualified Activities Professional Hours]:[Other Activities Professional Hours]])/Table2[[#This Row],[MDS Census]]</f>
        <v>0.22760182109019322</v>
      </c>
      <c r="S246" s="3">
        <v>9.0089999999999986</v>
      </c>
      <c r="T246" s="3">
        <v>12.799111111111111</v>
      </c>
      <c r="U246" s="3">
        <v>0</v>
      </c>
      <c r="V246" s="3">
        <f>SUM(Table2[[#This Row],[Occupational Therapist Hours]:[OT Aide Hours]])/Table2[[#This Row],[MDS Census]]</f>
        <v>0.24150732127476313</v>
      </c>
      <c r="W246" s="3">
        <v>9.8483333333333292</v>
      </c>
      <c r="X246" s="3">
        <v>10.116999999999996</v>
      </c>
      <c r="Y246" s="3">
        <v>0</v>
      </c>
      <c r="Z246" s="3">
        <f>SUM(Table2[[#This Row],[Physical Therapist (PT) Hours]:[PT Aide Hours]])/Table2[[#This Row],[MDS Census]]</f>
        <v>0.22110003691399033</v>
      </c>
      <c r="AA246" s="3">
        <v>0</v>
      </c>
      <c r="AB246" s="3">
        <v>0</v>
      </c>
      <c r="AC246" s="3">
        <v>0</v>
      </c>
      <c r="AD246" s="3">
        <v>0</v>
      </c>
      <c r="AE246" s="3">
        <v>0</v>
      </c>
      <c r="AF246" s="3">
        <v>0</v>
      </c>
      <c r="AG246" s="3">
        <v>0</v>
      </c>
      <c r="AH246" s="1" t="s">
        <v>244</v>
      </c>
      <c r="AI246" s="17">
        <v>5</v>
      </c>
      <c r="AJ246" s="1"/>
    </row>
    <row r="247" spans="1:36" x14ac:dyDescent="0.2">
      <c r="A247" s="1" t="s">
        <v>425</v>
      </c>
      <c r="B247" s="1" t="s">
        <v>673</v>
      </c>
      <c r="C247" s="1" t="s">
        <v>928</v>
      </c>
      <c r="D247" s="1" t="s">
        <v>1079</v>
      </c>
      <c r="E247" s="3">
        <v>72.25555555555556</v>
      </c>
      <c r="F247" s="3">
        <v>5.6</v>
      </c>
      <c r="G247" s="3">
        <v>0</v>
      </c>
      <c r="H247" s="3">
        <v>0</v>
      </c>
      <c r="I247" s="3">
        <v>0.91111111111111109</v>
      </c>
      <c r="J247" s="3">
        <v>0</v>
      </c>
      <c r="K247" s="3">
        <v>0</v>
      </c>
      <c r="L247" s="3">
        <v>2.7777777777777776E-2</v>
      </c>
      <c r="M247" s="3">
        <v>5.3638888888888889</v>
      </c>
      <c r="N247" s="3">
        <v>0</v>
      </c>
      <c r="O247" s="3">
        <f>SUM(Table2[[#This Row],[Qualified Social Work Staff Hours]:[Other Social Work Staff Hours]])/Table2[[#This Row],[MDS Census]]</f>
        <v>7.4234968476087959E-2</v>
      </c>
      <c r="P247" s="3">
        <v>4.791666666666667</v>
      </c>
      <c r="Q247" s="3">
        <v>2.5</v>
      </c>
      <c r="R247" s="3">
        <f>SUM(Table2[[#This Row],[Qualified Activities Professional Hours]:[Other Activities Professional Hours]])/Table2[[#This Row],[MDS Census]]</f>
        <v>0.10091496232508072</v>
      </c>
      <c r="S247" s="3">
        <v>5.0972222222222223</v>
      </c>
      <c r="T247" s="3">
        <v>0</v>
      </c>
      <c r="U247" s="3">
        <v>0</v>
      </c>
      <c r="V247" s="3">
        <f>SUM(Table2[[#This Row],[Occupational Therapist Hours]:[OT Aide Hours]])/Table2[[#This Row],[MDS Census]]</f>
        <v>7.0544364139627863E-2</v>
      </c>
      <c r="W247" s="3">
        <v>0.62777777777777777</v>
      </c>
      <c r="X247" s="3">
        <v>0</v>
      </c>
      <c r="Y247" s="3">
        <v>5.3194444444444446</v>
      </c>
      <c r="Z247" s="3">
        <f>SUM(Table2[[#This Row],[Physical Therapist (PT) Hours]:[PT Aide Hours]])/Table2[[#This Row],[MDS Census]]</f>
        <v>8.2308165462094421E-2</v>
      </c>
      <c r="AA247" s="3">
        <v>0</v>
      </c>
      <c r="AB247" s="3">
        <v>0</v>
      </c>
      <c r="AC247" s="3">
        <v>0</v>
      </c>
      <c r="AD247" s="3">
        <v>40.94166666666667</v>
      </c>
      <c r="AE247" s="3">
        <v>0</v>
      </c>
      <c r="AF247" s="3">
        <v>0</v>
      </c>
      <c r="AG247" s="3">
        <v>0</v>
      </c>
      <c r="AH247" s="1" t="s">
        <v>245</v>
      </c>
      <c r="AI247" s="17">
        <v>5</v>
      </c>
      <c r="AJ247" s="1"/>
    </row>
    <row r="248" spans="1:36" x14ac:dyDescent="0.2">
      <c r="A248" s="1" t="s">
        <v>425</v>
      </c>
      <c r="B248" s="1" t="s">
        <v>674</v>
      </c>
      <c r="C248" s="1" t="s">
        <v>928</v>
      </c>
      <c r="D248" s="1" t="s">
        <v>1079</v>
      </c>
      <c r="E248" s="3">
        <v>109.82222222222222</v>
      </c>
      <c r="F248" s="3">
        <v>5.2444444444444445</v>
      </c>
      <c r="G248" s="3">
        <v>0.15555555555555556</v>
      </c>
      <c r="H248" s="3">
        <v>0.3888888888888889</v>
      </c>
      <c r="I248" s="3">
        <v>11.141999999999998</v>
      </c>
      <c r="J248" s="3">
        <v>0</v>
      </c>
      <c r="K248" s="3">
        <v>0</v>
      </c>
      <c r="L248" s="3">
        <v>2.3433333333333333</v>
      </c>
      <c r="M248" s="3">
        <v>21.776111111111106</v>
      </c>
      <c r="N248" s="3">
        <v>0</v>
      </c>
      <c r="O248" s="3">
        <f>SUM(Table2[[#This Row],[Qualified Social Work Staff Hours]:[Other Social Work Staff Hours]])/Table2[[#This Row],[MDS Census]]</f>
        <v>0.1982851072440307</v>
      </c>
      <c r="P248" s="3">
        <v>5.8046666666666651</v>
      </c>
      <c r="Q248" s="3">
        <v>39.305666666666667</v>
      </c>
      <c r="R248" s="3">
        <f>SUM(Table2[[#This Row],[Qualified Activities Professional Hours]:[Other Activities Professional Hours]])/Table2[[#This Row],[MDS Census]]</f>
        <v>0.41075779036827192</v>
      </c>
      <c r="S248" s="3">
        <v>5.3250000000000011</v>
      </c>
      <c r="T248" s="3">
        <v>9.4851111111111059</v>
      </c>
      <c r="U248" s="3">
        <v>0</v>
      </c>
      <c r="V248" s="3">
        <f>SUM(Table2[[#This Row],[Occupational Therapist Hours]:[OT Aide Hours]])/Table2[[#This Row],[MDS Census]]</f>
        <v>0.13485532173209222</v>
      </c>
      <c r="W248" s="3">
        <v>5.1638888888888879</v>
      </c>
      <c r="X248" s="3">
        <v>14.147333333333334</v>
      </c>
      <c r="Y248" s="3">
        <v>0</v>
      </c>
      <c r="Z248" s="3">
        <f>SUM(Table2[[#This Row],[Physical Therapist (PT) Hours]:[PT Aide Hours]])/Table2[[#This Row],[MDS Census]]</f>
        <v>0.17584075273168756</v>
      </c>
      <c r="AA248" s="3">
        <v>0</v>
      </c>
      <c r="AB248" s="3">
        <v>0</v>
      </c>
      <c r="AC248" s="3">
        <v>0</v>
      </c>
      <c r="AD248" s="3">
        <v>0</v>
      </c>
      <c r="AE248" s="3">
        <v>0</v>
      </c>
      <c r="AF248" s="3">
        <v>0</v>
      </c>
      <c r="AG248" s="3">
        <v>2.2222222222222223E-2</v>
      </c>
      <c r="AH248" s="1" t="s">
        <v>246</v>
      </c>
      <c r="AI248" s="17">
        <v>5</v>
      </c>
      <c r="AJ248" s="1"/>
    </row>
    <row r="249" spans="1:36" x14ac:dyDescent="0.2">
      <c r="A249" s="1" t="s">
        <v>425</v>
      </c>
      <c r="B249" s="1" t="s">
        <v>675</v>
      </c>
      <c r="C249" s="1" t="s">
        <v>912</v>
      </c>
      <c r="D249" s="1" t="s">
        <v>1105</v>
      </c>
      <c r="E249" s="3">
        <v>90.25555555555556</v>
      </c>
      <c r="F249" s="3">
        <v>9.8666666666666671</v>
      </c>
      <c r="G249" s="3">
        <v>0.51111111111111107</v>
      </c>
      <c r="H249" s="3">
        <v>0</v>
      </c>
      <c r="I249" s="3">
        <v>4.9833333333333334</v>
      </c>
      <c r="J249" s="3">
        <v>0</v>
      </c>
      <c r="K249" s="3">
        <v>0.43333333333333335</v>
      </c>
      <c r="L249" s="3">
        <v>5.5462222222222239</v>
      </c>
      <c r="M249" s="3">
        <v>11.252777777777778</v>
      </c>
      <c r="N249" s="3">
        <v>0</v>
      </c>
      <c r="O249" s="3">
        <f>SUM(Table2[[#This Row],[Qualified Social Work Staff Hours]:[Other Social Work Staff Hours]])/Table2[[#This Row],[MDS Census]]</f>
        <v>0.12467684353071525</v>
      </c>
      <c r="P249" s="3">
        <v>5.4888888888888889</v>
      </c>
      <c r="Q249" s="3">
        <v>30.408333333333335</v>
      </c>
      <c r="R249" s="3">
        <f>SUM(Table2[[#This Row],[Qualified Activities Professional Hours]:[Other Activities Professional Hours]])/Table2[[#This Row],[MDS Census]]</f>
        <v>0.39772867167302722</v>
      </c>
      <c r="S249" s="3">
        <v>5.4881111111111132</v>
      </c>
      <c r="T249" s="3">
        <v>10.027555555555558</v>
      </c>
      <c r="U249" s="3">
        <v>0</v>
      </c>
      <c r="V249" s="3">
        <f>SUM(Table2[[#This Row],[Occupational Therapist Hours]:[OT Aide Hours]])/Table2[[#This Row],[MDS Census]]</f>
        <v>0.17190816200910999</v>
      </c>
      <c r="W249" s="3">
        <v>5.4157777777777776</v>
      </c>
      <c r="X249" s="3">
        <v>9.9716666666666676</v>
      </c>
      <c r="Y249" s="3">
        <v>0</v>
      </c>
      <c r="Z249" s="3">
        <f>SUM(Table2[[#This Row],[Physical Therapist (PT) Hours]:[PT Aide Hours]])/Table2[[#This Row],[MDS Census]]</f>
        <v>0.17048750461652099</v>
      </c>
      <c r="AA249" s="3">
        <v>0</v>
      </c>
      <c r="AB249" s="3">
        <v>0</v>
      </c>
      <c r="AC249" s="3">
        <v>0</v>
      </c>
      <c r="AD249" s="3">
        <v>0</v>
      </c>
      <c r="AE249" s="3">
        <v>0</v>
      </c>
      <c r="AF249" s="3">
        <v>0</v>
      </c>
      <c r="AG249" s="3">
        <v>0.73333333333333328</v>
      </c>
      <c r="AH249" s="1" t="s">
        <v>247</v>
      </c>
      <c r="AI249" s="17">
        <v>5</v>
      </c>
      <c r="AJ249" s="1"/>
    </row>
    <row r="250" spans="1:36" x14ac:dyDescent="0.2">
      <c r="A250" s="1" t="s">
        <v>425</v>
      </c>
      <c r="B250" s="1" t="s">
        <v>676</v>
      </c>
      <c r="C250" s="1" t="s">
        <v>918</v>
      </c>
      <c r="D250" s="1" t="s">
        <v>1079</v>
      </c>
      <c r="E250" s="3">
        <v>94.922222222222217</v>
      </c>
      <c r="F250" s="3">
        <v>5.6888888888888891</v>
      </c>
      <c r="G250" s="3">
        <v>0.26666666666666666</v>
      </c>
      <c r="H250" s="3">
        <v>8.8888888888888892E-2</v>
      </c>
      <c r="I250" s="3">
        <v>5.6888888888888891</v>
      </c>
      <c r="J250" s="3">
        <v>0</v>
      </c>
      <c r="K250" s="3">
        <v>0</v>
      </c>
      <c r="L250" s="3">
        <v>5.3832222222222219</v>
      </c>
      <c r="M250" s="3">
        <v>5.6888888888888891</v>
      </c>
      <c r="N250" s="3">
        <v>5.4915555555555553</v>
      </c>
      <c r="O250" s="3">
        <f>SUM(Table2[[#This Row],[Qualified Social Work Staff Hours]:[Other Social Work Staff Hours]])/Table2[[#This Row],[MDS Census]]</f>
        <v>0.11778532131569706</v>
      </c>
      <c r="P250" s="3">
        <v>5.3944444444444448</v>
      </c>
      <c r="Q250" s="3">
        <v>20.296666666666663</v>
      </c>
      <c r="R250" s="3">
        <f>SUM(Table2[[#This Row],[Qualified Activities Professional Hours]:[Other Activities Professional Hours]])/Table2[[#This Row],[MDS Census]]</f>
        <v>0.27065433688399859</v>
      </c>
      <c r="S250" s="3">
        <v>4.8160000000000007</v>
      </c>
      <c r="T250" s="3">
        <v>4.203555555555555</v>
      </c>
      <c r="U250" s="3">
        <v>0</v>
      </c>
      <c r="V250" s="3">
        <f>SUM(Table2[[#This Row],[Occupational Therapist Hours]:[OT Aide Hours]])/Table2[[#This Row],[MDS Census]]</f>
        <v>9.5020484607280825E-2</v>
      </c>
      <c r="W250" s="3">
        <v>8.6237777777777804</v>
      </c>
      <c r="X250" s="3">
        <v>3.8143333333333334</v>
      </c>
      <c r="Y250" s="3">
        <v>0</v>
      </c>
      <c r="Z250" s="3">
        <f>SUM(Table2[[#This Row],[Physical Therapist (PT) Hours]:[PT Aide Hours]])/Table2[[#This Row],[MDS Census]]</f>
        <v>0.13103476530492805</v>
      </c>
      <c r="AA250" s="3">
        <v>0</v>
      </c>
      <c r="AB250" s="3">
        <v>0</v>
      </c>
      <c r="AC250" s="3">
        <v>5.2777777777777778E-2</v>
      </c>
      <c r="AD250" s="3">
        <v>0</v>
      </c>
      <c r="AE250" s="3">
        <v>0</v>
      </c>
      <c r="AF250" s="3">
        <v>0</v>
      </c>
      <c r="AG250" s="3">
        <v>0</v>
      </c>
      <c r="AH250" s="1" t="s">
        <v>248</v>
      </c>
      <c r="AI250" s="17">
        <v>5</v>
      </c>
      <c r="AJ250" s="1"/>
    </row>
    <row r="251" spans="1:36" x14ac:dyDescent="0.2">
      <c r="A251" s="1" t="s">
        <v>425</v>
      </c>
      <c r="B251" s="1" t="s">
        <v>677</v>
      </c>
      <c r="C251" s="1" t="s">
        <v>1019</v>
      </c>
      <c r="D251" s="1" t="s">
        <v>1079</v>
      </c>
      <c r="E251" s="3">
        <v>111.11111111111111</v>
      </c>
      <c r="F251" s="3">
        <v>5.1555555555555559</v>
      </c>
      <c r="G251" s="3">
        <v>0.4777777777777778</v>
      </c>
      <c r="H251" s="3">
        <v>0</v>
      </c>
      <c r="I251" s="3">
        <v>0</v>
      </c>
      <c r="J251" s="3">
        <v>0</v>
      </c>
      <c r="K251" s="3">
        <v>0.105</v>
      </c>
      <c r="L251" s="3">
        <v>0.91722222222222216</v>
      </c>
      <c r="M251" s="3">
        <v>10.871666666666663</v>
      </c>
      <c r="N251" s="3">
        <v>0</v>
      </c>
      <c r="O251" s="3">
        <f>SUM(Table2[[#This Row],[Qualified Social Work Staff Hours]:[Other Social Work Staff Hours]])/Table2[[#This Row],[MDS Census]]</f>
        <v>9.784499999999996E-2</v>
      </c>
      <c r="P251" s="3">
        <v>4.8</v>
      </c>
      <c r="Q251" s="3">
        <v>15.808222222222216</v>
      </c>
      <c r="R251" s="3">
        <f>SUM(Table2[[#This Row],[Qualified Activities Professional Hours]:[Other Activities Professional Hours]])/Table2[[#This Row],[MDS Census]]</f>
        <v>0.18547399999999994</v>
      </c>
      <c r="S251" s="3">
        <v>2.8500000000000005</v>
      </c>
      <c r="T251" s="3">
        <v>4.3973333333333331</v>
      </c>
      <c r="U251" s="3">
        <v>0</v>
      </c>
      <c r="V251" s="3">
        <f>SUM(Table2[[#This Row],[Occupational Therapist Hours]:[OT Aide Hours]])/Table2[[#This Row],[MDS Census]]</f>
        <v>6.5226000000000006E-2</v>
      </c>
      <c r="W251" s="3">
        <v>3.0087777777777784</v>
      </c>
      <c r="X251" s="3">
        <v>5.3144444444444447</v>
      </c>
      <c r="Y251" s="3">
        <v>0</v>
      </c>
      <c r="Z251" s="3">
        <f>SUM(Table2[[#This Row],[Physical Therapist (PT) Hours]:[PT Aide Hours]])/Table2[[#This Row],[MDS Census]]</f>
        <v>7.4909000000000017E-2</v>
      </c>
      <c r="AA251" s="3">
        <v>0</v>
      </c>
      <c r="AB251" s="3">
        <v>0</v>
      </c>
      <c r="AC251" s="3">
        <v>5.0666666666666664</v>
      </c>
      <c r="AD251" s="3">
        <v>0</v>
      </c>
      <c r="AE251" s="3">
        <v>0</v>
      </c>
      <c r="AF251" s="3">
        <v>5.4222222222222225</v>
      </c>
      <c r="AG251" s="3">
        <v>0</v>
      </c>
      <c r="AH251" s="1" t="s">
        <v>249</v>
      </c>
      <c r="AI251" s="17">
        <v>5</v>
      </c>
      <c r="AJ251" s="1"/>
    </row>
    <row r="252" spans="1:36" x14ac:dyDescent="0.2">
      <c r="A252" s="1" t="s">
        <v>425</v>
      </c>
      <c r="B252" s="1" t="s">
        <v>678</v>
      </c>
      <c r="C252" s="1" t="s">
        <v>1020</v>
      </c>
      <c r="D252" s="1" t="s">
        <v>1105</v>
      </c>
      <c r="E252" s="3">
        <v>85.86666666666666</v>
      </c>
      <c r="F252" s="3">
        <v>5.2888888888888888</v>
      </c>
      <c r="G252" s="3">
        <v>0.33333333333333331</v>
      </c>
      <c r="H252" s="3">
        <v>0.13333333333333333</v>
      </c>
      <c r="I252" s="3">
        <v>4.3</v>
      </c>
      <c r="J252" s="3">
        <v>0</v>
      </c>
      <c r="K252" s="3">
        <v>0</v>
      </c>
      <c r="L252" s="3">
        <v>5.057555555555556</v>
      </c>
      <c r="M252" s="3">
        <v>11.111111111111111</v>
      </c>
      <c r="N252" s="3">
        <v>0</v>
      </c>
      <c r="O252" s="3">
        <f>SUM(Table2[[#This Row],[Qualified Social Work Staff Hours]:[Other Social Work Staff Hours]])/Table2[[#This Row],[MDS Census]]</f>
        <v>0.12939958592132506</v>
      </c>
      <c r="P252" s="3">
        <v>2.8444444444444446</v>
      </c>
      <c r="Q252" s="3">
        <v>13.941666666666666</v>
      </c>
      <c r="R252" s="3">
        <f>SUM(Table2[[#This Row],[Qualified Activities Professional Hours]:[Other Activities Professional Hours]])/Table2[[#This Row],[MDS Census]]</f>
        <v>0.19549042443064185</v>
      </c>
      <c r="S252" s="3">
        <v>5.094111111111113</v>
      </c>
      <c r="T252" s="3">
        <v>12.509444444444439</v>
      </c>
      <c r="U252" s="3">
        <v>0</v>
      </c>
      <c r="V252" s="3">
        <f>SUM(Table2[[#This Row],[Occupational Therapist Hours]:[OT Aide Hours]])/Table2[[#This Row],[MDS Census]]</f>
        <v>0.20501035196687367</v>
      </c>
      <c r="W252" s="3">
        <v>10.90144444444444</v>
      </c>
      <c r="X252" s="3">
        <v>13.02466666666667</v>
      </c>
      <c r="Y252" s="3">
        <v>0</v>
      </c>
      <c r="Z252" s="3">
        <f>SUM(Table2[[#This Row],[Physical Therapist (PT) Hours]:[PT Aide Hours]])/Table2[[#This Row],[MDS Census]]</f>
        <v>0.27864259834368532</v>
      </c>
      <c r="AA252" s="3">
        <v>0</v>
      </c>
      <c r="AB252" s="3">
        <v>0</v>
      </c>
      <c r="AC252" s="3">
        <v>0</v>
      </c>
      <c r="AD252" s="3">
        <v>16.31388888888889</v>
      </c>
      <c r="AE252" s="3">
        <v>0</v>
      </c>
      <c r="AF252" s="3">
        <v>0</v>
      </c>
      <c r="AG252" s="3">
        <v>0</v>
      </c>
      <c r="AH252" s="1" t="s">
        <v>250</v>
      </c>
      <c r="AI252" s="17">
        <v>5</v>
      </c>
      <c r="AJ252" s="1"/>
    </row>
    <row r="253" spans="1:36" x14ac:dyDescent="0.2">
      <c r="A253" s="1" t="s">
        <v>425</v>
      </c>
      <c r="B253" s="1" t="s">
        <v>679</v>
      </c>
      <c r="C253" s="1" t="s">
        <v>1021</v>
      </c>
      <c r="D253" s="1" t="s">
        <v>1118</v>
      </c>
      <c r="E253" s="3">
        <v>63.444444444444443</v>
      </c>
      <c r="F253" s="3">
        <v>4.8888888888888893</v>
      </c>
      <c r="G253" s="3">
        <v>0.25833333333333336</v>
      </c>
      <c r="H253" s="3">
        <v>0</v>
      </c>
      <c r="I253" s="3">
        <v>4.8512222222222219</v>
      </c>
      <c r="J253" s="3">
        <v>0</v>
      </c>
      <c r="K253" s="3">
        <v>0</v>
      </c>
      <c r="L253" s="3">
        <v>0.32588888888888901</v>
      </c>
      <c r="M253" s="3">
        <v>4.6222222222222218</v>
      </c>
      <c r="N253" s="3">
        <v>0</v>
      </c>
      <c r="O253" s="3">
        <f>SUM(Table2[[#This Row],[Qualified Social Work Staff Hours]:[Other Social Work Staff Hours]])/Table2[[#This Row],[MDS Census]]</f>
        <v>7.2854640980735547E-2</v>
      </c>
      <c r="P253" s="3">
        <v>5.8132222222222243</v>
      </c>
      <c r="Q253" s="3">
        <v>13.740333333333334</v>
      </c>
      <c r="R253" s="3">
        <f>SUM(Table2[[#This Row],[Qualified Activities Professional Hours]:[Other Activities Professional Hours]])/Table2[[#This Row],[MDS Census]]</f>
        <v>0.30819964973730302</v>
      </c>
      <c r="S253" s="3">
        <v>0.72233333333333338</v>
      </c>
      <c r="T253" s="3">
        <v>4.0417777777777761</v>
      </c>
      <c r="U253" s="3">
        <v>0</v>
      </c>
      <c r="V253" s="3">
        <f>SUM(Table2[[#This Row],[Occupational Therapist Hours]:[OT Aide Hours]])/Table2[[#This Row],[MDS Census]]</f>
        <v>7.5091068301225888E-2</v>
      </c>
      <c r="W253" s="3">
        <v>0.46766666666666673</v>
      </c>
      <c r="X253" s="3">
        <v>6.5233333333333334</v>
      </c>
      <c r="Y253" s="3">
        <v>0</v>
      </c>
      <c r="Z253" s="3">
        <f>SUM(Table2[[#This Row],[Physical Therapist (PT) Hours]:[PT Aide Hours]])/Table2[[#This Row],[MDS Census]]</f>
        <v>0.11019089316987742</v>
      </c>
      <c r="AA253" s="3">
        <v>0</v>
      </c>
      <c r="AB253" s="3">
        <v>0</v>
      </c>
      <c r="AC253" s="3">
        <v>0</v>
      </c>
      <c r="AD253" s="3">
        <v>0</v>
      </c>
      <c r="AE253" s="3">
        <v>0</v>
      </c>
      <c r="AF253" s="3">
        <v>0</v>
      </c>
      <c r="AG253" s="3">
        <v>0</v>
      </c>
      <c r="AH253" s="1" t="s">
        <v>251</v>
      </c>
      <c r="AI253" s="17">
        <v>5</v>
      </c>
      <c r="AJ253" s="1"/>
    </row>
    <row r="254" spans="1:36" x14ac:dyDescent="0.2">
      <c r="A254" s="1" t="s">
        <v>425</v>
      </c>
      <c r="B254" s="1" t="s">
        <v>680</v>
      </c>
      <c r="C254" s="1" t="s">
        <v>879</v>
      </c>
      <c r="D254" s="1" t="s">
        <v>1129</v>
      </c>
      <c r="E254" s="3">
        <v>71.777777777777771</v>
      </c>
      <c r="F254" s="3">
        <v>5.6</v>
      </c>
      <c r="G254" s="3">
        <v>0.27777777777777779</v>
      </c>
      <c r="H254" s="3">
        <v>0</v>
      </c>
      <c r="I254" s="3">
        <v>0</v>
      </c>
      <c r="J254" s="3">
        <v>0</v>
      </c>
      <c r="K254" s="3">
        <v>0</v>
      </c>
      <c r="L254" s="3">
        <v>2.6674444444444454</v>
      </c>
      <c r="M254" s="3">
        <v>6.5675555555555558</v>
      </c>
      <c r="N254" s="3">
        <v>0</v>
      </c>
      <c r="O254" s="3">
        <f>SUM(Table2[[#This Row],[Qualified Social Work Staff Hours]:[Other Social Work Staff Hours]])/Table2[[#This Row],[MDS Census]]</f>
        <v>9.1498452012383907E-2</v>
      </c>
      <c r="P254" s="3">
        <v>3.5443333333333333</v>
      </c>
      <c r="Q254" s="3">
        <v>9.5903333333333318</v>
      </c>
      <c r="R254" s="3">
        <f>SUM(Table2[[#This Row],[Qualified Activities Professional Hours]:[Other Activities Professional Hours]])/Table2[[#This Row],[MDS Census]]</f>
        <v>0.1829907120743034</v>
      </c>
      <c r="S254" s="3">
        <v>7.6543333333333354</v>
      </c>
      <c r="T254" s="3">
        <v>7.8207777777777787</v>
      </c>
      <c r="U254" s="3">
        <v>0</v>
      </c>
      <c r="V254" s="3">
        <f>SUM(Table2[[#This Row],[Occupational Therapist Hours]:[OT Aide Hours]])/Table2[[#This Row],[MDS Census]]</f>
        <v>0.21559752321981432</v>
      </c>
      <c r="W254" s="3">
        <v>2.8932222222222235</v>
      </c>
      <c r="X254" s="3">
        <v>10.51911111111111</v>
      </c>
      <c r="Y254" s="3">
        <v>0</v>
      </c>
      <c r="Z254" s="3">
        <f>SUM(Table2[[#This Row],[Physical Therapist (PT) Hours]:[PT Aide Hours]])/Table2[[#This Row],[MDS Census]]</f>
        <v>0.186859133126935</v>
      </c>
      <c r="AA254" s="3">
        <v>0</v>
      </c>
      <c r="AB254" s="3">
        <v>0</v>
      </c>
      <c r="AC254" s="3">
        <v>0</v>
      </c>
      <c r="AD254" s="3">
        <v>0</v>
      </c>
      <c r="AE254" s="3">
        <v>0</v>
      </c>
      <c r="AF254" s="3">
        <v>0</v>
      </c>
      <c r="AG254" s="3">
        <v>0</v>
      </c>
      <c r="AH254" s="1" t="s">
        <v>252</v>
      </c>
      <c r="AI254" s="17">
        <v>5</v>
      </c>
      <c r="AJ254" s="1"/>
    </row>
    <row r="255" spans="1:36" x14ac:dyDescent="0.2">
      <c r="A255" s="1" t="s">
        <v>425</v>
      </c>
      <c r="B255" s="1" t="s">
        <v>681</v>
      </c>
      <c r="C255" s="1" t="s">
        <v>959</v>
      </c>
      <c r="D255" s="1" t="s">
        <v>1121</v>
      </c>
      <c r="E255" s="3">
        <v>99</v>
      </c>
      <c r="F255" s="3">
        <v>5.0666666666666664</v>
      </c>
      <c r="G255" s="3">
        <v>0.28888888888888886</v>
      </c>
      <c r="H255" s="3">
        <v>0.52222222222222225</v>
      </c>
      <c r="I255" s="3">
        <v>5.2722222222222221</v>
      </c>
      <c r="J255" s="3">
        <v>0</v>
      </c>
      <c r="K255" s="3">
        <v>0</v>
      </c>
      <c r="L255" s="3">
        <v>3.6148888888888893</v>
      </c>
      <c r="M255" s="3">
        <v>4.677777777777778</v>
      </c>
      <c r="N255" s="3">
        <v>8.8861111111111111</v>
      </c>
      <c r="O255" s="3">
        <f>SUM(Table2[[#This Row],[Qualified Social Work Staff Hours]:[Other Social Work Staff Hours]])/Table2[[#This Row],[MDS Census]]</f>
        <v>0.13700897867564535</v>
      </c>
      <c r="P255" s="3">
        <v>2.0166666666666666</v>
      </c>
      <c r="Q255" s="3">
        <v>21.141666666666666</v>
      </c>
      <c r="R255" s="3">
        <f>SUM(Table2[[#This Row],[Qualified Activities Professional Hours]:[Other Activities Professional Hours]])/Table2[[#This Row],[MDS Census]]</f>
        <v>0.23392255892255889</v>
      </c>
      <c r="S255" s="3">
        <v>8.1433333333333362</v>
      </c>
      <c r="T255" s="3">
        <v>9.8217777777777737</v>
      </c>
      <c r="U255" s="3">
        <v>0</v>
      </c>
      <c r="V255" s="3">
        <f>SUM(Table2[[#This Row],[Occupational Therapist Hours]:[OT Aide Hours]])/Table2[[#This Row],[MDS Census]]</f>
        <v>0.18146576879910212</v>
      </c>
      <c r="W255" s="3">
        <v>6.6125555555555557</v>
      </c>
      <c r="X255" s="3">
        <v>8.2278888888888932</v>
      </c>
      <c r="Y255" s="3">
        <v>0</v>
      </c>
      <c r="Z255" s="3">
        <f>SUM(Table2[[#This Row],[Physical Therapist (PT) Hours]:[PT Aide Hours]])/Table2[[#This Row],[MDS Census]]</f>
        <v>0.1499034792368126</v>
      </c>
      <c r="AA255" s="3">
        <v>0</v>
      </c>
      <c r="AB255" s="3">
        <v>0</v>
      </c>
      <c r="AC255" s="3">
        <v>0</v>
      </c>
      <c r="AD255" s="3">
        <v>0</v>
      </c>
      <c r="AE255" s="3">
        <v>0</v>
      </c>
      <c r="AF255" s="3">
        <v>0</v>
      </c>
      <c r="AG255" s="3">
        <v>0.84444444444444444</v>
      </c>
      <c r="AH255" s="1" t="s">
        <v>253</v>
      </c>
      <c r="AI255" s="17">
        <v>5</v>
      </c>
      <c r="AJ255" s="1"/>
    </row>
    <row r="256" spans="1:36" x14ac:dyDescent="0.2">
      <c r="A256" s="1" t="s">
        <v>425</v>
      </c>
      <c r="B256" s="1" t="s">
        <v>682</v>
      </c>
      <c r="C256" s="1" t="s">
        <v>980</v>
      </c>
      <c r="D256" s="1" t="s">
        <v>1135</v>
      </c>
      <c r="E256" s="3">
        <v>64.74444444444444</v>
      </c>
      <c r="F256" s="3">
        <v>4.0888888888888886</v>
      </c>
      <c r="G256" s="3">
        <v>0</v>
      </c>
      <c r="H256" s="3">
        <v>0.3</v>
      </c>
      <c r="I256" s="3">
        <v>0.83333333333333337</v>
      </c>
      <c r="J256" s="3">
        <v>0</v>
      </c>
      <c r="K256" s="3">
        <v>0</v>
      </c>
      <c r="L256" s="3">
        <v>0.45544444444444437</v>
      </c>
      <c r="M256" s="3">
        <v>5.4361111111111109</v>
      </c>
      <c r="N256" s="3">
        <v>0</v>
      </c>
      <c r="O256" s="3">
        <f>SUM(Table2[[#This Row],[Qualified Social Work Staff Hours]:[Other Social Work Staff Hours]])/Table2[[#This Row],[MDS Census]]</f>
        <v>8.3962587952634296E-2</v>
      </c>
      <c r="P256" s="3">
        <v>5.0027777777777782</v>
      </c>
      <c r="Q256" s="3">
        <v>1.6388888888888888</v>
      </c>
      <c r="R256" s="3">
        <f>SUM(Table2[[#This Row],[Qualified Activities Professional Hours]:[Other Activities Professional Hours]])/Table2[[#This Row],[MDS Census]]</f>
        <v>0.10258280418740348</v>
      </c>
      <c r="S256" s="3">
        <v>9.5485555555555539</v>
      </c>
      <c r="T256" s="3">
        <v>0.27211111111111108</v>
      </c>
      <c r="U256" s="3">
        <v>0</v>
      </c>
      <c r="V256" s="3">
        <f>SUM(Table2[[#This Row],[Occupational Therapist Hours]:[OT Aide Hours]])/Table2[[#This Row],[MDS Census]]</f>
        <v>0.15168354213145699</v>
      </c>
      <c r="W256" s="3">
        <v>0.63366666666666671</v>
      </c>
      <c r="X256" s="3">
        <v>9.5613333333333337</v>
      </c>
      <c r="Y256" s="3">
        <v>0</v>
      </c>
      <c r="Z256" s="3">
        <f>SUM(Table2[[#This Row],[Physical Therapist (PT) Hours]:[PT Aide Hours]])/Table2[[#This Row],[MDS Census]]</f>
        <v>0.15746524798352499</v>
      </c>
      <c r="AA256" s="3">
        <v>0</v>
      </c>
      <c r="AB256" s="3">
        <v>0</v>
      </c>
      <c r="AC256" s="3">
        <v>0</v>
      </c>
      <c r="AD256" s="3">
        <v>0</v>
      </c>
      <c r="AE256" s="3">
        <v>0</v>
      </c>
      <c r="AF256" s="3">
        <v>4.322222222222222</v>
      </c>
      <c r="AG256" s="3">
        <v>0</v>
      </c>
      <c r="AH256" s="1" t="s">
        <v>254</v>
      </c>
      <c r="AI256" s="17">
        <v>5</v>
      </c>
      <c r="AJ256" s="1"/>
    </row>
    <row r="257" spans="1:36" x14ac:dyDescent="0.2">
      <c r="A257" s="1" t="s">
        <v>425</v>
      </c>
      <c r="B257" s="1" t="s">
        <v>683</v>
      </c>
      <c r="C257" s="1" t="s">
        <v>864</v>
      </c>
      <c r="D257" s="1" t="s">
        <v>1121</v>
      </c>
      <c r="E257" s="3">
        <v>85.444444444444443</v>
      </c>
      <c r="F257" s="3">
        <v>5.6888888888888891</v>
      </c>
      <c r="G257" s="3">
        <v>0.64444444444444449</v>
      </c>
      <c r="H257" s="3">
        <v>0.45</v>
      </c>
      <c r="I257" s="3">
        <v>4.95</v>
      </c>
      <c r="J257" s="3">
        <v>0</v>
      </c>
      <c r="K257" s="3">
        <v>0</v>
      </c>
      <c r="L257" s="3">
        <v>5.150444444444445</v>
      </c>
      <c r="M257" s="3">
        <v>5.6</v>
      </c>
      <c r="N257" s="3">
        <v>0</v>
      </c>
      <c r="O257" s="3">
        <f>SUM(Table2[[#This Row],[Qualified Social Work Staff Hours]:[Other Social Work Staff Hours]])/Table2[[#This Row],[MDS Census]]</f>
        <v>6.5539661898569565E-2</v>
      </c>
      <c r="P257" s="3">
        <v>4.5333333333333332</v>
      </c>
      <c r="Q257" s="3">
        <v>14.212888888888882</v>
      </c>
      <c r="R257" s="3">
        <f>SUM(Table2[[#This Row],[Qualified Activities Professional Hours]:[Other Activities Professional Hours]])/Table2[[#This Row],[MDS Census]]</f>
        <v>0.21939661898569562</v>
      </c>
      <c r="S257" s="3">
        <v>2.9394444444444447</v>
      </c>
      <c r="T257" s="3">
        <v>7.2165555555555541</v>
      </c>
      <c r="U257" s="3">
        <v>0</v>
      </c>
      <c r="V257" s="3">
        <f>SUM(Table2[[#This Row],[Occupational Therapist Hours]:[OT Aide Hours]])/Table2[[#This Row],[MDS Census]]</f>
        <v>0.11886085825747723</v>
      </c>
      <c r="W257" s="3">
        <v>4.7155555555555555</v>
      </c>
      <c r="X257" s="3">
        <v>4.6496666666666675</v>
      </c>
      <c r="Y257" s="3">
        <v>0</v>
      </c>
      <c r="Z257" s="3">
        <f>SUM(Table2[[#This Row],[Physical Therapist (PT) Hours]:[PT Aide Hours]])/Table2[[#This Row],[MDS Census]]</f>
        <v>0.10960598179453836</v>
      </c>
      <c r="AA257" s="3">
        <v>0</v>
      </c>
      <c r="AB257" s="3">
        <v>0</v>
      </c>
      <c r="AC257" s="3">
        <v>0</v>
      </c>
      <c r="AD257" s="3">
        <v>0</v>
      </c>
      <c r="AE257" s="3">
        <v>0</v>
      </c>
      <c r="AF257" s="3">
        <v>0</v>
      </c>
      <c r="AG257" s="3">
        <v>0</v>
      </c>
      <c r="AH257" s="1" t="s">
        <v>255</v>
      </c>
      <c r="AI257" s="17">
        <v>5</v>
      </c>
      <c r="AJ257" s="1"/>
    </row>
    <row r="258" spans="1:36" x14ac:dyDescent="0.2">
      <c r="A258" s="1" t="s">
        <v>425</v>
      </c>
      <c r="B258" s="1" t="s">
        <v>684</v>
      </c>
      <c r="C258" s="1" t="s">
        <v>966</v>
      </c>
      <c r="D258" s="1" t="s">
        <v>1105</v>
      </c>
      <c r="E258" s="3">
        <v>90.12222222222222</v>
      </c>
      <c r="F258" s="3">
        <v>0.66666666666666663</v>
      </c>
      <c r="G258" s="3">
        <v>0</v>
      </c>
      <c r="H258" s="3">
        <v>0</v>
      </c>
      <c r="I258" s="3">
        <v>10.583333333333334</v>
      </c>
      <c r="J258" s="3">
        <v>0</v>
      </c>
      <c r="K258" s="3">
        <v>0</v>
      </c>
      <c r="L258" s="3">
        <v>10.024999999999999</v>
      </c>
      <c r="M258" s="3">
        <v>10.782</v>
      </c>
      <c r="N258" s="3">
        <v>0</v>
      </c>
      <c r="O258" s="3">
        <f>SUM(Table2[[#This Row],[Qualified Social Work Staff Hours]:[Other Social Work Staff Hours]])/Table2[[#This Row],[MDS Census]]</f>
        <v>0.11963752928122304</v>
      </c>
      <c r="P258" s="3">
        <v>5.333333333333333</v>
      </c>
      <c r="Q258" s="3">
        <v>9.7645555555555568</v>
      </c>
      <c r="R258" s="3">
        <f>SUM(Table2[[#This Row],[Qualified Activities Professional Hours]:[Other Activities Professional Hours]])/Table2[[#This Row],[MDS Census]]</f>
        <v>0.1675268154358279</v>
      </c>
      <c r="S258" s="3">
        <v>9.648444444444447</v>
      </c>
      <c r="T258" s="3">
        <v>12.34911111111111</v>
      </c>
      <c r="U258" s="3">
        <v>0</v>
      </c>
      <c r="V258" s="3">
        <f>SUM(Table2[[#This Row],[Occupational Therapist Hours]:[OT Aide Hours]])/Table2[[#This Row],[MDS Census]]</f>
        <v>0.24408580939464927</v>
      </c>
      <c r="W258" s="3">
        <v>11.385555555555554</v>
      </c>
      <c r="X258" s="3">
        <v>11.184666666666669</v>
      </c>
      <c r="Y258" s="3">
        <v>0</v>
      </c>
      <c r="Z258" s="3">
        <f>SUM(Table2[[#This Row],[Physical Therapist (PT) Hours]:[PT Aide Hours]])/Table2[[#This Row],[MDS Census]]</f>
        <v>0.25044014301565776</v>
      </c>
      <c r="AA258" s="3">
        <v>0</v>
      </c>
      <c r="AB258" s="3">
        <v>0</v>
      </c>
      <c r="AC258" s="3">
        <v>0</v>
      </c>
      <c r="AD258" s="3">
        <v>0</v>
      </c>
      <c r="AE258" s="3">
        <v>0</v>
      </c>
      <c r="AF258" s="3">
        <v>0</v>
      </c>
      <c r="AG258" s="3">
        <v>0</v>
      </c>
      <c r="AH258" s="1" t="s">
        <v>256</v>
      </c>
      <c r="AI258" s="17">
        <v>5</v>
      </c>
      <c r="AJ258" s="1"/>
    </row>
    <row r="259" spans="1:36" x14ac:dyDescent="0.2">
      <c r="A259" s="1" t="s">
        <v>425</v>
      </c>
      <c r="B259" s="1" t="s">
        <v>685</v>
      </c>
      <c r="C259" s="1" t="s">
        <v>966</v>
      </c>
      <c r="D259" s="1" t="s">
        <v>1105</v>
      </c>
      <c r="E259" s="3">
        <v>108.95555555555555</v>
      </c>
      <c r="F259" s="3">
        <v>10.488888888888889</v>
      </c>
      <c r="G259" s="3">
        <v>0.56666666666666665</v>
      </c>
      <c r="H259" s="3">
        <v>0.56755555555555559</v>
      </c>
      <c r="I259" s="3">
        <v>5.5831111111111111</v>
      </c>
      <c r="J259" s="3">
        <v>0</v>
      </c>
      <c r="K259" s="3">
        <v>0</v>
      </c>
      <c r="L259" s="3">
        <v>4.3162222222222226</v>
      </c>
      <c r="M259" s="3">
        <v>5.7611111111111111</v>
      </c>
      <c r="N259" s="3">
        <v>11.881777777777776</v>
      </c>
      <c r="O259" s="3">
        <f>SUM(Table2[[#This Row],[Qualified Social Work Staff Hours]:[Other Social Work Staff Hours]])/Table2[[#This Row],[MDS Census]]</f>
        <v>0.16192739139302467</v>
      </c>
      <c r="P259" s="3">
        <v>0</v>
      </c>
      <c r="Q259" s="3">
        <v>17.565888888888885</v>
      </c>
      <c r="R259" s="3">
        <f>SUM(Table2[[#This Row],[Qualified Activities Professional Hours]:[Other Activities Professional Hours]])/Table2[[#This Row],[MDS Census]]</f>
        <v>0.16122068121558228</v>
      </c>
      <c r="S259" s="3">
        <v>15.728777777777779</v>
      </c>
      <c r="T259" s="3">
        <v>13.276333333333339</v>
      </c>
      <c r="U259" s="3">
        <v>0</v>
      </c>
      <c r="V259" s="3">
        <f>SUM(Table2[[#This Row],[Occupational Therapist Hours]:[OT Aide Hours]])/Table2[[#This Row],[MDS Census]]</f>
        <v>0.26621048337752407</v>
      </c>
      <c r="W259" s="3">
        <v>11.316999999999997</v>
      </c>
      <c r="X259" s="3">
        <v>20.756000000000004</v>
      </c>
      <c r="Y259" s="3">
        <v>0</v>
      </c>
      <c r="Z259" s="3">
        <f>SUM(Table2[[#This Row],[Physical Therapist (PT) Hours]:[PT Aide Hours]])/Table2[[#This Row],[MDS Census]]</f>
        <v>0.29436773404038347</v>
      </c>
      <c r="AA259" s="3">
        <v>0</v>
      </c>
      <c r="AB259" s="3">
        <v>0</v>
      </c>
      <c r="AC259" s="3">
        <v>0</v>
      </c>
      <c r="AD259" s="3">
        <v>0</v>
      </c>
      <c r="AE259" s="3">
        <v>0</v>
      </c>
      <c r="AF259" s="3">
        <v>0</v>
      </c>
      <c r="AG259" s="3">
        <v>0</v>
      </c>
      <c r="AH259" s="1" t="s">
        <v>257</v>
      </c>
      <c r="AI259" s="17">
        <v>5</v>
      </c>
      <c r="AJ259" s="1"/>
    </row>
    <row r="260" spans="1:36" x14ac:dyDescent="0.2">
      <c r="A260" s="1" t="s">
        <v>425</v>
      </c>
      <c r="B260" s="1" t="s">
        <v>686</v>
      </c>
      <c r="C260" s="1" t="s">
        <v>1022</v>
      </c>
      <c r="D260" s="1" t="s">
        <v>1105</v>
      </c>
      <c r="E260" s="3">
        <v>66.588888888888889</v>
      </c>
      <c r="F260" s="3">
        <v>5.6888888888888891</v>
      </c>
      <c r="G260" s="3">
        <v>0</v>
      </c>
      <c r="H260" s="3">
        <v>0.36666666666666664</v>
      </c>
      <c r="I260" s="3">
        <v>5.6</v>
      </c>
      <c r="J260" s="3">
        <v>0</v>
      </c>
      <c r="K260" s="3">
        <v>0</v>
      </c>
      <c r="L260" s="3">
        <v>8.4666666666666654E-2</v>
      </c>
      <c r="M260" s="3">
        <v>2.0444444444444443</v>
      </c>
      <c r="N260" s="3">
        <v>0</v>
      </c>
      <c r="O260" s="3">
        <f>SUM(Table2[[#This Row],[Qualified Social Work Staff Hours]:[Other Social Work Staff Hours]])/Table2[[#This Row],[MDS Census]]</f>
        <v>3.0702486233939594E-2</v>
      </c>
      <c r="P260" s="3">
        <v>4.3555555555555552</v>
      </c>
      <c r="Q260" s="3">
        <v>14.309999999999999</v>
      </c>
      <c r="R260" s="3">
        <f>SUM(Table2[[#This Row],[Qualified Activities Professional Hours]:[Other Activities Professional Hours]])/Table2[[#This Row],[MDS Census]]</f>
        <v>0.28031036208910393</v>
      </c>
      <c r="S260" s="3">
        <v>0</v>
      </c>
      <c r="T260" s="3">
        <v>7.7555555555555558E-2</v>
      </c>
      <c r="U260" s="3">
        <v>0</v>
      </c>
      <c r="V260" s="3">
        <f>SUM(Table2[[#This Row],[Occupational Therapist Hours]:[OT Aide Hours]])/Table2[[#This Row],[MDS Census]]</f>
        <v>1.1646921408309694E-3</v>
      </c>
      <c r="W260" s="3">
        <v>1.0986666666666667</v>
      </c>
      <c r="X260" s="3">
        <v>0</v>
      </c>
      <c r="Y260" s="3">
        <v>0</v>
      </c>
      <c r="Z260" s="3">
        <f>SUM(Table2[[#This Row],[Physical Therapist (PT) Hours]:[PT Aide Hours]])/Table2[[#This Row],[MDS Census]]</f>
        <v>1.6499249123977974E-2</v>
      </c>
      <c r="AA260" s="3">
        <v>0</v>
      </c>
      <c r="AB260" s="3">
        <v>0</v>
      </c>
      <c r="AC260" s="3">
        <v>0</v>
      </c>
      <c r="AD260" s="3">
        <v>0</v>
      </c>
      <c r="AE260" s="3">
        <v>0</v>
      </c>
      <c r="AF260" s="3">
        <v>0</v>
      </c>
      <c r="AG260" s="3">
        <v>0</v>
      </c>
      <c r="AH260" s="1" t="s">
        <v>258</v>
      </c>
      <c r="AI260" s="17">
        <v>5</v>
      </c>
      <c r="AJ260" s="1"/>
    </row>
    <row r="261" spans="1:36" x14ac:dyDescent="0.2">
      <c r="A261" s="1" t="s">
        <v>425</v>
      </c>
      <c r="B261" s="1" t="s">
        <v>687</v>
      </c>
      <c r="C261" s="1" t="s">
        <v>890</v>
      </c>
      <c r="D261" s="1" t="s">
        <v>1106</v>
      </c>
      <c r="E261" s="3">
        <v>53.488888888888887</v>
      </c>
      <c r="F261" s="3">
        <v>5.5888888888888886</v>
      </c>
      <c r="G261" s="3">
        <v>1.2333333333333334</v>
      </c>
      <c r="H261" s="3">
        <v>0.55833333333333335</v>
      </c>
      <c r="I261" s="3">
        <v>2.6985555555555556</v>
      </c>
      <c r="J261" s="3">
        <v>0</v>
      </c>
      <c r="K261" s="3">
        <v>0</v>
      </c>
      <c r="L261" s="3">
        <v>1.5931111111111111</v>
      </c>
      <c r="M261" s="3">
        <v>5.5888888888888886</v>
      </c>
      <c r="N261" s="3">
        <v>0</v>
      </c>
      <c r="O261" s="3">
        <f>SUM(Table2[[#This Row],[Qualified Social Work Staff Hours]:[Other Social Work Staff Hours]])/Table2[[#This Row],[MDS Census]]</f>
        <v>0.10448691316992106</v>
      </c>
      <c r="P261" s="3">
        <v>5.677777777777778</v>
      </c>
      <c r="Q261" s="3">
        <v>4.558888888888891</v>
      </c>
      <c r="R261" s="3">
        <f>SUM(Table2[[#This Row],[Qualified Activities Professional Hours]:[Other Activities Professional Hours]])/Table2[[#This Row],[MDS Census]]</f>
        <v>0.19137931034482761</v>
      </c>
      <c r="S261" s="3">
        <v>11.322222222222221</v>
      </c>
      <c r="T261" s="3">
        <v>0</v>
      </c>
      <c r="U261" s="3">
        <v>0</v>
      </c>
      <c r="V261" s="3">
        <f>SUM(Table2[[#This Row],[Occupational Therapist Hours]:[OT Aide Hours]])/Table2[[#This Row],[MDS Census]]</f>
        <v>0.21167428334025756</v>
      </c>
      <c r="W261" s="3">
        <v>2.1071111111111116</v>
      </c>
      <c r="X261" s="3">
        <v>8.278444444444446</v>
      </c>
      <c r="Y261" s="3">
        <v>0</v>
      </c>
      <c r="Z261" s="3">
        <f>SUM(Table2[[#This Row],[Physical Therapist (PT) Hours]:[PT Aide Hours]])/Table2[[#This Row],[MDS Census]]</f>
        <v>0.19416285832987124</v>
      </c>
      <c r="AA261" s="3">
        <v>0</v>
      </c>
      <c r="AB261" s="3">
        <v>0</v>
      </c>
      <c r="AC261" s="3">
        <v>0</v>
      </c>
      <c r="AD261" s="3">
        <v>0</v>
      </c>
      <c r="AE261" s="3">
        <v>0</v>
      </c>
      <c r="AF261" s="3">
        <v>0</v>
      </c>
      <c r="AG261" s="3">
        <v>0</v>
      </c>
      <c r="AH261" s="1" t="s">
        <v>259</v>
      </c>
      <c r="AI261" s="17">
        <v>5</v>
      </c>
      <c r="AJ261" s="1"/>
    </row>
    <row r="262" spans="1:36" x14ac:dyDescent="0.2">
      <c r="A262" s="1" t="s">
        <v>425</v>
      </c>
      <c r="B262" s="1" t="s">
        <v>688</v>
      </c>
      <c r="C262" s="1" t="s">
        <v>865</v>
      </c>
      <c r="D262" s="1" t="s">
        <v>1121</v>
      </c>
      <c r="E262" s="3">
        <v>111.41111111111111</v>
      </c>
      <c r="F262" s="3">
        <v>5.8055555555555554</v>
      </c>
      <c r="G262" s="3">
        <v>0.33111111111111113</v>
      </c>
      <c r="H262" s="3">
        <v>0</v>
      </c>
      <c r="I262" s="3">
        <v>3.9528888888888889</v>
      </c>
      <c r="J262" s="3">
        <v>0.15211111111111111</v>
      </c>
      <c r="K262" s="3">
        <v>1.8620000000000001</v>
      </c>
      <c r="L262" s="3">
        <v>2.0478888888888891</v>
      </c>
      <c r="M262" s="3">
        <v>5.2444444444444445</v>
      </c>
      <c r="N262" s="3">
        <v>5.6304444444444437</v>
      </c>
      <c r="O262" s="3">
        <f>SUM(Table2[[#This Row],[Qualified Social Work Staff Hours]:[Other Social Work Staff Hours]])/Table2[[#This Row],[MDS Census]]</f>
        <v>9.7610451780193466E-2</v>
      </c>
      <c r="P262" s="3">
        <v>5.2555555555555555</v>
      </c>
      <c r="Q262" s="3">
        <v>17.993777777777773</v>
      </c>
      <c r="R262" s="3">
        <f>SUM(Table2[[#This Row],[Qualified Activities Professional Hours]:[Other Activities Professional Hours]])/Table2[[#This Row],[MDS Census]]</f>
        <v>0.20868056248130046</v>
      </c>
      <c r="S262" s="3">
        <v>5.8555555555555548E-2</v>
      </c>
      <c r="T262" s="3">
        <v>2.7154444444444441</v>
      </c>
      <c r="U262" s="3">
        <v>0</v>
      </c>
      <c r="V262" s="3">
        <f>SUM(Table2[[#This Row],[Occupational Therapist Hours]:[OT Aide Hours]])/Table2[[#This Row],[MDS Census]]</f>
        <v>2.4898773312057441E-2</v>
      </c>
      <c r="W262" s="3">
        <v>3.992666666666667</v>
      </c>
      <c r="X262" s="3">
        <v>7.2625555555555543</v>
      </c>
      <c r="Y262" s="3">
        <v>0</v>
      </c>
      <c r="Z262" s="3">
        <f>SUM(Table2[[#This Row],[Physical Therapist (PT) Hours]:[PT Aide Hours]])/Table2[[#This Row],[MDS Census]]</f>
        <v>0.10102423456666998</v>
      </c>
      <c r="AA262" s="3">
        <v>0</v>
      </c>
      <c r="AB262" s="3">
        <v>0</v>
      </c>
      <c r="AC262" s="3">
        <v>4.4444444444444446E-2</v>
      </c>
      <c r="AD262" s="3">
        <v>0</v>
      </c>
      <c r="AE262" s="3">
        <v>0</v>
      </c>
      <c r="AF262" s="3">
        <v>0</v>
      </c>
      <c r="AG262" s="3">
        <v>0.94922222222222186</v>
      </c>
      <c r="AH262" s="1" t="s">
        <v>260</v>
      </c>
      <c r="AI262" s="17">
        <v>5</v>
      </c>
      <c r="AJ262" s="1"/>
    </row>
    <row r="263" spans="1:36" x14ac:dyDescent="0.2">
      <c r="A263" s="1" t="s">
        <v>425</v>
      </c>
      <c r="B263" s="1" t="s">
        <v>689</v>
      </c>
      <c r="C263" s="1" t="s">
        <v>928</v>
      </c>
      <c r="D263" s="1" t="s">
        <v>1079</v>
      </c>
      <c r="E263" s="3">
        <v>72.144444444444446</v>
      </c>
      <c r="F263" s="3">
        <v>5.6</v>
      </c>
      <c r="G263" s="3">
        <v>0</v>
      </c>
      <c r="H263" s="3">
        <v>0.3908888888888889</v>
      </c>
      <c r="I263" s="3">
        <v>5.4222222222222225</v>
      </c>
      <c r="J263" s="3">
        <v>0</v>
      </c>
      <c r="K263" s="3">
        <v>0</v>
      </c>
      <c r="L263" s="3">
        <v>0.58866666666666689</v>
      </c>
      <c r="M263" s="3">
        <v>0</v>
      </c>
      <c r="N263" s="3">
        <v>10.766</v>
      </c>
      <c r="O263" s="3">
        <f>SUM(Table2[[#This Row],[Qualified Social Work Staff Hours]:[Other Social Work Staff Hours]])/Table2[[#This Row],[MDS Census]]</f>
        <v>0.14922839981518557</v>
      </c>
      <c r="P263" s="3">
        <v>5.5111111111111111</v>
      </c>
      <c r="Q263" s="3">
        <v>20.500111111111099</v>
      </c>
      <c r="R263" s="3">
        <f>SUM(Table2[[#This Row],[Qualified Activities Professional Hours]:[Other Activities Professional Hours]])/Table2[[#This Row],[MDS Census]]</f>
        <v>0.36054366240566743</v>
      </c>
      <c r="S263" s="3">
        <v>0.32333333333333336</v>
      </c>
      <c r="T263" s="3">
        <v>5.0234444444444444</v>
      </c>
      <c r="U263" s="3">
        <v>0</v>
      </c>
      <c r="V263" s="3">
        <f>SUM(Table2[[#This Row],[Occupational Therapist Hours]:[OT Aide Hours]])/Table2[[#This Row],[MDS Census]]</f>
        <v>7.4112120745418134E-2</v>
      </c>
      <c r="W263" s="3">
        <v>5.2879999999999985</v>
      </c>
      <c r="X263" s="3">
        <v>4.8113333333333346</v>
      </c>
      <c r="Y263" s="3">
        <v>0</v>
      </c>
      <c r="Z263" s="3">
        <f>SUM(Table2[[#This Row],[Physical Therapist (PT) Hours]:[PT Aide Hours]])/Table2[[#This Row],[MDS Census]]</f>
        <v>0.13998767903896506</v>
      </c>
      <c r="AA263" s="3">
        <v>0</v>
      </c>
      <c r="AB263" s="3">
        <v>0</v>
      </c>
      <c r="AC263" s="3">
        <v>0.66111111111111109</v>
      </c>
      <c r="AD263" s="3">
        <v>0</v>
      </c>
      <c r="AE263" s="3">
        <v>0</v>
      </c>
      <c r="AF263" s="3">
        <v>0</v>
      </c>
      <c r="AG263" s="3">
        <v>0</v>
      </c>
      <c r="AH263" s="1" t="s">
        <v>261</v>
      </c>
      <c r="AI263" s="17">
        <v>5</v>
      </c>
      <c r="AJ263" s="1"/>
    </row>
    <row r="264" spans="1:36" x14ac:dyDescent="0.2">
      <c r="A264" s="1" t="s">
        <v>425</v>
      </c>
      <c r="B264" s="1" t="s">
        <v>690</v>
      </c>
      <c r="C264" s="1" t="s">
        <v>859</v>
      </c>
      <c r="D264" s="1" t="s">
        <v>1068</v>
      </c>
      <c r="E264" s="3">
        <v>56.155555555555559</v>
      </c>
      <c r="F264" s="3">
        <v>5.4222222222222225</v>
      </c>
      <c r="G264" s="3">
        <v>0.34333333333333338</v>
      </c>
      <c r="H264" s="3">
        <v>0.43888888888888888</v>
      </c>
      <c r="I264" s="3">
        <v>2.1822222222222223</v>
      </c>
      <c r="J264" s="3">
        <v>0</v>
      </c>
      <c r="K264" s="3">
        <v>0</v>
      </c>
      <c r="L264" s="3">
        <v>0.93366666666666664</v>
      </c>
      <c r="M264" s="3">
        <v>5.6888888888888891</v>
      </c>
      <c r="N264" s="3">
        <v>0</v>
      </c>
      <c r="O264" s="3">
        <f>SUM(Table2[[#This Row],[Qualified Social Work Staff Hours]:[Other Social Work Staff Hours]])/Table2[[#This Row],[MDS Census]]</f>
        <v>0.10130589631974674</v>
      </c>
      <c r="P264" s="3">
        <v>5.5233333333333325</v>
      </c>
      <c r="Q264" s="3">
        <v>10.352222222222228</v>
      </c>
      <c r="R264" s="3">
        <f>SUM(Table2[[#This Row],[Qualified Activities Professional Hours]:[Other Activities Professional Hours]])/Table2[[#This Row],[MDS Census]]</f>
        <v>0.2827067669172933</v>
      </c>
      <c r="S264" s="3">
        <v>4.0905555555555555</v>
      </c>
      <c r="T264" s="3">
        <v>6.1856666666666671</v>
      </c>
      <c r="U264" s="3">
        <v>0</v>
      </c>
      <c r="V264" s="3">
        <f>SUM(Table2[[#This Row],[Occupational Therapist Hours]:[OT Aide Hours]])/Table2[[#This Row],[MDS Census]]</f>
        <v>0.18299564701226753</v>
      </c>
      <c r="W264" s="3">
        <v>5.5392222222222234</v>
      </c>
      <c r="X264" s="3">
        <v>7.5792222222222208</v>
      </c>
      <c r="Y264" s="3">
        <v>0</v>
      </c>
      <c r="Z264" s="3">
        <f>SUM(Table2[[#This Row],[Physical Therapist (PT) Hours]:[PT Aide Hours]])/Table2[[#This Row],[MDS Census]]</f>
        <v>0.23360902255639096</v>
      </c>
      <c r="AA264" s="3">
        <v>0</v>
      </c>
      <c r="AB264" s="3">
        <v>0</v>
      </c>
      <c r="AC264" s="3">
        <v>0</v>
      </c>
      <c r="AD264" s="3">
        <v>0</v>
      </c>
      <c r="AE264" s="3">
        <v>0</v>
      </c>
      <c r="AF264" s="3">
        <v>0</v>
      </c>
      <c r="AG264" s="3">
        <v>0</v>
      </c>
      <c r="AH264" s="1" t="s">
        <v>262</v>
      </c>
      <c r="AI264" s="17">
        <v>5</v>
      </c>
      <c r="AJ264" s="1"/>
    </row>
    <row r="265" spans="1:36" x14ac:dyDescent="0.2">
      <c r="A265" s="1" t="s">
        <v>425</v>
      </c>
      <c r="B265" s="1" t="s">
        <v>691</v>
      </c>
      <c r="C265" s="1" t="s">
        <v>928</v>
      </c>
      <c r="D265" s="1" t="s">
        <v>1079</v>
      </c>
      <c r="E265" s="3">
        <v>94</v>
      </c>
      <c r="F265" s="3">
        <v>4.9777777777777779</v>
      </c>
      <c r="G265" s="3">
        <v>1.1111111111111112</v>
      </c>
      <c r="H265" s="3">
        <v>0</v>
      </c>
      <c r="I265" s="3">
        <v>5.0666666666666664</v>
      </c>
      <c r="J265" s="3">
        <v>0</v>
      </c>
      <c r="K265" s="3">
        <v>0</v>
      </c>
      <c r="L265" s="3">
        <v>3.2971111111111107</v>
      </c>
      <c r="M265" s="3">
        <v>4.9777777777777779</v>
      </c>
      <c r="N265" s="3">
        <v>4.9615555555555559</v>
      </c>
      <c r="O265" s="3">
        <f>SUM(Table2[[#This Row],[Qualified Social Work Staff Hours]:[Other Social Work Staff Hours]])/Table2[[#This Row],[MDS Census]]</f>
        <v>0.10573758865248227</v>
      </c>
      <c r="P265" s="3">
        <v>5.4222222222222225</v>
      </c>
      <c r="Q265" s="3">
        <v>10.870555555555557</v>
      </c>
      <c r="R265" s="3">
        <f>SUM(Table2[[#This Row],[Qualified Activities Professional Hours]:[Other Activities Professional Hours]])/Table2[[#This Row],[MDS Census]]</f>
        <v>0.17332742316784872</v>
      </c>
      <c r="S265" s="3">
        <v>4.1103333333333341</v>
      </c>
      <c r="T265" s="3">
        <v>7.4566666666666697</v>
      </c>
      <c r="U265" s="3">
        <v>0</v>
      </c>
      <c r="V265" s="3">
        <f>SUM(Table2[[#This Row],[Occupational Therapist Hours]:[OT Aide Hours]])/Table2[[#This Row],[MDS Census]]</f>
        <v>0.12305319148936174</v>
      </c>
      <c r="W265" s="3">
        <v>6.1832222222222226</v>
      </c>
      <c r="X265" s="3">
        <v>8.351222222222221</v>
      </c>
      <c r="Y265" s="3">
        <v>0</v>
      </c>
      <c r="Z265" s="3">
        <f>SUM(Table2[[#This Row],[Physical Therapist (PT) Hours]:[PT Aide Hours]])/Table2[[#This Row],[MDS Census]]</f>
        <v>0.15462174940898343</v>
      </c>
      <c r="AA265" s="3">
        <v>0</v>
      </c>
      <c r="AB265" s="3">
        <v>0</v>
      </c>
      <c r="AC265" s="3">
        <v>0</v>
      </c>
      <c r="AD265" s="3">
        <v>0</v>
      </c>
      <c r="AE265" s="3">
        <v>0</v>
      </c>
      <c r="AF265" s="3">
        <v>0</v>
      </c>
      <c r="AG265" s="3">
        <v>0</v>
      </c>
      <c r="AH265" s="1" t="s">
        <v>263</v>
      </c>
      <c r="AI265" s="17">
        <v>5</v>
      </c>
      <c r="AJ265" s="1"/>
    </row>
    <row r="266" spans="1:36" x14ac:dyDescent="0.2">
      <c r="A266" s="1" t="s">
        <v>425</v>
      </c>
      <c r="B266" s="1" t="s">
        <v>692</v>
      </c>
      <c r="C266" s="1" t="s">
        <v>875</v>
      </c>
      <c r="D266" s="1" t="s">
        <v>1073</v>
      </c>
      <c r="E266" s="3">
        <v>55.033333333333331</v>
      </c>
      <c r="F266" s="3">
        <v>5.6</v>
      </c>
      <c r="G266" s="3">
        <v>0.21111111111111111</v>
      </c>
      <c r="H266" s="3">
        <v>0</v>
      </c>
      <c r="I266" s="3">
        <v>5.2472222222222218</v>
      </c>
      <c r="J266" s="3">
        <v>0</v>
      </c>
      <c r="K266" s="3">
        <v>0</v>
      </c>
      <c r="L266" s="3">
        <v>0.15311111111111111</v>
      </c>
      <c r="M266" s="3">
        <v>4.7305555555555552</v>
      </c>
      <c r="N266" s="3">
        <v>0</v>
      </c>
      <c r="O266" s="3">
        <f>SUM(Table2[[#This Row],[Qualified Social Work Staff Hours]:[Other Social Work Staff Hours]])/Table2[[#This Row],[MDS Census]]</f>
        <v>8.5958005249343827E-2</v>
      </c>
      <c r="P266" s="3">
        <v>4.9722222222222223</v>
      </c>
      <c r="Q266" s="3">
        <v>4.5361111111111114</v>
      </c>
      <c r="R266" s="3">
        <f>SUM(Table2[[#This Row],[Qualified Activities Professional Hours]:[Other Activities Professional Hours]])/Table2[[#This Row],[MDS Census]]</f>
        <v>0.1727740763173834</v>
      </c>
      <c r="S266" s="3">
        <v>2.2111111111111109E-2</v>
      </c>
      <c r="T266" s="3">
        <v>9.0649999999999995</v>
      </c>
      <c r="U266" s="3">
        <v>0</v>
      </c>
      <c r="V266" s="3">
        <f>SUM(Table2[[#This Row],[Occupational Therapist Hours]:[OT Aide Hours]])/Table2[[#This Row],[MDS Census]]</f>
        <v>0.16512012921461738</v>
      </c>
      <c r="W266" s="3">
        <v>4.3938888888888892</v>
      </c>
      <c r="X266" s="3">
        <v>2.7158888888888888</v>
      </c>
      <c r="Y266" s="3">
        <v>0</v>
      </c>
      <c r="Z266" s="3">
        <f>SUM(Table2[[#This Row],[Physical Therapist (PT) Hours]:[PT Aide Hours]])/Table2[[#This Row],[MDS Census]]</f>
        <v>0.12919038966283061</v>
      </c>
      <c r="AA266" s="3">
        <v>0</v>
      </c>
      <c r="AB266" s="3">
        <v>0</v>
      </c>
      <c r="AC266" s="3">
        <v>0</v>
      </c>
      <c r="AD266" s="3">
        <v>0</v>
      </c>
      <c r="AE266" s="3">
        <v>0</v>
      </c>
      <c r="AF266" s="3">
        <v>0</v>
      </c>
      <c r="AG266" s="3">
        <v>0</v>
      </c>
      <c r="AH266" s="1" t="s">
        <v>264</v>
      </c>
      <c r="AI266" s="17">
        <v>5</v>
      </c>
      <c r="AJ266" s="1"/>
    </row>
    <row r="267" spans="1:36" x14ac:dyDescent="0.2">
      <c r="A267" s="1" t="s">
        <v>425</v>
      </c>
      <c r="B267" s="1" t="s">
        <v>693</v>
      </c>
      <c r="C267" s="1" t="s">
        <v>928</v>
      </c>
      <c r="D267" s="1" t="s">
        <v>1079</v>
      </c>
      <c r="E267" s="3">
        <v>81.322222222222223</v>
      </c>
      <c r="F267" s="3">
        <v>5.6888888888888891</v>
      </c>
      <c r="G267" s="3">
        <v>0</v>
      </c>
      <c r="H267" s="3">
        <v>0</v>
      </c>
      <c r="I267" s="3">
        <v>9.0444444444444443</v>
      </c>
      <c r="J267" s="3">
        <v>0</v>
      </c>
      <c r="K267" s="3">
        <v>0</v>
      </c>
      <c r="L267" s="3">
        <v>5.3142222222222211</v>
      </c>
      <c r="M267" s="3">
        <v>11.186777777777781</v>
      </c>
      <c r="N267" s="3">
        <v>0</v>
      </c>
      <c r="O267" s="3">
        <f>SUM(Table2[[#This Row],[Qualified Social Work Staff Hours]:[Other Social Work Staff Hours]])/Table2[[#This Row],[MDS Census]]</f>
        <v>0.13756114223254548</v>
      </c>
      <c r="P267" s="3">
        <v>5.0666666666666664</v>
      </c>
      <c r="Q267" s="3">
        <v>20.272000000000009</v>
      </c>
      <c r="R267" s="3">
        <f>SUM(Table2[[#This Row],[Qualified Activities Professional Hours]:[Other Activities Professional Hours]])/Table2[[#This Row],[MDS Census]]</f>
        <v>0.31158354966525492</v>
      </c>
      <c r="S267" s="3">
        <v>6.1428888888888888</v>
      </c>
      <c r="T267" s="3">
        <v>8.1054444444444425</v>
      </c>
      <c r="U267" s="3">
        <v>3.8842222222222222</v>
      </c>
      <c r="V267" s="3">
        <f>SUM(Table2[[#This Row],[Occupational Therapist Hours]:[OT Aide Hours]])/Table2[[#This Row],[MDS Census]]</f>
        <v>0.22297171744773875</v>
      </c>
      <c r="W267" s="3">
        <v>5.3509999999999991</v>
      </c>
      <c r="X267" s="3">
        <v>0</v>
      </c>
      <c r="Y267" s="3">
        <v>8.6164444444444452</v>
      </c>
      <c r="Z267" s="3">
        <f>SUM(Table2[[#This Row],[Physical Therapist (PT) Hours]:[PT Aide Hours]])/Table2[[#This Row],[MDS Census]]</f>
        <v>0.17175433802432025</v>
      </c>
      <c r="AA267" s="3">
        <v>0</v>
      </c>
      <c r="AB267" s="3">
        <v>0</v>
      </c>
      <c r="AC267" s="3">
        <v>0</v>
      </c>
      <c r="AD267" s="3">
        <v>0</v>
      </c>
      <c r="AE267" s="3">
        <v>0</v>
      </c>
      <c r="AF267" s="3">
        <v>102.45244444444444</v>
      </c>
      <c r="AG267" s="3">
        <v>0</v>
      </c>
      <c r="AH267" s="1" t="s">
        <v>265</v>
      </c>
      <c r="AI267" s="17">
        <v>5</v>
      </c>
      <c r="AJ267" s="1"/>
    </row>
    <row r="268" spans="1:36" x14ac:dyDescent="0.2">
      <c r="A268" s="1" t="s">
        <v>425</v>
      </c>
      <c r="B268" s="1" t="s">
        <v>694</v>
      </c>
      <c r="C268" s="1" t="s">
        <v>1023</v>
      </c>
      <c r="D268" s="1" t="s">
        <v>1079</v>
      </c>
      <c r="E268" s="3">
        <v>78.7</v>
      </c>
      <c r="F268" s="3">
        <v>5.6888888888888891</v>
      </c>
      <c r="G268" s="3">
        <v>0</v>
      </c>
      <c r="H268" s="3">
        <v>0</v>
      </c>
      <c r="I268" s="3">
        <v>5.5111111111111111</v>
      </c>
      <c r="J268" s="3">
        <v>0</v>
      </c>
      <c r="K268" s="3">
        <v>0</v>
      </c>
      <c r="L268" s="3">
        <v>3.3789999999999996</v>
      </c>
      <c r="M268" s="3">
        <v>5.6888888888888891</v>
      </c>
      <c r="N268" s="3">
        <v>0</v>
      </c>
      <c r="O268" s="3">
        <f>SUM(Table2[[#This Row],[Qualified Social Work Staff Hours]:[Other Social Work Staff Hours]])/Table2[[#This Row],[MDS Census]]</f>
        <v>7.2285754623747006E-2</v>
      </c>
      <c r="P268" s="3">
        <v>4.7111111111111112</v>
      </c>
      <c r="Q268" s="3">
        <v>9.5722222222222229</v>
      </c>
      <c r="R268" s="3">
        <f>SUM(Table2[[#This Row],[Qualified Activities Professional Hours]:[Other Activities Professional Hours]])/Table2[[#This Row],[MDS Census]]</f>
        <v>0.18149089368911481</v>
      </c>
      <c r="S268" s="3">
        <v>5.9411111111111117</v>
      </c>
      <c r="T268" s="3">
        <v>11.100999999999999</v>
      </c>
      <c r="U268" s="3">
        <v>0</v>
      </c>
      <c r="V268" s="3">
        <f>SUM(Table2[[#This Row],[Occupational Therapist Hours]:[OT Aide Hours]])/Table2[[#This Row],[MDS Census]]</f>
        <v>0.21654524918819709</v>
      </c>
      <c r="W268" s="3">
        <v>1.7508888888888894</v>
      </c>
      <c r="X268" s="3">
        <v>16.591222222222221</v>
      </c>
      <c r="Y268" s="3">
        <v>0</v>
      </c>
      <c r="Z268" s="3">
        <f>SUM(Table2[[#This Row],[Physical Therapist (PT) Hours]:[PT Aide Hours]])/Table2[[#This Row],[MDS Census]]</f>
        <v>0.23306367358463925</v>
      </c>
      <c r="AA268" s="3">
        <v>0</v>
      </c>
      <c r="AB268" s="3">
        <v>5.4922222222222228</v>
      </c>
      <c r="AC268" s="3">
        <v>0</v>
      </c>
      <c r="AD268" s="3">
        <v>0</v>
      </c>
      <c r="AE268" s="3">
        <v>0</v>
      </c>
      <c r="AF268" s="3">
        <v>0</v>
      </c>
      <c r="AG268" s="3">
        <v>0</v>
      </c>
      <c r="AH268" s="1" t="s">
        <v>266</v>
      </c>
      <c r="AI268" s="17">
        <v>5</v>
      </c>
      <c r="AJ268" s="1"/>
    </row>
    <row r="269" spans="1:36" x14ac:dyDescent="0.2">
      <c r="A269" s="1" t="s">
        <v>425</v>
      </c>
      <c r="B269" s="1" t="s">
        <v>695</v>
      </c>
      <c r="C269" s="1" t="s">
        <v>1024</v>
      </c>
      <c r="D269" s="1" t="s">
        <v>1097</v>
      </c>
      <c r="E269" s="3">
        <v>119.91111111111111</v>
      </c>
      <c r="F269" s="3">
        <v>5.6</v>
      </c>
      <c r="G269" s="3">
        <v>0</v>
      </c>
      <c r="H269" s="3">
        <v>0.59444444444444444</v>
      </c>
      <c r="I269" s="3">
        <v>17.160222222222224</v>
      </c>
      <c r="J269" s="3">
        <v>0</v>
      </c>
      <c r="K269" s="3">
        <v>0</v>
      </c>
      <c r="L269" s="3">
        <v>3.9527777777777779</v>
      </c>
      <c r="M269" s="3">
        <v>7.5555555555555554</v>
      </c>
      <c r="N269" s="3">
        <v>0.17777777777777778</v>
      </c>
      <c r="O269" s="3">
        <f>SUM(Table2[[#This Row],[Qualified Social Work Staff Hours]:[Other Social Work Staff Hours]])/Table2[[#This Row],[MDS Census]]</f>
        <v>6.4492216456634541E-2</v>
      </c>
      <c r="P269" s="3">
        <v>11.2</v>
      </c>
      <c r="Q269" s="3">
        <v>17.267999999999997</v>
      </c>
      <c r="R269" s="3">
        <f>SUM(Table2[[#This Row],[Qualified Activities Professional Hours]:[Other Activities Professional Hours]])/Table2[[#This Row],[MDS Census]]</f>
        <v>0.23740919199406965</v>
      </c>
      <c r="S269" s="3">
        <v>0</v>
      </c>
      <c r="T269" s="3">
        <v>8.7222222222222215E-2</v>
      </c>
      <c r="U269" s="3">
        <v>0</v>
      </c>
      <c r="V269" s="3">
        <f>SUM(Table2[[#This Row],[Occupational Therapist Hours]:[OT Aide Hours]])/Table2[[#This Row],[MDS Census]]</f>
        <v>7.2739065974796141E-4</v>
      </c>
      <c r="W269" s="3">
        <v>0.28677777777777774</v>
      </c>
      <c r="X269" s="3">
        <v>0</v>
      </c>
      <c r="Y269" s="3">
        <v>0</v>
      </c>
      <c r="Z269" s="3">
        <f>SUM(Table2[[#This Row],[Physical Therapist (PT) Hours]:[PT Aide Hours]])/Table2[[#This Row],[MDS Census]]</f>
        <v>2.3915863602668639E-3</v>
      </c>
      <c r="AA269" s="3">
        <v>0</v>
      </c>
      <c r="AB269" s="3">
        <v>0</v>
      </c>
      <c r="AC269" s="3">
        <v>0</v>
      </c>
      <c r="AD269" s="3">
        <v>0</v>
      </c>
      <c r="AE269" s="3">
        <v>0</v>
      </c>
      <c r="AF269" s="3">
        <v>0</v>
      </c>
      <c r="AG269" s="3">
        <v>0</v>
      </c>
      <c r="AH269" s="1" t="s">
        <v>267</v>
      </c>
      <c r="AI269" s="17">
        <v>5</v>
      </c>
      <c r="AJ269" s="1"/>
    </row>
    <row r="270" spans="1:36" x14ac:dyDescent="0.2">
      <c r="A270" s="1" t="s">
        <v>425</v>
      </c>
      <c r="B270" s="1" t="s">
        <v>696</v>
      </c>
      <c r="C270" s="1" t="s">
        <v>877</v>
      </c>
      <c r="D270" s="1" t="s">
        <v>1123</v>
      </c>
      <c r="E270" s="3">
        <v>60.133333333333333</v>
      </c>
      <c r="F270" s="3">
        <v>5.6</v>
      </c>
      <c r="G270" s="3">
        <v>0</v>
      </c>
      <c r="H270" s="3">
        <v>0</v>
      </c>
      <c r="I270" s="3">
        <v>42.880111111111106</v>
      </c>
      <c r="J270" s="3">
        <v>0</v>
      </c>
      <c r="K270" s="3">
        <v>0</v>
      </c>
      <c r="L270" s="3">
        <v>1.9711111111111117</v>
      </c>
      <c r="M270" s="3">
        <v>5.5083333333333337</v>
      </c>
      <c r="N270" s="3">
        <v>0</v>
      </c>
      <c r="O270" s="3">
        <f>SUM(Table2[[#This Row],[Qualified Social Work Staff Hours]:[Other Social Work Staff Hours]])/Table2[[#This Row],[MDS Census]]</f>
        <v>9.160199556541021E-2</v>
      </c>
      <c r="P270" s="3">
        <v>18.733888888888888</v>
      </c>
      <c r="Q270" s="3">
        <v>0</v>
      </c>
      <c r="R270" s="3">
        <f>SUM(Table2[[#This Row],[Qualified Activities Professional Hours]:[Other Activities Professional Hours]])/Table2[[#This Row],[MDS Census]]</f>
        <v>0.3115391722099039</v>
      </c>
      <c r="S270" s="3">
        <v>1.5953333333333335</v>
      </c>
      <c r="T270" s="3">
        <v>4.4184444444444431</v>
      </c>
      <c r="U270" s="3">
        <v>0</v>
      </c>
      <c r="V270" s="3">
        <f>SUM(Table2[[#This Row],[Occupational Therapist Hours]:[OT Aide Hours]])/Table2[[#This Row],[MDS Census]]</f>
        <v>0.10000739098300072</v>
      </c>
      <c r="W270" s="3">
        <v>4.0178888888888888</v>
      </c>
      <c r="X270" s="3">
        <v>6.1566666666666654</v>
      </c>
      <c r="Y270" s="3">
        <v>0</v>
      </c>
      <c r="Z270" s="3">
        <f>SUM(Table2[[#This Row],[Physical Therapist (PT) Hours]:[PT Aide Hours]])/Table2[[#This Row],[MDS Census]]</f>
        <v>0.16919992609016996</v>
      </c>
      <c r="AA270" s="3">
        <v>0</v>
      </c>
      <c r="AB270" s="3">
        <v>0</v>
      </c>
      <c r="AC270" s="3">
        <v>0</v>
      </c>
      <c r="AD270" s="3">
        <v>0</v>
      </c>
      <c r="AE270" s="3">
        <v>0</v>
      </c>
      <c r="AF270" s="3">
        <v>0</v>
      </c>
      <c r="AG270" s="3">
        <v>0</v>
      </c>
      <c r="AH270" s="1" t="s">
        <v>268</v>
      </c>
      <c r="AI270" s="17">
        <v>5</v>
      </c>
      <c r="AJ270" s="1"/>
    </row>
    <row r="271" spans="1:36" x14ac:dyDescent="0.2">
      <c r="A271" s="1" t="s">
        <v>425</v>
      </c>
      <c r="B271" s="1" t="s">
        <v>697</v>
      </c>
      <c r="C271" s="1" t="s">
        <v>1025</v>
      </c>
      <c r="D271" s="1" t="s">
        <v>1121</v>
      </c>
      <c r="E271" s="3">
        <v>145.56666666666666</v>
      </c>
      <c r="F271" s="3">
        <v>5.4666666666666668</v>
      </c>
      <c r="G271" s="3">
        <v>1.25</v>
      </c>
      <c r="H271" s="3">
        <v>0.62222222222222223</v>
      </c>
      <c r="I271" s="3">
        <v>12.15</v>
      </c>
      <c r="J271" s="3">
        <v>0</v>
      </c>
      <c r="K271" s="3">
        <v>0</v>
      </c>
      <c r="L271" s="3">
        <v>8.7666666666666675</v>
      </c>
      <c r="M271" s="3">
        <v>19.386111111111113</v>
      </c>
      <c r="N271" s="3">
        <v>18.55</v>
      </c>
      <c r="O271" s="3">
        <f>SUM(Table2[[#This Row],[Qualified Social Work Staff Hours]:[Other Social Work Staff Hours]])/Table2[[#This Row],[MDS Census]]</f>
        <v>0.26060987710861772</v>
      </c>
      <c r="P271" s="3">
        <v>0</v>
      </c>
      <c r="Q271" s="3">
        <v>19.333333333333332</v>
      </c>
      <c r="R271" s="3">
        <f>SUM(Table2[[#This Row],[Qualified Activities Professional Hours]:[Other Activities Professional Hours]])/Table2[[#This Row],[MDS Census]]</f>
        <v>0.13281428898557363</v>
      </c>
      <c r="S271" s="3">
        <v>21.861111111111111</v>
      </c>
      <c r="T271" s="3">
        <v>45.827777777777776</v>
      </c>
      <c r="U271" s="3">
        <v>0</v>
      </c>
      <c r="V271" s="3">
        <f>SUM(Table2[[#This Row],[Occupational Therapist Hours]:[OT Aide Hours]])/Table2[[#This Row],[MDS Census]]</f>
        <v>0.46500267155178993</v>
      </c>
      <c r="W271" s="3">
        <v>22.672222222222221</v>
      </c>
      <c r="X271" s="3">
        <v>42.2</v>
      </c>
      <c r="Y271" s="3">
        <v>0</v>
      </c>
      <c r="Z271" s="3">
        <f>SUM(Table2[[#This Row],[Physical Therapist (PT) Hours]:[PT Aide Hours]])/Table2[[#This Row],[MDS Census]]</f>
        <v>0.44565300358751242</v>
      </c>
      <c r="AA271" s="3">
        <v>0</v>
      </c>
      <c r="AB271" s="3">
        <v>0</v>
      </c>
      <c r="AC271" s="3">
        <v>0</v>
      </c>
      <c r="AD271" s="3">
        <v>0</v>
      </c>
      <c r="AE271" s="3">
        <v>0</v>
      </c>
      <c r="AF271" s="3">
        <v>5.5388888888888888</v>
      </c>
      <c r="AG271" s="3">
        <v>0</v>
      </c>
      <c r="AH271" s="1" t="s">
        <v>269</v>
      </c>
      <c r="AI271" s="17">
        <v>5</v>
      </c>
      <c r="AJ271" s="1"/>
    </row>
    <row r="272" spans="1:36" x14ac:dyDescent="0.2">
      <c r="A272" s="1" t="s">
        <v>425</v>
      </c>
      <c r="B272" s="1" t="s">
        <v>698</v>
      </c>
      <c r="C272" s="1" t="s">
        <v>872</v>
      </c>
      <c r="D272" s="1" t="s">
        <v>1079</v>
      </c>
      <c r="E272" s="3">
        <v>31.777777777777779</v>
      </c>
      <c r="F272" s="3">
        <v>6.0444444444444443</v>
      </c>
      <c r="G272" s="3">
        <v>0.55555555555555558</v>
      </c>
      <c r="H272" s="3">
        <v>0.15</v>
      </c>
      <c r="I272" s="3">
        <v>0.8</v>
      </c>
      <c r="J272" s="3">
        <v>0</v>
      </c>
      <c r="K272" s="3">
        <v>0</v>
      </c>
      <c r="L272" s="3">
        <v>0.57699999999999996</v>
      </c>
      <c r="M272" s="3">
        <v>0</v>
      </c>
      <c r="N272" s="3">
        <v>0</v>
      </c>
      <c r="O272" s="3">
        <f>SUM(Table2[[#This Row],[Qualified Social Work Staff Hours]:[Other Social Work Staff Hours]])/Table2[[#This Row],[MDS Census]]</f>
        <v>0</v>
      </c>
      <c r="P272" s="3">
        <v>4.63</v>
      </c>
      <c r="Q272" s="3">
        <v>12.993333333333332</v>
      </c>
      <c r="R272" s="3">
        <f>SUM(Table2[[#This Row],[Qualified Activities Professional Hours]:[Other Activities Professional Hours]])/Table2[[#This Row],[MDS Census]]</f>
        <v>0.55458041958041948</v>
      </c>
      <c r="S272" s="3">
        <v>0.88877777777777789</v>
      </c>
      <c r="T272" s="3">
        <v>1.5188888888888887</v>
      </c>
      <c r="U272" s="3">
        <v>0</v>
      </c>
      <c r="V272" s="3">
        <f>SUM(Table2[[#This Row],[Occupational Therapist Hours]:[OT Aide Hours]])/Table2[[#This Row],[MDS Census]]</f>
        <v>7.5765734265734269E-2</v>
      </c>
      <c r="W272" s="3">
        <v>1.659111111111111</v>
      </c>
      <c r="X272" s="3">
        <v>0.7856666666666664</v>
      </c>
      <c r="Y272" s="3">
        <v>0</v>
      </c>
      <c r="Z272" s="3">
        <f>SUM(Table2[[#This Row],[Physical Therapist (PT) Hours]:[PT Aide Hours]])/Table2[[#This Row],[MDS Census]]</f>
        <v>7.6933566433566428E-2</v>
      </c>
      <c r="AA272" s="3">
        <v>0</v>
      </c>
      <c r="AB272" s="3">
        <v>0</v>
      </c>
      <c r="AC272" s="3">
        <v>0</v>
      </c>
      <c r="AD272" s="3">
        <v>0</v>
      </c>
      <c r="AE272" s="3">
        <v>0</v>
      </c>
      <c r="AF272" s="3">
        <v>0</v>
      </c>
      <c r="AG272" s="3">
        <v>0</v>
      </c>
      <c r="AH272" s="1" t="s">
        <v>270</v>
      </c>
      <c r="AI272" s="17">
        <v>5</v>
      </c>
      <c r="AJ272" s="1"/>
    </row>
    <row r="273" spans="1:36" x14ac:dyDescent="0.2">
      <c r="A273" s="1" t="s">
        <v>425</v>
      </c>
      <c r="B273" s="1" t="s">
        <v>699</v>
      </c>
      <c r="C273" s="1" t="s">
        <v>1016</v>
      </c>
      <c r="D273" s="1" t="s">
        <v>1105</v>
      </c>
      <c r="E273" s="3">
        <v>87.011111111111106</v>
      </c>
      <c r="F273" s="3">
        <v>5.6</v>
      </c>
      <c r="G273" s="3">
        <v>0.26666666666666666</v>
      </c>
      <c r="H273" s="3">
        <v>2.2222222222222223E-2</v>
      </c>
      <c r="I273" s="3">
        <v>5.1222222222222218</v>
      </c>
      <c r="J273" s="3">
        <v>0</v>
      </c>
      <c r="K273" s="3">
        <v>0</v>
      </c>
      <c r="L273" s="3">
        <v>4.6984444444444442</v>
      </c>
      <c r="M273" s="3">
        <v>5.6</v>
      </c>
      <c r="N273" s="3">
        <v>5.4605555555555547</v>
      </c>
      <c r="O273" s="3">
        <f>SUM(Table2[[#This Row],[Qualified Social Work Staff Hours]:[Other Social Work Staff Hours]])/Table2[[#This Row],[MDS Census]]</f>
        <v>0.1271165879198059</v>
      </c>
      <c r="P273" s="3">
        <v>3.3777777777777778</v>
      </c>
      <c r="Q273" s="3">
        <v>9.1086666666666698</v>
      </c>
      <c r="R273" s="3">
        <f>SUM(Table2[[#This Row],[Qualified Activities Professional Hours]:[Other Activities Professional Hours]])/Table2[[#This Row],[MDS Census]]</f>
        <v>0.14350402247477978</v>
      </c>
      <c r="S273" s="3">
        <v>4.838444444444443</v>
      </c>
      <c r="T273" s="3">
        <v>4.8140000000000001</v>
      </c>
      <c r="U273" s="3">
        <v>0</v>
      </c>
      <c r="V273" s="3">
        <f>SUM(Table2[[#This Row],[Occupational Therapist Hours]:[OT Aide Hours]])/Table2[[#This Row],[MDS Census]]</f>
        <v>0.11093346954411952</v>
      </c>
      <c r="W273" s="3">
        <v>4.466222222222223</v>
      </c>
      <c r="X273" s="3">
        <v>5.1266666666666652</v>
      </c>
      <c r="Y273" s="3">
        <v>5.0492222222222214</v>
      </c>
      <c r="Z273" s="3">
        <f>SUM(Table2[[#This Row],[Physical Therapist (PT) Hours]:[PT Aide Hours]])/Table2[[#This Row],[MDS Census]]</f>
        <v>0.16827863618950326</v>
      </c>
      <c r="AA273" s="3">
        <v>0</v>
      </c>
      <c r="AB273" s="3">
        <v>0</v>
      </c>
      <c r="AC273" s="3">
        <v>0</v>
      </c>
      <c r="AD273" s="3">
        <v>0</v>
      </c>
      <c r="AE273" s="3">
        <v>0</v>
      </c>
      <c r="AF273" s="3">
        <v>0</v>
      </c>
      <c r="AG273" s="3">
        <v>0</v>
      </c>
      <c r="AH273" s="1" t="s">
        <v>271</v>
      </c>
      <c r="AI273" s="17">
        <v>5</v>
      </c>
      <c r="AJ273" s="1"/>
    </row>
    <row r="274" spans="1:36" x14ac:dyDescent="0.2">
      <c r="A274" s="1" t="s">
        <v>425</v>
      </c>
      <c r="B274" s="1" t="s">
        <v>700</v>
      </c>
      <c r="C274" s="1" t="s">
        <v>858</v>
      </c>
      <c r="D274" s="1" t="s">
        <v>1121</v>
      </c>
      <c r="E274" s="3">
        <v>91.74444444444444</v>
      </c>
      <c r="F274" s="3">
        <v>5.6888888888888891</v>
      </c>
      <c r="G274" s="3">
        <v>0</v>
      </c>
      <c r="H274" s="3">
        <v>0</v>
      </c>
      <c r="I274" s="3">
        <v>5.4222222222222225</v>
      </c>
      <c r="J274" s="3">
        <v>0</v>
      </c>
      <c r="K274" s="3">
        <v>1.6578888888888892</v>
      </c>
      <c r="L274" s="3">
        <v>2.3788888888888886</v>
      </c>
      <c r="M274" s="3">
        <v>4.7111111111111112</v>
      </c>
      <c r="N274" s="3">
        <v>0</v>
      </c>
      <c r="O274" s="3">
        <f>SUM(Table2[[#This Row],[Qualified Social Work Staff Hours]:[Other Social Work Staff Hours]])/Table2[[#This Row],[MDS Census]]</f>
        <v>5.1350369383553356E-2</v>
      </c>
      <c r="P274" s="3">
        <v>5.0666666666666664</v>
      </c>
      <c r="Q274" s="3">
        <v>22.006999999999998</v>
      </c>
      <c r="R274" s="3">
        <f>SUM(Table2[[#This Row],[Qualified Activities Professional Hours]:[Other Activities Professional Hours]])/Table2[[#This Row],[MDS Census]]</f>
        <v>0.29509870412982925</v>
      </c>
      <c r="S274" s="3">
        <v>5.4972222222222218</v>
      </c>
      <c r="T274" s="3">
        <v>6.5477777777777764</v>
      </c>
      <c r="U274" s="3">
        <v>0</v>
      </c>
      <c r="V274" s="3">
        <f>SUM(Table2[[#This Row],[Occupational Therapist Hours]:[OT Aide Hours]])/Table2[[#This Row],[MDS Census]]</f>
        <v>0.13128860360905897</v>
      </c>
      <c r="W274" s="3">
        <v>0.28344444444444444</v>
      </c>
      <c r="X274" s="3">
        <v>14.34722222222222</v>
      </c>
      <c r="Y274" s="3">
        <v>0</v>
      </c>
      <c r="Z274" s="3">
        <f>SUM(Table2[[#This Row],[Physical Therapist (PT) Hours]:[PT Aide Hours]])/Table2[[#This Row],[MDS Census]]</f>
        <v>0.159471963182754</v>
      </c>
      <c r="AA274" s="3">
        <v>0</v>
      </c>
      <c r="AB274" s="3">
        <v>0</v>
      </c>
      <c r="AC274" s="3">
        <v>5.4388888888888891</v>
      </c>
      <c r="AD274" s="3">
        <v>0</v>
      </c>
      <c r="AE274" s="3">
        <v>0</v>
      </c>
      <c r="AF274" s="3">
        <v>5.1555555555555559</v>
      </c>
      <c r="AG274" s="3">
        <v>1.9425555555555556</v>
      </c>
      <c r="AH274" s="1" t="s">
        <v>272</v>
      </c>
      <c r="AI274" s="17">
        <v>5</v>
      </c>
      <c r="AJ274" s="1"/>
    </row>
    <row r="275" spans="1:36" x14ac:dyDescent="0.2">
      <c r="A275" s="1" t="s">
        <v>425</v>
      </c>
      <c r="B275" s="1" t="s">
        <v>701</v>
      </c>
      <c r="C275" s="1" t="s">
        <v>1026</v>
      </c>
      <c r="D275" s="1" t="s">
        <v>1142</v>
      </c>
      <c r="E275" s="3">
        <v>26.455555555555556</v>
      </c>
      <c r="F275" s="3">
        <v>6.9777777777777779</v>
      </c>
      <c r="G275" s="3">
        <v>0.13333333333333333</v>
      </c>
      <c r="H275" s="3">
        <v>0.15777777777777779</v>
      </c>
      <c r="I275" s="3">
        <v>0.32222222222222224</v>
      </c>
      <c r="J275" s="3">
        <v>0</v>
      </c>
      <c r="K275" s="3">
        <v>0</v>
      </c>
      <c r="L275" s="3">
        <v>0.7092222222222222</v>
      </c>
      <c r="M275" s="3">
        <v>0</v>
      </c>
      <c r="N275" s="3">
        <v>5.8</v>
      </c>
      <c r="O275" s="3">
        <f>SUM(Table2[[#This Row],[Qualified Social Work Staff Hours]:[Other Social Work Staff Hours]])/Table2[[#This Row],[MDS Census]]</f>
        <v>0.21923561528769422</v>
      </c>
      <c r="P275" s="3">
        <v>5.6577777777777785</v>
      </c>
      <c r="Q275" s="3">
        <v>5.7983333333333338</v>
      </c>
      <c r="R275" s="3">
        <f>SUM(Table2[[#This Row],[Qualified Activities Professional Hours]:[Other Activities Professional Hours]])/Table2[[#This Row],[MDS Census]]</f>
        <v>0.433032339353213</v>
      </c>
      <c r="S275" s="3">
        <v>1.2835555555555558</v>
      </c>
      <c r="T275" s="3">
        <v>4.0194444444444448</v>
      </c>
      <c r="U275" s="3">
        <v>0</v>
      </c>
      <c r="V275" s="3">
        <f>SUM(Table2[[#This Row],[Occupational Therapist Hours]:[OT Aide Hours]])/Table2[[#This Row],[MDS Census]]</f>
        <v>0.20044939101217979</v>
      </c>
      <c r="W275" s="3">
        <v>0.45877777777777778</v>
      </c>
      <c r="X275" s="3">
        <v>6.4218888888888879</v>
      </c>
      <c r="Y275" s="3">
        <v>0</v>
      </c>
      <c r="Z275" s="3">
        <f>SUM(Table2[[#This Row],[Physical Therapist (PT) Hours]:[PT Aide Hours]])/Table2[[#This Row],[MDS Census]]</f>
        <v>0.26008399832003354</v>
      </c>
      <c r="AA275" s="3">
        <v>0</v>
      </c>
      <c r="AB275" s="3">
        <v>0</v>
      </c>
      <c r="AC275" s="3">
        <v>0</v>
      </c>
      <c r="AD275" s="3">
        <v>0</v>
      </c>
      <c r="AE275" s="3">
        <v>0</v>
      </c>
      <c r="AF275" s="3">
        <v>0</v>
      </c>
      <c r="AG275" s="3">
        <v>0</v>
      </c>
      <c r="AH275" s="1" t="s">
        <v>273</v>
      </c>
      <c r="AI275" s="17">
        <v>5</v>
      </c>
      <c r="AJ275" s="1"/>
    </row>
    <row r="276" spans="1:36" x14ac:dyDescent="0.2">
      <c r="A276" s="1" t="s">
        <v>425</v>
      </c>
      <c r="B276" s="1" t="s">
        <v>702</v>
      </c>
      <c r="C276" s="1" t="s">
        <v>1027</v>
      </c>
      <c r="D276" s="1" t="s">
        <v>1096</v>
      </c>
      <c r="E276" s="3">
        <v>33.322222222222223</v>
      </c>
      <c r="F276" s="3">
        <v>5.6</v>
      </c>
      <c r="G276" s="3">
        <v>0.36388888888888887</v>
      </c>
      <c r="H276" s="3">
        <v>0.15111111111111111</v>
      </c>
      <c r="I276" s="3">
        <v>0.2</v>
      </c>
      <c r="J276" s="3">
        <v>0</v>
      </c>
      <c r="K276" s="3">
        <v>0</v>
      </c>
      <c r="L276" s="3">
        <v>1.1545555555555556</v>
      </c>
      <c r="M276" s="3">
        <v>4.3632222222222214</v>
      </c>
      <c r="N276" s="3">
        <v>0</v>
      </c>
      <c r="O276" s="3">
        <f>SUM(Table2[[#This Row],[Qualified Social Work Staff Hours]:[Other Social Work Staff Hours]])/Table2[[#This Row],[MDS Census]]</f>
        <v>0.13094031343781257</v>
      </c>
      <c r="P276" s="3">
        <v>0</v>
      </c>
      <c r="Q276" s="3">
        <v>6.3893333333333358</v>
      </c>
      <c r="R276" s="3">
        <f>SUM(Table2[[#This Row],[Qualified Activities Professional Hours]:[Other Activities Professional Hours]])/Table2[[#This Row],[MDS Census]]</f>
        <v>0.1917439146382128</v>
      </c>
      <c r="S276" s="3">
        <v>0.57055555555555559</v>
      </c>
      <c r="T276" s="3">
        <v>2.9343333333333339</v>
      </c>
      <c r="U276" s="3">
        <v>0</v>
      </c>
      <c r="V276" s="3">
        <f>SUM(Table2[[#This Row],[Occupational Therapist Hours]:[OT Aide Hours]])/Table2[[#This Row],[MDS Census]]</f>
        <v>0.10518172724241415</v>
      </c>
      <c r="W276" s="3">
        <v>0.59911111111111126</v>
      </c>
      <c r="X276" s="3">
        <v>5.0498888888888889</v>
      </c>
      <c r="Y276" s="3">
        <v>0</v>
      </c>
      <c r="Z276" s="3">
        <f>SUM(Table2[[#This Row],[Physical Therapist (PT) Hours]:[PT Aide Hours]])/Table2[[#This Row],[MDS Census]]</f>
        <v>0.16952650883627876</v>
      </c>
      <c r="AA276" s="3">
        <v>0</v>
      </c>
      <c r="AB276" s="3">
        <v>0</v>
      </c>
      <c r="AC276" s="3">
        <v>0</v>
      </c>
      <c r="AD276" s="3">
        <v>0</v>
      </c>
      <c r="AE276" s="3">
        <v>0</v>
      </c>
      <c r="AF276" s="3">
        <v>0</v>
      </c>
      <c r="AG276" s="3">
        <v>0</v>
      </c>
      <c r="AH276" s="1" t="s">
        <v>274</v>
      </c>
      <c r="AI276" s="17">
        <v>5</v>
      </c>
      <c r="AJ276" s="1"/>
    </row>
    <row r="277" spans="1:36" x14ac:dyDescent="0.2">
      <c r="A277" s="1" t="s">
        <v>425</v>
      </c>
      <c r="B277" s="1" t="s">
        <v>703</v>
      </c>
      <c r="C277" s="1" t="s">
        <v>1004</v>
      </c>
      <c r="D277" s="1" t="s">
        <v>1079</v>
      </c>
      <c r="E277" s="3">
        <v>194.21111111111111</v>
      </c>
      <c r="F277" s="3">
        <v>10.488888888888889</v>
      </c>
      <c r="G277" s="3">
        <v>0</v>
      </c>
      <c r="H277" s="3">
        <v>0</v>
      </c>
      <c r="I277" s="3">
        <v>9.0849999999999991</v>
      </c>
      <c r="J277" s="3">
        <v>0</v>
      </c>
      <c r="K277" s="3">
        <v>0</v>
      </c>
      <c r="L277" s="3">
        <v>4.0301111111111121</v>
      </c>
      <c r="M277" s="3">
        <v>4.3555555555555552</v>
      </c>
      <c r="N277" s="3">
        <v>10.555444444444444</v>
      </c>
      <c r="O277" s="3">
        <f>SUM(Table2[[#This Row],[Qualified Social Work Staff Hours]:[Other Social Work Staff Hours]])/Table2[[#This Row],[MDS Census]]</f>
        <v>7.6777275587848262E-2</v>
      </c>
      <c r="P277" s="3">
        <v>5.6</v>
      </c>
      <c r="Q277" s="3">
        <v>19.883111111111116</v>
      </c>
      <c r="R277" s="3">
        <f>SUM(Table2[[#This Row],[Qualified Activities Professional Hours]:[Other Activities Professional Hours]])/Table2[[#This Row],[MDS Census]]</f>
        <v>0.13121345614737687</v>
      </c>
      <c r="S277" s="3">
        <v>6.2511111111111086</v>
      </c>
      <c r="T277" s="3">
        <v>5.8601111111111095</v>
      </c>
      <c r="U277" s="3">
        <v>0</v>
      </c>
      <c r="V277" s="3">
        <f>SUM(Table2[[#This Row],[Occupational Therapist Hours]:[OT Aide Hours]])/Table2[[#This Row],[MDS Census]]</f>
        <v>6.2361119057154274E-2</v>
      </c>
      <c r="W277" s="3">
        <v>6.9384444444444426</v>
      </c>
      <c r="X277" s="3">
        <v>17.867444444444438</v>
      </c>
      <c r="Y277" s="3">
        <v>0</v>
      </c>
      <c r="Z277" s="3">
        <f>SUM(Table2[[#This Row],[Physical Therapist (PT) Hours]:[PT Aide Hours]])/Table2[[#This Row],[MDS Census]]</f>
        <v>0.12772641455460834</v>
      </c>
      <c r="AA277" s="3">
        <v>0</v>
      </c>
      <c r="AB277" s="3">
        <v>0</v>
      </c>
      <c r="AC277" s="3">
        <v>0</v>
      </c>
      <c r="AD277" s="3">
        <v>0</v>
      </c>
      <c r="AE277" s="3">
        <v>0</v>
      </c>
      <c r="AF277" s="3">
        <v>0</v>
      </c>
      <c r="AG277" s="3">
        <v>0</v>
      </c>
      <c r="AH277" s="1" t="s">
        <v>275</v>
      </c>
      <c r="AI277" s="17">
        <v>5</v>
      </c>
      <c r="AJ277" s="1"/>
    </row>
    <row r="278" spans="1:36" x14ac:dyDescent="0.2">
      <c r="A278" s="1" t="s">
        <v>425</v>
      </c>
      <c r="B278" s="1" t="s">
        <v>704</v>
      </c>
      <c r="C278" s="1" t="s">
        <v>901</v>
      </c>
      <c r="D278" s="1" t="s">
        <v>1094</v>
      </c>
      <c r="E278" s="3">
        <v>52.833333333333336</v>
      </c>
      <c r="F278" s="3">
        <v>7.2888888888888888</v>
      </c>
      <c r="G278" s="3">
        <v>0.21111111111111111</v>
      </c>
      <c r="H278" s="3">
        <v>0</v>
      </c>
      <c r="I278" s="3">
        <v>0.7583333333333333</v>
      </c>
      <c r="J278" s="3">
        <v>0</v>
      </c>
      <c r="K278" s="3">
        <v>0</v>
      </c>
      <c r="L278" s="3">
        <v>0</v>
      </c>
      <c r="M278" s="3">
        <v>0</v>
      </c>
      <c r="N278" s="3">
        <v>5.5235555555555544</v>
      </c>
      <c r="O278" s="3">
        <f>SUM(Table2[[#This Row],[Qualified Social Work Staff Hours]:[Other Social Work Staff Hours]])/Table2[[#This Row],[MDS Census]]</f>
        <v>0.10454679284963193</v>
      </c>
      <c r="P278" s="3">
        <v>5.4222222222222225</v>
      </c>
      <c r="Q278" s="3">
        <v>13.736222222222224</v>
      </c>
      <c r="R278" s="3">
        <f>SUM(Table2[[#This Row],[Qualified Activities Professional Hours]:[Other Activities Professional Hours]])/Table2[[#This Row],[MDS Census]]</f>
        <v>0.36262039957939018</v>
      </c>
      <c r="S278" s="3">
        <v>0</v>
      </c>
      <c r="T278" s="3">
        <v>0</v>
      </c>
      <c r="U278" s="3">
        <v>0</v>
      </c>
      <c r="V278" s="3">
        <f>SUM(Table2[[#This Row],[Occupational Therapist Hours]:[OT Aide Hours]])/Table2[[#This Row],[MDS Census]]</f>
        <v>0</v>
      </c>
      <c r="W278" s="3">
        <v>0</v>
      </c>
      <c r="X278" s="3">
        <v>0</v>
      </c>
      <c r="Y278" s="3">
        <v>0</v>
      </c>
      <c r="Z278" s="3">
        <f>SUM(Table2[[#This Row],[Physical Therapist (PT) Hours]:[PT Aide Hours]])/Table2[[#This Row],[MDS Census]]</f>
        <v>0</v>
      </c>
      <c r="AA278" s="3">
        <v>0</v>
      </c>
      <c r="AB278" s="3">
        <v>0</v>
      </c>
      <c r="AC278" s="3">
        <v>0</v>
      </c>
      <c r="AD278" s="3">
        <v>0</v>
      </c>
      <c r="AE278" s="3">
        <v>0</v>
      </c>
      <c r="AF278" s="3">
        <v>0</v>
      </c>
      <c r="AG278" s="3">
        <v>0</v>
      </c>
      <c r="AH278" s="1" t="s">
        <v>276</v>
      </c>
      <c r="AI278" s="17">
        <v>5</v>
      </c>
      <c r="AJ278" s="1"/>
    </row>
    <row r="279" spans="1:36" x14ac:dyDescent="0.2">
      <c r="A279" s="1" t="s">
        <v>425</v>
      </c>
      <c r="B279" s="1" t="s">
        <v>705</v>
      </c>
      <c r="C279" s="1" t="s">
        <v>971</v>
      </c>
      <c r="D279" s="1" t="s">
        <v>1079</v>
      </c>
      <c r="E279" s="3">
        <v>179.0888888888889</v>
      </c>
      <c r="F279" s="3">
        <v>85.097777777777736</v>
      </c>
      <c r="G279" s="3">
        <v>0.41666666666666669</v>
      </c>
      <c r="H279" s="3">
        <v>0.84566666666666668</v>
      </c>
      <c r="I279" s="3">
        <v>4.5277777777777777</v>
      </c>
      <c r="J279" s="3">
        <v>0</v>
      </c>
      <c r="K279" s="3">
        <v>0</v>
      </c>
      <c r="L279" s="3">
        <v>7.3746666666666645</v>
      </c>
      <c r="M279" s="3">
        <v>5.6525555555555549</v>
      </c>
      <c r="N279" s="3">
        <v>15.53833333333333</v>
      </c>
      <c r="O279" s="3">
        <f>SUM(Table2[[#This Row],[Qualified Social Work Staff Hours]:[Other Social Work Staff Hours]])/Table2[[#This Row],[MDS Census]]</f>
        <v>0.11832609504901349</v>
      </c>
      <c r="P279" s="3">
        <v>5.333333333333333</v>
      </c>
      <c r="Q279" s="3">
        <v>32.351111111111116</v>
      </c>
      <c r="R279" s="3">
        <f>SUM(Table2[[#This Row],[Qualified Activities Professional Hours]:[Other Activities Professional Hours]])/Table2[[#This Row],[MDS Census]]</f>
        <v>0.21042312942052366</v>
      </c>
      <c r="S279" s="3">
        <v>10.477555555555554</v>
      </c>
      <c r="T279" s="3">
        <v>13.088111111111109</v>
      </c>
      <c r="U279" s="3">
        <v>0</v>
      </c>
      <c r="V279" s="3">
        <f>SUM(Table2[[#This Row],[Occupational Therapist Hours]:[OT Aide Hours]])/Table2[[#This Row],[MDS Census]]</f>
        <v>0.1315864251147785</v>
      </c>
      <c r="W279" s="3">
        <v>15.251000000000001</v>
      </c>
      <c r="X279" s="3">
        <v>14.616444444444442</v>
      </c>
      <c r="Y279" s="3">
        <v>0</v>
      </c>
      <c r="Z279" s="3">
        <f>SUM(Table2[[#This Row],[Physical Therapist (PT) Hours]:[PT Aide Hours]])/Table2[[#This Row],[MDS Census]]</f>
        <v>0.16677441369897009</v>
      </c>
      <c r="AA279" s="3">
        <v>0</v>
      </c>
      <c r="AB279" s="3">
        <v>0</v>
      </c>
      <c r="AC279" s="3">
        <v>0</v>
      </c>
      <c r="AD279" s="3">
        <v>0</v>
      </c>
      <c r="AE279" s="3">
        <v>0</v>
      </c>
      <c r="AF279" s="3">
        <v>2.9553333333333334</v>
      </c>
      <c r="AG279" s="3">
        <v>0</v>
      </c>
      <c r="AH279" s="1" t="s">
        <v>277</v>
      </c>
      <c r="AI279" s="17">
        <v>5</v>
      </c>
      <c r="AJ279" s="1"/>
    </row>
    <row r="280" spans="1:36" x14ac:dyDescent="0.2">
      <c r="A280" s="1" t="s">
        <v>425</v>
      </c>
      <c r="B280" s="1" t="s">
        <v>706</v>
      </c>
      <c r="C280" s="1" t="s">
        <v>953</v>
      </c>
      <c r="D280" s="1" t="s">
        <v>1095</v>
      </c>
      <c r="E280" s="3">
        <v>56.733333333333334</v>
      </c>
      <c r="F280" s="3">
        <v>5.8666666666666663</v>
      </c>
      <c r="G280" s="3">
        <v>0.33333333333333331</v>
      </c>
      <c r="H280" s="3">
        <v>0.4</v>
      </c>
      <c r="I280" s="3">
        <v>3.0777777777777779</v>
      </c>
      <c r="J280" s="3">
        <v>0</v>
      </c>
      <c r="K280" s="3">
        <v>0</v>
      </c>
      <c r="L280" s="3">
        <v>2.8353333333333337</v>
      </c>
      <c r="M280" s="3">
        <v>0</v>
      </c>
      <c r="N280" s="3">
        <v>0</v>
      </c>
      <c r="O280" s="3">
        <f>SUM(Table2[[#This Row],[Qualified Social Work Staff Hours]:[Other Social Work Staff Hours]])/Table2[[#This Row],[MDS Census]]</f>
        <v>0</v>
      </c>
      <c r="P280" s="3">
        <v>5.4833333333333325</v>
      </c>
      <c r="Q280" s="3">
        <v>7.8310000000000013</v>
      </c>
      <c r="R280" s="3">
        <f>SUM(Table2[[#This Row],[Qualified Activities Professional Hours]:[Other Activities Professional Hours]])/Table2[[#This Row],[MDS Census]]</f>
        <v>0.23468272620446534</v>
      </c>
      <c r="S280" s="3">
        <v>2.1459999999999995</v>
      </c>
      <c r="T280" s="3">
        <v>2.7885555555555563</v>
      </c>
      <c r="U280" s="3">
        <v>0</v>
      </c>
      <c r="V280" s="3">
        <f>SUM(Table2[[#This Row],[Occupational Therapist Hours]:[OT Aide Hours]])/Table2[[#This Row],[MDS Census]]</f>
        <v>8.6978065021543288E-2</v>
      </c>
      <c r="W280" s="3">
        <v>5.6</v>
      </c>
      <c r="X280" s="3">
        <v>5.0156666666666654</v>
      </c>
      <c r="Y280" s="3">
        <v>0</v>
      </c>
      <c r="Z280" s="3">
        <f>SUM(Table2[[#This Row],[Physical Therapist (PT) Hours]:[PT Aide Hours]])/Table2[[#This Row],[MDS Census]]</f>
        <v>0.18711515863689776</v>
      </c>
      <c r="AA280" s="3">
        <v>0</v>
      </c>
      <c r="AB280" s="3">
        <v>0</v>
      </c>
      <c r="AC280" s="3">
        <v>0</v>
      </c>
      <c r="AD280" s="3">
        <v>0</v>
      </c>
      <c r="AE280" s="3">
        <v>0</v>
      </c>
      <c r="AF280" s="3">
        <v>0</v>
      </c>
      <c r="AG280" s="3">
        <v>0</v>
      </c>
      <c r="AH280" s="1" t="s">
        <v>278</v>
      </c>
      <c r="AI280" s="17">
        <v>5</v>
      </c>
      <c r="AJ280" s="1"/>
    </row>
    <row r="281" spans="1:36" x14ac:dyDescent="0.2">
      <c r="A281" s="1" t="s">
        <v>425</v>
      </c>
      <c r="B281" s="1" t="s">
        <v>707</v>
      </c>
      <c r="C281" s="1" t="s">
        <v>1028</v>
      </c>
      <c r="D281" s="1" t="s">
        <v>1118</v>
      </c>
      <c r="E281" s="3">
        <v>98.7</v>
      </c>
      <c r="F281" s="3">
        <v>5.6</v>
      </c>
      <c r="G281" s="3">
        <v>2.2222222222222223E-2</v>
      </c>
      <c r="H281" s="3">
        <v>0.48888888888888887</v>
      </c>
      <c r="I281" s="3">
        <v>9.7944444444444443</v>
      </c>
      <c r="J281" s="3">
        <v>0</v>
      </c>
      <c r="K281" s="3">
        <v>0</v>
      </c>
      <c r="L281" s="3">
        <v>3.235555555555556</v>
      </c>
      <c r="M281" s="3">
        <v>5.6</v>
      </c>
      <c r="N281" s="3">
        <v>3.3333333333333333E-2</v>
      </c>
      <c r="O281" s="3">
        <f>SUM(Table2[[#This Row],[Qualified Social Work Staff Hours]:[Other Social Work Staff Hours]])/Table2[[#This Row],[MDS Census]]</f>
        <v>5.7075312394461321E-2</v>
      </c>
      <c r="P281" s="3">
        <v>5.3055555555555554</v>
      </c>
      <c r="Q281" s="3">
        <v>0.26666666666666666</v>
      </c>
      <c r="R281" s="3">
        <f>SUM(Table2[[#This Row],[Qualified Activities Professional Hours]:[Other Activities Professional Hours]])/Table2[[#This Row],[MDS Census]]</f>
        <v>5.6456152200833047E-2</v>
      </c>
      <c r="S281" s="3">
        <v>8.8416666666666686</v>
      </c>
      <c r="T281" s="3">
        <v>5.7048888888888891</v>
      </c>
      <c r="U281" s="3">
        <v>0</v>
      </c>
      <c r="V281" s="3">
        <f>SUM(Table2[[#This Row],[Occupational Therapist Hours]:[OT Aide Hours]])/Table2[[#This Row],[MDS Census]]</f>
        <v>0.14738151525385568</v>
      </c>
      <c r="W281" s="3">
        <v>4.8107777777777772</v>
      </c>
      <c r="X281" s="3">
        <v>11.313444444444444</v>
      </c>
      <c r="Y281" s="3">
        <v>2.4733333333333332</v>
      </c>
      <c r="Z281" s="3">
        <f>SUM(Table2[[#This Row],[Physical Therapist (PT) Hours]:[PT Aide Hours]])/Table2[[#This Row],[MDS Census]]</f>
        <v>0.18842508161657096</v>
      </c>
      <c r="AA281" s="3">
        <v>0</v>
      </c>
      <c r="AB281" s="3">
        <v>0</v>
      </c>
      <c r="AC281" s="3">
        <v>0</v>
      </c>
      <c r="AD281" s="3">
        <v>0</v>
      </c>
      <c r="AE281" s="3">
        <v>0</v>
      </c>
      <c r="AF281" s="3">
        <v>0</v>
      </c>
      <c r="AG281" s="3">
        <v>0</v>
      </c>
      <c r="AH281" s="1" t="s">
        <v>279</v>
      </c>
      <c r="AI281" s="17">
        <v>5</v>
      </c>
      <c r="AJ281" s="1"/>
    </row>
    <row r="282" spans="1:36" x14ac:dyDescent="0.2">
      <c r="A282" s="1" t="s">
        <v>425</v>
      </c>
      <c r="B282" s="1" t="s">
        <v>708</v>
      </c>
      <c r="C282" s="1" t="s">
        <v>1029</v>
      </c>
      <c r="D282" s="1" t="s">
        <v>1142</v>
      </c>
      <c r="E282" s="3">
        <v>35.011111111111113</v>
      </c>
      <c r="F282" s="3">
        <v>5.4222222222222225</v>
      </c>
      <c r="G282" s="3">
        <v>2.9444444444444446</v>
      </c>
      <c r="H282" s="3">
        <v>0</v>
      </c>
      <c r="I282" s="3">
        <v>6.3615555555555554</v>
      </c>
      <c r="J282" s="3">
        <v>0</v>
      </c>
      <c r="K282" s="3">
        <v>0</v>
      </c>
      <c r="L282" s="3">
        <v>1.6110000000000002</v>
      </c>
      <c r="M282" s="3">
        <v>3.9777777777777779</v>
      </c>
      <c r="N282" s="3">
        <v>0</v>
      </c>
      <c r="O282" s="3">
        <f>SUM(Table2[[#This Row],[Qualified Social Work Staff Hours]:[Other Social Work Staff Hours]])/Table2[[#This Row],[MDS Census]]</f>
        <v>0.11361472548397333</v>
      </c>
      <c r="P282" s="3">
        <v>5.4822222222222221</v>
      </c>
      <c r="Q282" s="3">
        <v>4.7222222222222221E-2</v>
      </c>
      <c r="R282" s="3">
        <f>SUM(Table2[[#This Row],[Qualified Activities Professional Hours]:[Other Activities Professional Hours]])/Table2[[#This Row],[MDS Census]]</f>
        <v>0.15793398920977467</v>
      </c>
      <c r="S282" s="3">
        <v>6.6778888888888899</v>
      </c>
      <c r="T282" s="3">
        <v>0</v>
      </c>
      <c r="U282" s="3">
        <v>0</v>
      </c>
      <c r="V282" s="3">
        <f>SUM(Table2[[#This Row],[Occupational Therapist Hours]:[OT Aide Hours]])/Table2[[#This Row],[MDS Census]]</f>
        <v>0.19073627419866712</v>
      </c>
      <c r="W282" s="3">
        <v>9.2553333333333327</v>
      </c>
      <c r="X282" s="3">
        <v>0</v>
      </c>
      <c r="Y282" s="3">
        <v>0</v>
      </c>
      <c r="Z282" s="3">
        <f>SUM(Table2[[#This Row],[Physical Therapist (PT) Hours]:[PT Aide Hours]])/Table2[[#This Row],[MDS Census]]</f>
        <v>0.26435417327832433</v>
      </c>
      <c r="AA282" s="3">
        <v>0</v>
      </c>
      <c r="AB282" s="3">
        <v>0</v>
      </c>
      <c r="AC282" s="3">
        <v>0</v>
      </c>
      <c r="AD282" s="3">
        <v>0</v>
      </c>
      <c r="AE282" s="3">
        <v>0</v>
      </c>
      <c r="AF282" s="3">
        <v>0</v>
      </c>
      <c r="AG282" s="3">
        <v>0</v>
      </c>
      <c r="AH282" s="1" t="s">
        <v>280</v>
      </c>
      <c r="AI282" s="17">
        <v>5</v>
      </c>
      <c r="AJ282" s="1"/>
    </row>
    <row r="283" spans="1:36" x14ac:dyDescent="0.2">
      <c r="A283" s="1" t="s">
        <v>425</v>
      </c>
      <c r="B283" s="1" t="s">
        <v>709</v>
      </c>
      <c r="C283" s="1" t="s">
        <v>874</v>
      </c>
      <c r="D283" s="1" t="s">
        <v>1070</v>
      </c>
      <c r="E283" s="3">
        <v>66.388888888888886</v>
      </c>
      <c r="F283" s="3">
        <v>5.6888888888888891</v>
      </c>
      <c r="G283" s="3">
        <v>0.59444444444444444</v>
      </c>
      <c r="H283" s="3">
        <v>0.25555555555555554</v>
      </c>
      <c r="I283" s="3">
        <v>4.0541111111111112</v>
      </c>
      <c r="J283" s="3">
        <v>0</v>
      </c>
      <c r="K283" s="3">
        <v>0</v>
      </c>
      <c r="L283" s="3">
        <v>3.0163333333333329</v>
      </c>
      <c r="M283" s="3">
        <v>3.977777777777778E-2</v>
      </c>
      <c r="N283" s="3">
        <v>10.311111111111112</v>
      </c>
      <c r="O283" s="3">
        <f>SUM(Table2[[#This Row],[Qualified Social Work Staff Hours]:[Other Social Work Staff Hours]])/Table2[[#This Row],[MDS Census]]</f>
        <v>0.15591297071129709</v>
      </c>
      <c r="P283" s="3">
        <v>3.8888888888888884</v>
      </c>
      <c r="Q283" s="3">
        <v>10.003333333333334</v>
      </c>
      <c r="R283" s="3">
        <f>SUM(Table2[[#This Row],[Qualified Activities Professional Hours]:[Other Activities Professional Hours]])/Table2[[#This Row],[MDS Census]]</f>
        <v>0.20925523012552302</v>
      </c>
      <c r="S283" s="3">
        <v>4.84</v>
      </c>
      <c r="T283" s="3">
        <v>7.3070000000000004</v>
      </c>
      <c r="U283" s="3">
        <v>5.2100000000000009</v>
      </c>
      <c r="V283" s="3">
        <f>SUM(Table2[[#This Row],[Occupational Therapist Hours]:[OT Aide Hours]])/Table2[[#This Row],[MDS Census]]</f>
        <v>0.26144435146443518</v>
      </c>
      <c r="W283" s="3">
        <v>5.2519999999999998</v>
      </c>
      <c r="X283" s="3">
        <v>9.2228888888888871</v>
      </c>
      <c r="Y283" s="3">
        <v>0</v>
      </c>
      <c r="Z283" s="3">
        <f>SUM(Table2[[#This Row],[Physical Therapist (PT) Hours]:[PT Aide Hours]])/Table2[[#This Row],[MDS Census]]</f>
        <v>0.21803179916317991</v>
      </c>
      <c r="AA283" s="3">
        <v>4.1666666666666664E-2</v>
      </c>
      <c r="AB283" s="3">
        <v>0</v>
      </c>
      <c r="AC283" s="3">
        <v>0</v>
      </c>
      <c r="AD283" s="3">
        <v>0</v>
      </c>
      <c r="AE283" s="3">
        <v>0</v>
      </c>
      <c r="AF283" s="3">
        <v>0.7907777777777778</v>
      </c>
      <c r="AG283" s="3">
        <v>0</v>
      </c>
      <c r="AH283" s="1" t="s">
        <v>281</v>
      </c>
      <c r="AI283" s="17">
        <v>5</v>
      </c>
      <c r="AJ283" s="1"/>
    </row>
    <row r="284" spans="1:36" x14ac:dyDescent="0.2">
      <c r="A284" s="1" t="s">
        <v>425</v>
      </c>
      <c r="B284" s="1" t="s">
        <v>710</v>
      </c>
      <c r="C284" s="1" t="s">
        <v>1030</v>
      </c>
      <c r="D284" s="1" t="s">
        <v>1079</v>
      </c>
      <c r="E284" s="3">
        <v>94.733333333333334</v>
      </c>
      <c r="F284" s="3">
        <v>5.5111111111111111</v>
      </c>
      <c r="G284" s="3">
        <v>0.14355555555555555</v>
      </c>
      <c r="H284" s="3">
        <v>1.3888888888888888E-2</v>
      </c>
      <c r="I284" s="3">
        <v>6.2222222222222223</v>
      </c>
      <c r="J284" s="3">
        <v>0.14444444444444443</v>
      </c>
      <c r="K284" s="3">
        <v>0.87122222222222223</v>
      </c>
      <c r="L284" s="3">
        <v>2.5012222222222222</v>
      </c>
      <c r="M284" s="3">
        <v>0.43888888888888888</v>
      </c>
      <c r="N284" s="3">
        <v>7.3722222222222218</v>
      </c>
      <c r="O284" s="3">
        <f>SUM(Table2[[#This Row],[Qualified Social Work Staff Hours]:[Other Social Work Staff Hours]])/Table2[[#This Row],[MDS Census]]</f>
        <v>8.2453671123621855E-2</v>
      </c>
      <c r="P284" s="3">
        <v>5.1555555555555559</v>
      </c>
      <c r="Q284" s="3">
        <v>17.242222222222221</v>
      </c>
      <c r="R284" s="3">
        <f>SUM(Table2[[#This Row],[Qualified Activities Professional Hours]:[Other Activities Professional Hours]])/Table2[[#This Row],[MDS Census]]</f>
        <v>0.2364297443115177</v>
      </c>
      <c r="S284" s="3">
        <v>3.3831111111111087</v>
      </c>
      <c r="T284" s="3">
        <v>4.4939999999999989</v>
      </c>
      <c r="U284" s="3">
        <v>0</v>
      </c>
      <c r="V284" s="3">
        <f>SUM(Table2[[#This Row],[Occupational Therapist Hours]:[OT Aide Hours]])/Table2[[#This Row],[MDS Census]]</f>
        <v>8.3150363593713306E-2</v>
      </c>
      <c r="W284" s="3">
        <v>3.5698888888888902</v>
      </c>
      <c r="X284" s="3">
        <v>3.4999999999999996</v>
      </c>
      <c r="Y284" s="3">
        <v>0</v>
      </c>
      <c r="Z284" s="3">
        <f>SUM(Table2[[#This Row],[Physical Therapist (PT) Hours]:[PT Aide Hours]])/Table2[[#This Row],[MDS Census]]</f>
        <v>7.4629368988974917E-2</v>
      </c>
      <c r="AA284" s="3">
        <v>0</v>
      </c>
      <c r="AB284" s="3">
        <v>0</v>
      </c>
      <c r="AC284" s="3">
        <v>0</v>
      </c>
      <c r="AD284" s="3">
        <v>0</v>
      </c>
      <c r="AE284" s="3">
        <v>0</v>
      </c>
      <c r="AF284" s="3">
        <v>3.161888888888889</v>
      </c>
      <c r="AG284" s="3">
        <v>1.0491111111111109</v>
      </c>
      <c r="AH284" s="1" t="s">
        <v>282</v>
      </c>
      <c r="AI284" s="17">
        <v>5</v>
      </c>
      <c r="AJ284" s="1"/>
    </row>
    <row r="285" spans="1:36" x14ac:dyDescent="0.2">
      <c r="A285" s="1" t="s">
        <v>425</v>
      </c>
      <c r="B285" s="1" t="s">
        <v>711</v>
      </c>
      <c r="C285" s="1" t="s">
        <v>1031</v>
      </c>
      <c r="D285" s="1" t="s">
        <v>1089</v>
      </c>
      <c r="E285" s="3">
        <v>37.555555555555557</v>
      </c>
      <c r="F285" s="3">
        <v>5.6</v>
      </c>
      <c r="G285" s="3">
        <v>0.57777777777777772</v>
      </c>
      <c r="H285" s="3">
        <v>0</v>
      </c>
      <c r="I285" s="3">
        <v>5.2555555555555555</v>
      </c>
      <c r="J285" s="3">
        <v>0</v>
      </c>
      <c r="K285" s="3">
        <v>0.57777777777777772</v>
      </c>
      <c r="L285" s="3">
        <v>2.4076666666666662</v>
      </c>
      <c r="M285" s="3">
        <v>5.2444444444444445</v>
      </c>
      <c r="N285" s="3">
        <v>0</v>
      </c>
      <c r="O285" s="3">
        <f>SUM(Table2[[#This Row],[Qualified Social Work Staff Hours]:[Other Social Work Staff Hours]])/Table2[[#This Row],[MDS Census]]</f>
        <v>0.13964497041420118</v>
      </c>
      <c r="P285" s="3">
        <v>3.1402222222222225</v>
      </c>
      <c r="Q285" s="3">
        <v>0</v>
      </c>
      <c r="R285" s="3">
        <f>SUM(Table2[[#This Row],[Qualified Activities Professional Hours]:[Other Activities Professional Hours]])/Table2[[#This Row],[MDS Census]]</f>
        <v>8.3615384615384619E-2</v>
      </c>
      <c r="S285" s="3">
        <v>6.7977777777777773</v>
      </c>
      <c r="T285" s="3">
        <v>0</v>
      </c>
      <c r="U285" s="3">
        <v>0</v>
      </c>
      <c r="V285" s="3">
        <f>SUM(Table2[[#This Row],[Occupational Therapist Hours]:[OT Aide Hours]])/Table2[[#This Row],[MDS Census]]</f>
        <v>0.1810059171597633</v>
      </c>
      <c r="W285" s="3">
        <v>9.6795555555555559</v>
      </c>
      <c r="X285" s="3">
        <v>0</v>
      </c>
      <c r="Y285" s="3">
        <v>0</v>
      </c>
      <c r="Z285" s="3">
        <f>SUM(Table2[[#This Row],[Physical Therapist (PT) Hours]:[PT Aide Hours]])/Table2[[#This Row],[MDS Census]]</f>
        <v>0.25773964497041418</v>
      </c>
      <c r="AA285" s="3">
        <v>0</v>
      </c>
      <c r="AB285" s="3">
        <v>0</v>
      </c>
      <c r="AC285" s="3">
        <v>0</v>
      </c>
      <c r="AD285" s="3">
        <v>0</v>
      </c>
      <c r="AE285" s="3">
        <v>0</v>
      </c>
      <c r="AF285" s="3">
        <v>0</v>
      </c>
      <c r="AG285" s="3">
        <v>0</v>
      </c>
      <c r="AH285" s="1" t="s">
        <v>283</v>
      </c>
      <c r="AI285" s="17">
        <v>5</v>
      </c>
      <c r="AJ285" s="1"/>
    </row>
    <row r="286" spans="1:36" x14ac:dyDescent="0.2">
      <c r="A286" s="1" t="s">
        <v>425</v>
      </c>
      <c r="B286" s="1" t="s">
        <v>712</v>
      </c>
      <c r="C286" s="1" t="s">
        <v>970</v>
      </c>
      <c r="D286" s="1" t="s">
        <v>1105</v>
      </c>
      <c r="E286" s="3">
        <v>10.677777777777777</v>
      </c>
      <c r="F286" s="3">
        <v>2.4888888888888889</v>
      </c>
      <c r="G286" s="3">
        <v>0</v>
      </c>
      <c r="H286" s="3">
        <v>5.6888888888888891</v>
      </c>
      <c r="I286" s="3">
        <v>0.78333333333333333</v>
      </c>
      <c r="J286" s="3">
        <v>0</v>
      </c>
      <c r="K286" s="3">
        <v>0</v>
      </c>
      <c r="L286" s="3">
        <v>0.73100000000000009</v>
      </c>
      <c r="M286" s="3">
        <v>5.333333333333333</v>
      </c>
      <c r="N286" s="3">
        <v>0</v>
      </c>
      <c r="O286" s="3">
        <f>SUM(Table2[[#This Row],[Qualified Social Work Staff Hours]:[Other Social Work Staff Hours]])/Table2[[#This Row],[MDS Census]]</f>
        <v>0.49947970863683661</v>
      </c>
      <c r="P286" s="3">
        <v>0</v>
      </c>
      <c r="Q286" s="3">
        <v>0</v>
      </c>
      <c r="R286" s="3">
        <f>SUM(Table2[[#This Row],[Qualified Activities Professional Hours]:[Other Activities Professional Hours]])/Table2[[#This Row],[MDS Census]]</f>
        <v>0</v>
      </c>
      <c r="S286" s="3">
        <v>6.6381111111111117</v>
      </c>
      <c r="T286" s="3">
        <v>10.513222222222225</v>
      </c>
      <c r="U286" s="3">
        <v>0</v>
      </c>
      <c r="V286" s="3">
        <f>SUM(Table2[[#This Row],[Occupational Therapist Hours]:[OT Aide Hours]])/Table2[[#This Row],[MDS Census]]</f>
        <v>1.6062643080124874</v>
      </c>
      <c r="W286" s="3">
        <v>10.528111111111112</v>
      </c>
      <c r="X286" s="3">
        <v>7.2486666666666677</v>
      </c>
      <c r="Y286" s="3">
        <v>0</v>
      </c>
      <c r="Z286" s="3">
        <f>SUM(Table2[[#This Row],[Physical Therapist (PT) Hours]:[PT Aide Hours]])/Table2[[#This Row],[MDS Census]]</f>
        <v>1.6648387096774198</v>
      </c>
      <c r="AA286" s="3">
        <v>0</v>
      </c>
      <c r="AB286" s="3">
        <v>0</v>
      </c>
      <c r="AC286" s="3">
        <v>0</v>
      </c>
      <c r="AD286" s="3">
        <v>0</v>
      </c>
      <c r="AE286" s="3">
        <v>0</v>
      </c>
      <c r="AF286" s="3">
        <v>0</v>
      </c>
      <c r="AG286" s="3">
        <v>0.28888888888888886</v>
      </c>
      <c r="AH286" s="1" t="s">
        <v>284</v>
      </c>
      <c r="AI286" s="17">
        <v>5</v>
      </c>
      <c r="AJ286" s="1"/>
    </row>
    <row r="287" spans="1:36" x14ac:dyDescent="0.2">
      <c r="A287" s="1" t="s">
        <v>425</v>
      </c>
      <c r="B287" s="1" t="s">
        <v>713</v>
      </c>
      <c r="C287" s="1" t="s">
        <v>956</v>
      </c>
      <c r="D287" s="1" t="s">
        <v>1129</v>
      </c>
      <c r="E287" s="3">
        <v>20.088888888888889</v>
      </c>
      <c r="F287" s="3">
        <v>0</v>
      </c>
      <c r="G287" s="3">
        <v>0</v>
      </c>
      <c r="H287" s="3">
        <v>0</v>
      </c>
      <c r="I287" s="3">
        <v>0</v>
      </c>
      <c r="J287" s="3">
        <v>0</v>
      </c>
      <c r="K287" s="3">
        <v>0</v>
      </c>
      <c r="L287" s="3">
        <v>1.5131111111111113</v>
      </c>
      <c r="M287" s="3">
        <v>4.4983333333333331</v>
      </c>
      <c r="N287" s="3">
        <v>0</v>
      </c>
      <c r="O287" s="3">
        <f>SUM(Table2[[#This Row],[Qualified Social Work Staff Hours]:[Other Social Work Staff Hours]])/Table2[[#This Row],[MDS Census]]</f>
        <v>0.22392146017699113</v>
      </c>
      <c r="P287" s="3">
        <v>0</v>
      </c>
      <c r="Q287" s="3">
        <v>5.0248888888888867</v>
      </c>
      <c r="R287" s="3">
        <f>SUM(Table2[[#This Row],[Qualified Activities Professional Hours]:[Other Activities Professional Hours]])/Table2[[#This Row],[MDS Census]]</f>
        <v>0.25013274336283176</v>
      </c>
      <c r="S287" s="3">
        <v>2.8430000000000004</v>
      </c>
      <c r="T287" s="3">
        <v>1.0760000000000003</v>
      </c>
      <c r="U287" s="3">
        <v>0</v>
      </c>
      <c r="V287" s="3">
        <f>SUM(Table2[[#This Row],[Occupational Therapist Hours]:[OT Aide Hours]])/Table2[[#This Row],[MDS Census]]</f>
        <v>0.19508296460176994</v>
      </c>
      <c r="W287" s="3">
        <v>1.4076666666666671</v>
      </c>
      <c r="X287" s="3">
        <v>1.6879999999999999</v>
      </c>
      <c r="Y287" s="3">
        <v>0</v>
      </c>
      <c r="Z287" s="3">
        <f>SUM(Table2[[#This Row],[Physical Therapist (PT) Hours]:[PT Aide Hours]])/Table2[[#This Row],[MDS Census]]</f>
        <v>0.15409845132743366</v>
      </c>
      <c r="AA287" s="3">
        <v>0</v>
      </c>
      <c r="AB287" s="3">
        <v>0</v>
      </c>
      <c r="AC287" s="3">
        <v>0</v>
      </c>
      <c r="AD287" s="3">
        <v>0</v>
      </c>
      <c r="AE287" s="3">
        <v>0</v>
      </c>
      <c r="AF287" s="3">
        <v>0</v>
      </c>
      <c r="AG287" s="3">
        <v>0</v>
      </c>
      <c r="AH287" s="1" t="s">
        <v>285</v>
      </c>
      <c r="AI287" s="17">
        <v>5</v>
      </c>
      <c r="AJ287" s="1"/>
    </row>
    <row r="288" spans="1:36" x14ac:dyDescent="0.2">
      <c r="A288" s="1" t="s">
        <v>425</v>
      </c>
      <c r="B288" s="1" t="s">
        <v>714</v>
      </c>
      <c r="C288" s="1" t="s">
        <v>982</v>
      </c>
      <c r="D288" s="1" t="s">
        <v>1087</v>
      </c>
      <c r="E288" s="3">
        <v>36.588888888888889</v>
      </c>
      <c r="F288" s="3">
        <v>5.2444444444444445</v>
      </c>
      <c r="G288" s="3">
        <v>0.57777777777777772</v>
      </c>
      <c r="H288" s="3">
        <v>0</v>
      </c>
      <c r="I288" s="3">
        <v>5.2</v>
      </c>
      <c r="J288" s="3">
        <v>0</v>
      </c>
      <c r="K288" s="3">
        <v>0.43333333333333335</v>
      </c>
      <c r="L288" s="3">
        <v>3.4470000000000014</v>
      </c>
      <c r="M288" s="3">
        <v>5.6</v>
      </c>
      <c r="N288" s="3">
        <v>0</v>
      </c>
      <c r="O288" s="3">
        <f>SUM(Table2[[#This Row],[Qualified Social Work Staff Hours]:[Other Social Work Staff Hours]])/Table2[[#This Row],[MDS Census]]</f>
        <v>0.15305192833282721</v>
      </c>
      <c r="P288" s="3">
        <v>5.3305555555555557</v>
      </c>
      <c r="Q288" s="3">
        <v>0</v>
      </c>
      <c r="R288" s="3">
        <f>SUM(Table2[[#This Row],[Qualified Activities Professional Hours]:[Other Activities Professional Hours]])/Table2[[#This Row],[MDS Census]]</f>
        <v>0.14568782265411478</v>
      </c>
      <c r="S288" s="3">
        <v>8.8945555555555522</v>
      </c>
      <c r="T288" s="3">
        <v>0</v>
      </c>
      <c r="U288" s="3">
        <v>0</v>
      </c>
      <c r="V288" s="3">
        <f>SUM(Table2[[#This Row],[Occupational Therapist Hours]:[OT Aide Hours]])/Table2[[#This Row],[MDS Census]]</f>
        <v>0.24309444275736403</v>
      </c>
      <c r="W288" s="3">
        <v>8.0655555555555569</v>
      </c>
      <c r="X288" s="3">
        <v>0</v>
      </c>
      <c r="Y288" s="3">
        <v>0</v>
      </c>
      <c r="Z288" s="3">
        <f>SUM(Table2[[#This Row],[Physical Therapist (PT) Hours]:[PT Aide Hours]])/Table2[[#This Row],[MDS Census]]</f>
        <v>0.22043729122380812</v>
      </c>
      <c r="AA288" s="3">
        <v>0</v>
      </c>
      <c r="AB288" s="3">
        <v>0</v>
      </c>
      <c r="AC288" s="3">
        <v>0</v>
      </c>
      <c r="AD288" s="3">
        <v>0</v>
      </c>
      <c r="AE288" s="3">
        <v>0</v>
      </c>
      <c r="AF288" s="3">
        <v>0</v>
      </c>
      <c r="AG288" s="3">
        <v>0</v>
      </c>
      <c r="AH288" s="1" t="s">
        <v>286</v>
      </c>
      <c r="AI288" s="17">
        <v>5</v>
      </c>
      <c r="AJ288" s="1"/>
    </row>
    <row r="289" spans="1:36" x14ac:dyDescent="0.2">
      <c r="A289" s="1" t="s">
        <v>425</v>
      </c>
      <c r="B289" s="1" t="s">
        <v>715</v>
      </c>
      <c r="C289" s="1" t="s">
        <v>1032</v>
      </c>
      <c r="D289" s="1" t="s">
        <v>1111</v>
      </c>
      <c r="E289" s="3">
        <v>61.333333333333336</v>
      </c>
      <c r="F289" s="3">
        <v>5.1555555555555559</v>
      </c>
      <c r="G289" s="3">
        <v>0.92222222222222228</v>
      </c>
      <c r="H289" s="3">
        <v>0.25277777777777777</v>
      </c>
      <c r="I289" s="3">
        <v>0.49444444444444446</v>
      </c>
      <c r="J289" s="3">
        <v>0</v>
      </c>
      <c r="K289" s="3">
        <v>0</v>
      </c>
      <c r="L289" s="3">
        <v>1.9477777777777776</v>
      </c>
      <c r="M289" s="3">
        <v>11.2</v>
      </c>
      <c r="N289" s="3">
        <v>0</v>
      </c>
      <c r="O289" s="3">
        <f>SUM(Table2[[#This Row],[Qualified Social Work Staff Hours]:[Other Social Work Staff Hours]])/Table2[[#This Row],[MDS Census]]</f>
        <v>0.18260869565217389</v>
      </c>
      <c r="P289" s="3">
        <v>2.4722222222222223</v>
      </c>
      <c r="Q289" s="3">
        <v>0</v>
      </c>
      <c r="R289" s="3">
        <f>SUM(Table2[[#This Row],[Qualified Activities Professional Hours]:[Other Activities Professional Hours]])/Table2[[#This Row],[MDS Census]]</f>
        <v>4.0307971014492752E-2</v>
      </c>
      <c r="S289" s="3">
        <v>11.621333333333329</v>
      </c>
      <c r="T289" s="3">
        <v>4.2416666666666663</v>
      </c>
      <c r="U289" s="3">
        <v>0</v>
      </c>
      <c r="V289" s="3">
        <f>SUM(Table2[[#This Row],[Occupational Therapist Hours]:[OT Aide Hours]])/Table2[[#This Row],[MDS Census]]</f>
        <v>0.25863586956521734</v>
      </c>
      <c r="W289" s="3">
        <v>4.958111111111112</v>
      </c>
      <c r="X289" s="3">
        <v>1.5583333333333333</v>
      </c>
      <c r="Y289" s="3">
        <v>0</v>
      </c>
      <c r="Z289" s="3">
        <f>SUM(Table2[[#This Row],[Physical Therapist (PT) Hours]:[PT Aide Hours]])/Table2[[#This Row],[MDS Census]]</f>
        <v>0.10624637681159421</v>
      </c>
      <c r="AA289" s="3">
        <v>0</v>
      </c>
      <c r="AB289" s="3">
        <v>0</v>
      </c>
      <c r="AC289" s="3">
        <v>0</v>
      </c>
      <c r="AD289" s="3">
        <v>0</v>
      </c>
      <c r="AE289" s="3">
        <v>0</v>
      </c>
      <c r="AF289" s="3">
        <v>0</v>
      </c>
      <c r="AG289" s="3">
        <v>0</v>
      </c>
      <c r="AH289" s="1" t="s">
        <v>287</v>
      </c>
      <c r="AI289" s="17">
        <v>5</v>
      </c>
      <c r="AJ289" s="1"/>
    </row>
    <row r="290" spans="1:36" x14ac:dyDescent="0.2">
      <c r="A290" s="1" t="s">
        <v>425</v>
      </c>
      <c r="B290" s="1" t="s">
        <v>716</v>
      </c>
      <c r="C290" s="1" t="s">
        <v>928</v>
      </c>
      <c r="D290" s="1" t="s">
        <v>1079</v>
      </c>
      <c r="E290" s="3">
        <v>125.43333333333334</v>
      </c>
      <c r="F290" s="3">
        <v>12.076000000000004</v>
      </c>
      <c r="G290" s="3">
        <v>0</v>
      </c>
      <c r="H290" s="3">
        <v>0</v>
      </c>
      <c r="I290" s="3">
        <v>7.796555555555555</v>
      </c>
      <c r="J290" s="3">
        <v>3.6922222222222216</v>
      </c>
      <c r="K290" s="3">
        <v>3.7972222222222221</v>
      </c>
      <c r="L290" s="3">
        <v>0.22455555555555554</v>
      </c>
      <c r="M290" s="3">
        <v>5.8285555555555586</v>
      </c>
      <c r="N290" s="3">
        <v>0</v>
      </c>
      <c r="O290" s="3">
        <f>SUM(Table2[[#This Row],[Qualified Social Work Staff Hours]:[Other Social Work Staff Hours]])/Table2[[#This Row],[MDS Census]]</f>
        <v>4.6467357604748009E-2</v>
      </c>
      <c r="P290" s="3">
        <v>0</v>
      </c>
      <c r="Q290" s="3">
        <v>0</v>
      </c>
      <c r="R290" s="3">
        <f>SUM(Table2[[#This Row],[Qualified Activities Professional Hours]:[Other Activities Professional Hours]])/Table2[[#This Row],[MDS Census]]</f>
        <v>0</v>
      </c>
      <c r="S290" s="3">
        <v>2.8908888888888891</v>
      </c>
      <c r="T290" s="3">
        <v>5.6931111111111115</v>
      </c>
      <c r="U290" s="3">
        <v>0</v>
      </c>
      <c r="V290" s="3">
        <f>SUM(Table2[[#This Row],[Occupational Therapist Hours]:[OT Aide Hours]])/Table2[[#This Row],[MDS Census]]</f>
        <v>6.8434759500398609E-2</v>
      </c>
      <c r="W290" s="3">
        <v>5.3683333333333314</v>
      </c>
      <c r="X290" s="3">
        <v>4.5311111111111106</v>
      </c>
      <c r="Y290" s="3">
        <v>0</v>
      </c>
      <c r="Z290" s="3">
        <f>SUM(Table2[[#This Row],[Physical Therapist (PT) Hours]:[PT Aide Hours]])/Table2[[#This Row],[MDS Census]]</f>
        <v>7.8921959429533145E-2</v>
      </c>
      <c r="AA290" s="3">
        <v>0</v>
      </c>
      <c r="AB290" s="3">
        <v>0</v>
      </c>
      <c r="AC290" s="3">
        <v>0</v>
      </c>
      <c r="AD290" s="3">
        <v>0</v>
      </c>
      <c r="AE290" s="3">
        <v>0</v>
      </c>
      <c r="AF290" s="3">
        <v>0</v>
      </c>
      <c r="AG290" s="3">
        <v>4.5472222222222225</v>
      </c>
      <c r="AH290" s="1" t="s">
        <v>288</v>
      </c>
      <c r="AI290" s="17">
        <v>5</v>
      </c>
      <c r="AJ290" s="1"/>
    </row>
    <row r="291" spans="1:36" x14ac:dyDescent="0.2">
      <c r="A291" s="1" t="s">
        <v>425</v>
      </c>
      <c r="B291" s="1" t="s">
        <v>717</v>
      </c>
      <c r="C291" s="1" t="s">
        <v>1033</v>
      </c>
      <c r="D291" s="1" t="s">
        <v>1121</v>
      </c>
      <c r="E291" s="3">
        <v>69.422222222222217</v>
      </c>
      <c r="F291" s="3">
        <v>3.2444444444444445</v>
      </c>
      <c r="G291" s="3">
        <v>0.51111111111111107</v>
      </c>
      <c r="H291" s="3">
        <v>0.27777777777777779</v>
      </c>
      <c r="I291" s="3">
        <v>5.5111111111111111</v>
      </c>
      <c r="J291" s="3">
        <v>0</v>
      </c>
      <c r="K291" s="3">
        <v>0</v>
      </c>
      <c r="L291" s="3">
        <v>7.2878888888888858</v>
      </c>
      <c r="M291" s="3">
        <v>5.0666666666666664</v>
      </c>
      <c r="N291" s="3">
        <v>5.4222222222222225</v>
      </c>
      <c r="O291" s="3">
        <f>SUM(Table2[[#This Row],[Qualified Social Work Staff Hours]:[Other Social Work Staff Hours]])/Table2[[#This Row],[MDS Census]]</f>
        <v>0.15108834827144688</v>
      </c>
      <c r="P291" s="3">
        <v>5.4222222222222225</v>
      </c>
      <c r="Q291" s="3">
        <v>15.124444444444444</v>
      </c>
      <c r="R291" s="3">
        <f>SUM(Table2[[#This Row],[Qualified Activities Professional Hours]:[Other Activities Professional Hours]])/Table2[[#This Row],[MDS Census]]</f>
        <v>0.29596670934699104</v>
      </c>
      <c r="S291" s="3">
        <v>5.524</v>
      </c>
      <c r="T291" s="3">
        <v>13.367666666666668</v>
      </c>
      <c r="U291" s="3">
        <v>0</v>
      </c>
      <c r="V291" s="3">
        <f>SUM(Table2[[#This Row],[Occupational Therapist Hours]:[OT Aide Hours]])/Table2[[#This Row],[MDS Census]]</f>
        <v>0.27212708066581309</v>
      </c>
      <c r="W291" s="3">
        <v>4.5964444444444439</v>
      </c>
      <c r="X291" s="3">
        <v>11.221444444444444</v>
      </c>
      <c r="Y291" s="3">
        <v>0</v>
      </c>
      <c r="Z291" s="3">
        <f>SUM(Table2[[#This Row],[Physical Therapist (PT) Hours]:[PT Aide Hours]])/Table2[[#This Row],[MDS Census]]</f>
        <v>0.22785051216389243</v>
      </c>
      <c r="AA291" s="3">
        <v>0</v>
      </c>
      <c r="AB291" s="3">
        <v>0</v>
      </c>
      <c r="AC291" s="3">
        <v>0</v>
      </c>
      <c r="AD291" s="3">
        <v>0</v>
      </c>
      <c r="AE291" s="3">
        <v>0</v>
      </c>
      <c r="AF291" s="3">
        <v>0</v>
      </c>
      <c r="AG291" s="3">
        <v>0</v>
      </c>
      <c r="AH291" s="1" t="s">
        <v>289</v>
      </c>
      <c r="AI291" s="17">
        <v>5</v>
      </c>
      <c r="AJ291" s="1"/>
    </row>
    <row r="292" spans="1:36" x14ac:dyDescent="0.2">
      <c r="A292" s="1" t="s">
        <v>425</v>
      </c>
      <c r="B292" s="1" t="s">
        <v>718</v>
      </c>
      <c r="C292" s="1" t="s">
        <v>1034</v>
      </c>
      <c r="D292" s="1" t="s">
        <v>1105</v>
      </c>
      <c r="E292" s="3">
        <v>88.955555555555549</v>
      </c>
      <c r="F292" s="3">
        <v>5.6</v>
      </c>
      <c r="G292" s="3">
        <v>2.2222222222222223E-2</v>
      </c>
      <c r="H292" s="3">
        <v>0.45677777777777762</v>
      </c>
      <c r="I292" s="3">
        <v>5.4222222222222225</v>
      </c>
      <c r="J292" s="3">
        <v>0</v>
      </c>
      <c r="K292" s="3">
        <v>0</v>
      </c>
      <c r="L292" s="3">
        <v>3.9797777777777776</v>
      </c>
      <c r="M292" s="3">
        <v>5.5111111111111111</v>
      </c>
      <c r="N292" s="3">
        <v>3.0012222222222222</v>
      </c>
      <c r="O292" s="3">
        <f>SUM(Table2[[#This Row],[Qualified Social Work Staff Hours]:[Other Social Work Staff Hours]])/Table2[[#This Row],[MDS Census]]</f>
        <v>9.5691981014239341E-2</v>
      </c>
      <c r="P292" s="3">
        <v>5.2444444444444445</v>
      </c>
      <c r="Q292" s="3">
        <v>15.330111111111108</v>
      </c>
      <c r="R292" s="3">
        <f>SUM(Table2[[#This Row],[Qualified Activities Professional Hours]:[Other Activities Professional Hours]])/Table2[[#This Row],[MDS Census]]</f>
        <v>0.23129028228828377</v>
      </c>
      <c r="S292" s="3">
        <v>4.3906666666666663</v>
      </c>
      <c r="T292" s="3">
        <v>7.8034444444444437</v>
      </c>
      <c r="U292" s="3">
        <v>0</v>
      </c>
      <c r="V292" s="3">
        <f>SUM(Table2[[#This Row],[Occupational Therapist Hours]:[OT Aide Hours]])/Table2[[#This Row],[MDS Census]]</f>
        <v>0.13708093929552834</v>
      </c>
      <c r="W292" s="3">
        <v>4.8678888888888903</v>
      </c>
      <c r="X292" s="3">
        <v>8.6189999999999998</v>
      </c>
      <c r="Y292" s="3">
        <v>4.9914444444444452</v>
      </c>
      <c r="Z292" s="3">
        <f>SUM(Table2[[#This Row],[Physical Therapist (PT) Hours]:[PT Aide Hours]])/Table2[[#This Row],[MDS Census]]</f>
        <v>0.20772545590806898</v>
      </c>
      <c r="AA292" s="3">
        <v>0</v>
      </c>
      <c r="AB292" s="3">
        <v>0</v>
      </c>
      <c r="AC292" s="3">
        <v>0.85</v>
      </c>
      <c r="AD292" s="3">
        <v>0</v>
      </c>
      <c r="AE292" s="3">
        <v>0</v>
      </c>
      <c r="AF292" s="3">
        <v>0</v>
      </c>
      <c r="AG292" s="3">
        <v>0</v>
      </c>
      <c r="AH292" s="1" t="s">
        <v>290</v>
      </c>
      <c r="AI292" s="17">
        <v>5</v>
      </c>
      <c r="AJ292" s="1"/>
    </row>
    <row r="293" spans="1:36" x14ac:dyDescent="0.2">
      <c r="A293" s="1" t="s">
        <v>425</v>
      </c>
      <c r="B293" s="1" t="s">
        <v>719</v>
      </c>
      <c r="C293" s="1" t="s">
        <v>918</v>
      </c>
      <c r="D293" s="1" t="s">
        <v>1079</v>
      </c>
      <c r="E293" s="3">
        <v>69.900000000000006</v>
      </c>
      <c r="F293" s="3">
        <v>4.9111111111111114</v>
      </c>
      <c r="G293" s="3">
        <v>1.6555555555555554</v>
      </c>
      <c r="H293" s="3">
        <v>0</v>
      </c>
      <c r="I293" s="3">
        <v>8.7666666666666675</v>
      </c>
      <c r="J293" s="3">
        <v>0</v>
      </c>
      <c r="K293" s="3">
        <v>0</v>
      </c>
      <c r="L293" s="3">
        <v>14.826888888888886</v>
      </c>
      <c r="M293" s="3">
        <v>0</v>
      </c>
      <c r="N293" s="3">
        <v>0</v>
      </c>
      <c r="O293" s="3">
        <f>SUM(Table2[[#This Row],[Qualified Social Work Staff Hours]:[Other Social Work Staff Hours]])/Table2[[#This Row],[MDS Census]]</f>
        <v>0</v>
      </c>
      <c r="P293" s="3">
        <v>0</v>
      </c>
      <c r="Q293" s="3">
        <v>15.180555555555555</v>
      </c>
      <c r="R293" s="3">
        <f>SUM(Table2[[#This Row],[Qualified Activities Professional Hours]:[Other Activities Professional Hours]])/Table2[[#This Row],[MDS Census]]</f>
        <v>0.21717532983627402</v>
      </c>
      <c r="S293" s="3">
        <v>9.9193333333333324</v>
      </c>
      <c r="T293" s="3">
        <v>19.757222222222222</v>
      </c>
      <c r="U293" s="3">
        <v>0</v>
      </c>
      <c r="V293" s="3">
        <f>SUM(Table2[[#This Row],[Occupational Therapist Hours]:[OT Aide Hours]])/Table2[[#This Row],[MDS Census]]</f>
        <v>0.42455730408520098</v>
      </c>
      <c r="W293" s="3">
        <v>8.8587777777777763</v>
      </c>
      <c r="X293" s="3">
        <v>23.905000000000005</v>
      </c>
      <c r="Y293" s="3">
        <v>0</v>
      </c>
      <c r="Z293" s="3">
        <f>SUM(Table2[[#This Row],[Physical Therapist (PT) Hours]:[PT Aide Hours]])/Table2[[#This Row],[MDS Census]]</f>
        <v>0.46872357335876652</v>
      </c>
      <c r="AA293" s="3">
        <v>0</v>
      </c>
      <c r="AB293" s="3">
        <v>0</v>
      </c>
      <c r="AC293" s="3">
        <v>0</v>
      </c>
      <c r="AD293" s="3">
        <v>0</v>
      </c>
      <c r="AE293" s="3">
        <v>0</v>
      </c>
      <c r="AF293" s="3">
        <v>0</v>
      </c>
      <c r="AG293" s="3">
        <v>0.97777777777777775</v>
      </c>
      <c r="AH293" s="1" t="s">
        <v>291</v>
      </c>
      <c r="AI293" s="17">
        <v>5</v>
      </c>
      <c r="AJ293" s="1"/>
    </row>
    <row r="294" spans="1:36" x14ac:dyDescent="0.2">
      <c r="A294" s="1" t="s">
        <v>425</v>
      </c>
      <c r="B294" s="1" t="s">
        <v>720</v>
      </c>
      <c r="C294" s="1" t="s">
        <v>1035</v>
      </c>
      <c r="D294" s="1" t="s">
        <v>1096</v>
      </c>
      <c r="E294" s="3">
        <v>40.911111111111111</v>
      </c>
      <c r="F294" s="3">
        <v>24.002777777777776</v>
      </c>
      <c r="G294" s="3">
        <v>0</v>
      </c>
      <c r="H294" s="3">
        <v>0</v>
      </c>
      <c r="I294" s="3">
        <v>0</v>
      </c>
      <c r="J294" s="3">
        <v>0</v>
      </c>
      <c r="K294" s="3">
        <v>0</v>
      </c>
      <c r="L294" s="3">
        <v>0</v>
      </c>
      <c r="M294" s="3">
        <v>5.6</v>
      </c>
      <c r="N294" s="3">
        <v>0</v>
      </c>
      <c r="O294" s="3">
        <f>SUM(Table2[[#This Row],[Qualified Social Work Staff Hours]:[Other Social Work Staff Hours]])/Table2[[#This Row],[MDS Census]]</f>
        <v>0.13688212927756652</v>
      </c>
      <c r="P294" s="3">
        <v>0</v>
      </c>
      <c r="Q294" s="3">
        <v>8.7055555555555557</v>
      </c>
      <c r="R294" s="3">
        <f>SUM(Table2[[#This Row],[Qualified Activities Professional Hours]:[Other Activities Professional Hours]])/Table2[[#This Row],[MDS Census]]</f>
        <v>0.2127919608908202</v>
      </c>
      <c r="S294" s="3">
        <v>0</v>
      </c>
      <c r="T294" s="3">
        <v>0</v>
      </c>
      <c r="U294" s="3">
        <v>0</v>
      </c>
      <c r="V294" s="3">
        <f>SUM(Table2[[#This Row],[Occupational Therapist Hours]:[OT Aide Hours]])/Table2[[#This Row],[MDS Census]]</f>
        <v>0</v>
      </c>
      <c r="W294" s="3">
        <v>0</v>
      </c>
      <c r="X294" s="3">
        <v>0</v>
      </c>
      <c r="Y294" s="3">
        <v>0</v>
      </c>
      <c r="Z294" s="3">
        <f>SUM(Table2[[#This Row],[Physical Therapist (PT) Hours]:[PT Aide Hours]])/Table2[[#This Row],[MDS Census]]</f>
        <v>0</v>
      </c>
      <c r="AA294" s="3">
        <v>0</v>
      </c>
      <c r="AB294" s="3">
        <v>0</v>
      </c>
      <c r="AC294" s="3">
        <v>0</v>
      </c>
      <c r="AD294" s="3">
        <v>0</v>
      </c>
      <c r="AE294" s="3">
        <v>0</v>
      </c>
      <c r="AF294" s="3">
        <v>0</v>
      </c>
      <c r="AG294" s="3">
        <v>0</v>
      </c>
      <c r="AH294" s="1" t="s">
        <v>292</v>
      </c>
      <c r="AI294" s="17">
        <v>5</v>
      </c>
      <c r="AJ294" s="1"/>
    </row>
    <row r="295" spans="1:36" x14ac:dyDescent="0.2">
      <c r="A295" s="1" t="s">
        <v>425</v>
      </c>
      <c r="B295" s="1" t="s">
        <v>721</v>
      </c>
      <c r="C295" s="1" t="s">
        <v>986</v>
      </c>
      <c r="D295" s="1" t="s">
        <v>1087</v>
      </c>
      <c r="E295" s="3">
        <v>26.344444444444445</v>
      </c>
      <c r="F295" s="3">
        <v>5.6</v>
      </c>
      <c r="G295" s="3">
        <v>0.8666666666666667</v>
      </c>
      <c r="H295" s="3">
        <v>0</v>
      </c>
      <c r="I295" s="3">
        <v>5.3166666666666664</v>
      </c>
      <c r="J295" s="3">
        <v>0</v>
      </c>
      <c r="K295" s="3">
        <v>1.9444444444444444</v>
      </c>
      <c r="L295" s="3">
        <v>2.5975555555555547</v>
      </c>
      <c r="M295" s="3">
        <v>5.2444444444444445</v>
      </c>
      <c r="N295" s="3">
        <v>0</v>
      </c>
      <c r="O295" s="3">
        <f>SUM(Table2[[#This Row],[Qualified Social Work Staff Hours]:[Other Social Work Staff Hours]])/Table2[[#This Row],[MDS Census]]</f>
        <v>0.19907212146773512</v>
      </c>
      <c r="P295" s="3">
        <v>5.2583333333333337</v>
      </c>
      <c r="Q295" s="3">
        <v>0</v>
      </c>
      <c r="R295" s="3">
        <f>SUM(Table2[[#This Row],[Qualified Activities Professional Hours]:[Other Activities Professional Hours]])/Table2[[#This Row],[MDS Census]]</f>
        <v>0.19959932517924928</v>
      </c>
      <c r="S295" s="3">
        <v>9.1310000000000002</v>
      </c>
      <c r="T295" s="3">
        <v>0</v>
      </c>
      <c r="U295" s="3">
        <v>0</v>
      </c>
      <c r="V295" s="3">
        <f>SUM(Table2[[#This Row],[Occupational Therapist Hours]:[OT Aide Hours]])/Table2[[#This Row],[MDS Census]]</f>
        <v>0.34660059046815689</v>
      </c>
      <c r="W295" s="3">
        <v>7.6782222222222209</v>
      </c>
      <c r="X295" s="3">
        <v>0</v>
      </c>
      <c r="Y295" s="3">
        <v>0</v>
      </c>
      <c r="Z295" s="3">
        <f>SUM(Table2[[#This Row],[Physical Therapist (PT) Hours]:[PT Aide Hours]])/Table2[[#This Row],[MDS Census]]</f>
        <v>0.29145508224377892</v>
      </c>
      <c r="AA295" s="3">
        <v>0</v>
      </c>
      <c r="AB295" s="3">
        <v>0</v>
      </c>
      <c r="AC295" s="3">
        <v>0</v>
      </c>
      <c r="AD295" s="3">
        <v>0</v>
      </c>
      <c r="AE295" s="3">
        <v>0</v>
      </c>
      <c r="AF295" s="3">
        <v>0</v>
      </c>
      <c r="AG295" s="3">
        <v>0</v>
      </c>
      <c r="AH295" s="1" t="s">
        <v>293</v>
      </c>
      <c r="AI295" s="17">
        <v>5</v>
      </c>
      <c r="AJ295" s="1"/>
    </row>
    <row r="296" spans="1:36" x14ac:dyDescent="0.2">
      <c r="A296" s="1" t="s">
        <v>425</v>
      </c>
      <c r="B296" s="1" t="s">
        <v>722</v>
      </c>
      <c r="C296" s="1" t="s">
        <v>892</v>
      </c>
      <c r="D296" s="1" t="s">
        <v>1068</v>
      </c>
      <c r="E296" s="3">
        <v>55.844444444444441</v>
      </c>
      <c r="F296" s="3">
        <v>4.7111111111111112</v>
      </c>
      <c r="G296" s="3">
        <v>0.47088888888888875</v>
      </c>
      <c r="H296" s="3">
        <v>0</v>
      </c>
      <c r="I296" s="3">
        <v>3.3603333333333336</v>
      </c>
      <c r="J296" s="3">
        <v>0</v>
      </c>
      <c r="K296" s="3">
        <v>4.7222222222222221E-2</v>
      </c>
      <c r="L296" s="3">
        <v>2.1411111111111105</v>
      </c>
      <c r="M296" s="3">
        <v>5.4222222222222225</v>
      </c>
      <c r="N296" s="3">
        <v>0</v>
      </c>
      <c r="O296" s="3">
        <f>SUM(Table2[[#This Row],[Qualified Social Work Staff Hours]:[Other Social Work Staff Hours]])/Table2[[#This Row],[MDS Census]]</f>
        <v>9.7095105451651426E-2</v>
      </c>
      <c r="P296" s="3">
        <v>0</v>
      </c>
      <c r="Q296" s="3">
        <v>45.273777777777774</v>
      </c>
      <c r="R296" s="3">
        <f>SUM(Table2[[#This Row],[Qualified Activities Professional Hours]:[Other Activities Professional Hours]])/Table2[[#This Row],[MDS Census]]</f>
        <v>0.81071229606048545</v>
      </c>
      <c r="S296" s="3">
        <v>2.5548888888888888</v>
      </c>
      <c r="T296" s="3">
        <v>3.9564444444444442</v>
      </c>
      <c r="U296" s="3">
        <v>0</v>
      </c>
      <c r="V296" s="3">
        <f>SUM(Table2[[#This Row],[Occupational Therapist Hours]:[OT Aide Hours]])/Table2[[#This Row],[MDS Census]]</f>
        <v>0.11659769200159173</v>
      </c>
      <c r="W296" s="3">
        <v>7.6923333333333312</v>
      </c>
      <c r="X296" s="3">
        <v>1.4833333333333334</v>
      </c>
      <c r="Y296" s="3">
        <v>0</v>
      </c>
      <c r="Z296" s="3">
        <f>SUM(Table2[[#This Row],[Physical Therapist (PT) Hours]:[PT Aide Hours]])/Table2[[#This Row],[MDS Census]]</f>
        <v>0.16430760047751689</v>
      </c>
      <c r="AA296" s="3">
        <v>0.19333333333333336</v>
      </c>
      <c r="AB296" s="3">
        <v>0</v>
      </c>
      <c r="AC296" s="3">
        <v>0</v>
      </c>
      <c r="AD296" s="3">
        <v>0</v>
      </c>
      <c r="AE296" s="3">
        <v>0</v>
      </c>
      <c r="AF296" s="3">
        <v>0</v>
      </c>
      <c r="AG296" s="3">
        <v>0</v>
      </c>
      <c r="AH296" s="1" t="s">
        <v>294</v>
      </c>
      <c r="AI296" s="17">
        <v>5</v>
      </c>
      <c r="AJ296" s="1"/>
    </row>
    <row r="297" spans="1:36" x14ac:dyDescent="0.2">
      <c r="A297" s="1" t="s">
        <v>425</v>
      </c>
      <c r="B297" s="1" t="s">
        <v>723</v>
      </c>
      <c r="C297" s="1" t="s">
        <v>928</v>
      </c>
      <c r="D297" s="1" t="s">
        <v>1079</v>
      </c>
      <c r="E297" s="3">
        <v>101.07777777777778</v>
      </c>
      <c r="F297" s="3">
        <v>5.5111111111111111</v>
      </c>
      <c r="G297" s="3">
        <v>0</v>
      </c>
      <c r="H297" s="3">
        <v>0</v>
      </c>
      <c r="I297" s="3">
        <v>4.2666666666666666</v>
      </c>
      <c r="J297" s="3">
        <v>0</v>
      </c>
      <c r="K297" s="3">
        <v>0</v>
      </c>
      <c r="L297" s="3">
        <v>0.26544444444444443</v>
      </c>
      <c r="M297" s="3">
        <v>5.1555555555555559</v>
      </c>
      <c r="N297" s="3">
        <v>4.0360000000000005</v>
      </c>
      <c r="O297" s="3">
        <f>SUM(Table2[[#This Row],[Qualified Social Work Staff Hours]:[Other Social Work Staff Hours]])/Table2[[#This Row],[MDS Census]]</f>
        <v>9.0935473232933939E-2</v>
      </c>
      <c r="P297" s="3">
        <v>0</v>
      </c>
      <c r="Q297" s="3">
        <v>27.41855555555555</v>
      </c>
      <c r="R297" s="3">
        <f>SUM(Table2[[#This Row],[Qualified Activities Professional Hours]:[Other Activities Professional Hours]])/Table2[[#This Row],[MDS Census]]</f>
        <v>0.27126195449049129</v>
      </c>
      <c r="S297" s="3">
        <v>2.7918888888888884</v>
      </c>
      <c r="T297" s="3">
        <v>5.249888888888889</v>
      </c>
      <c r="U297" s="3">
        <v>0</v>
      </c>
      <c r="V297" s="3">
        <f>SUM(Table2[[#This Row],[Occupational Therapist Hours]:[OT Aide Hours]])/Table2[[#This Row],[MDS Census]]</f>
        <v>7.9560294602616238E-2</v>
      </c>
      <c r="W297" s="3">
        <v>3.7266666666666652</v>
      </c>
      <c r="X297" s="3">
        <v>3.0881111111111119</v>
      </c>
      <c r="Y297" s="3">
        <v>0</v>
      </c>
      <c r="Z297" s="3">
        <f>SUM(Table2[[#This Row],[Physical Therapist (PT) Hours]:[PT Aide Hours]])/Table2[[#This Row],[MDS Census]]</f>
        <v>6.7421127844344286E-2</v>
      </c>
      <c r="AA297" s="3">
        <v>0</v>
      </c>
      <c r="AB297" s="3">
        <v>0</v>
      </c>
      <c r="AC297" s="3">
        <v>0</v>
      </c>
      <c r="AD297" s="3">
        <v>0</v>
      </c>
      <c r="AE297" s="3">
        <v>0</v>
      </c>
      <c r="AF297" s="3">
        <v>5.333333333333333</v>
      </c>
      <c r="AG297" s="3">
        <v>0</v>
      </c>
      <c r="AH297" s="1" t="s">
        <v>295</v>
      </c>
      <c r="AI297" s="17">
        <v>5</v>
      </c>
      <c r="AJ297" s="1"/>
    </row>
    <row r="298" spans="1:36" x14ac:dyDescent="0.2">
      <c r="A298" s="1" t="s">
        <v>425</v>
      </c>
      <c r="B298" s="1" t="s">
        <v>724</v>
      </c>
      <c r="C298" s="1" t="s">
        <v>911</v>
      </c>
      <c r="D298" s="1" t="s">
        <v>1075</v>
      </c>
      <c r="E298" s="3">
        <v>40.12222222222222</v>
      </c>
      <c r="F298" s="3">
        <v>5.2444444444444445</v>
      </c>
      <c r="G298" s="3">
        <v>0.1361111111111111</v>
      </c>
      <c r="H298" s="3">
        <v>0.16666666666666666</v>
      </c>
      <c r="I298" s="3">
        <v>0</v>
      </c>
      <c r="J298" s="3">
        <v>0</v>
      </c>
      <c r="K298" s="3">
        <v>0</v>
      </c>
      <c r="L298" s="3">
        <v>1.4176666666666669</v>
      </c>
      <c r="M298" s="3">
        <v>0</v>
      </c>
      <c r="N298" s="3">
        <v>0</v>
      </c>
      <c r="O298" s="3">
        <f>SUM(Table2[[#This Row],[Qualified Social Work Staff Hours]:[Other Social Work Staff Hours]])/Table2[[#This Row],[MDS Census]]</f>
        <v>0</v>
      </c>
      <c r="P298" s="3">
        <v>5.3305555555555557</v>
      </c>
      <c r="Q298" s="3">
        <v>5.6388888888888893</v>
      </c>
      <c r="R298" s="3">
        <f>SUM(Table2[[#This Row],[Qualified Activities Professional Hours]:[Other Activities Professional Hours]])/Table2[[#This Row],[MDS Census]]</f>
        <v>0.27340072002215454</v>
      </c>
      <c r="S298" s="3">
        <v>2.8863333333333339</v>
      </c>
      <c r="T298" s="3">
        <v>1.2535555555555551</v>
      </c>
      <c r="U298" s="3">
        <v>0</v>
      </c>
      <c r="V298" s="3">
        <f>SUM(Table2[[#This Row],[Occupational Therapist Hours]:[OT Aide Hours]])/Table2[[#This Row],[MDS Census]]</f>
        <v>0.10318194405981723</v>
      </c>
      <c r="W298" s="3">
        <v>1.1733333333333333</v>
      </c>
      <c r="X298" s="3">
        <v>2.3322222222222222</v>
      </c>
      <c r="Y298" s="3">
        <v>0</v>
      </c>
      <c r="Z298" s="3">
        <f>SUM(Table2[[#This Row],[Physical Therapist (PT) Hours]:[PT Aide Hours]])/Table2[[#This Row],[MDS Census]]</f>
        <v>8.7371919135973419E-2</v>
      </c>
      <c r="AA298" s="3">
        <v>0</v>
      </c>
      <c r="AB298" s="3">
        <v>0</v>
      </c>
      <c r="AC298" s="3">
        <v>0</v>
      </c>
      <c r="AD298" s="3">
        <v>0</v>
      </c>
      <c r="AE298" s="3">
        <v>0</v>
      </c>
      <c r="AF298" s="3">
        <v>0</v>
      </c>
      <c r="AG298" s="3">
        <v>0</v>
      </c>
      <c r="AH298" s="1" t="s">
        <v>296</v>
      </c>
      <c r="AI298" s="17">
        <v>5</v>
      </c>
      <c r="AJ298" s="1"/>
    </row>
    <row r="299" spans="1:36" x14ac:dyDescent="0.2">
      <c r="A299" s="1" t="s">
        <v>425</v>
      </c>
      <c r="B299" s="1" t="s">
        <v>725</v>
      </c>
      <c r="C299" s="1" t="s">
        <v>861</v>
      </c>
      <c r="D299" s="1" t="s">
        <v>1079</v>
      </c>
      <c r="E299" s="3">
        <v>91.822222222222223</v>
      </c>
      <c r="F299" s="3">
        <v>7.9111111111111114</v>
      </c>
      <c r="G299" s="3">
        <v>0.7</v>
      </c>
      <c r="H299" s="3">
        <v>0.65</v>
      </c>
      <c r="I299" s="3">
        <v>5.4694444444444441</v>
      </c>
      <c r="J299" s="3">
        <v>0</v>
      </c>
      <c r="K299" s="3">
        <v>0</v>
      </c>
      <c r="L299" s="3">
        <v>5.3940000000000001</v>
      </c>
      <c r="M299" s="3">
        <v>4.6222222222222218</v>
      </c>
      <c r="N299" s="3">
        <v>5.4033333333333342</v>
      </c>
      <c r="O299" s="3">
        <f>SUM(Table2[[#This Row],[Qualified Social Work Staff Hours]:[Other Social Work Staff Hours]])/Table2[[#This Row],[MDS Census]]</f>
        <v>0.10918441432720233</v>
      </c>
      <c r="P299" s="3">
        <v>4.2666666666666666</v>
      </c>
      <c r="Q299" s="3">
        <v>15.684444444444443</v>
      </c>
      <c r="R299" s="3">
        <f>SUM(Table2[[#This Row],[Qualified Activities Professional Hours]:[Other Activities Professional Hours]])/Table2[[#This Row],[MDS Census]]</f>
        <v>0.21727976766698934</v>
      </c>
      <c r="S299" s="3">
        <v>9.1243333333333343</v>
      </c>
      <c r="T299" s="3">
        <v>14.744999999999999</v>
      </c>
      <c r="U299" s="3">
        <v>0</v>
      </c>
      <c r="V299" s="3">
        <f>SUM(Table2[[#This Row],[Occupational Therapist Hours]:[OT Aide Hours]])/Table2[[#This Row],[MDS Census]]</f>
        <v>0.25995159728944822</v>
      </c>
      <c r="W299" s="3">
        <v>5.1541111111111118</v>
      </c>
      <c r="X299" s="3">
        <v>9.7133333333333347</v>
      </c>
      <c r="Y299" s="3">
        <v>0</v>
      </c>
      <c r="Z299" s="3">
        <f>SUM(Table2[[#This Row],[Physical Therapist (PT) Hours]:[PT Aide Hours]])/Table2[[#This Row],[MDS Census]]</f>
        <v>0.16191553727008715</v>
      </c>
      <c r="AA299" s="3">
        <v>0</v>
      </c>
      <c r="AB299" s="3">
        <v>0</v>
      </c>
      <c r="AC299" s="3">
        <v>0</v>
      </c>
      <c r="AD299" s="3">
        <v>0</v>
      </c>
      <c r="AE299" s="3">
        <v>0</v>
      </c>
      <c r="AF299" s="3">
        <v>2.7566666666666673</v>
      </c>
      <c r="AG299" s="3">
        <v>0</v>
      </c>
      <c r="AH299" s="1" t="s">
        <v>297</v>
      </c>
      <c r="AI299" s="17">
        <v>5</v>
      </c>
      <c r="AJ299" s="1"/>
    </row>
    <row r="300" spans="1:36" x14ac:dyDescent="0.2">
      <c r="A300" s="1" t="s">
        <v>425</v>
      </c>
      <c r="B300" s="1" t="s">
        <v>726</v>
      </c>
      <c r="C300" s="1" t="s">
        <v>956</v>
      </c>
      <c r="D300" s="1" t="s">
        <v>1129</v>
      </c>
      <c r="E300" s="3">
        <v>56.18888888888889</v>
      </c>
      <c r="F300" s="3">
        <v>5.0666666666666664</v>
      </c>
      <c r="G300" s="3">
        <v>1.5777777777777777</v>
      </c>
      <c r="H300" s="3">
        <v>0.36666666666666664</v>
      </c>
      <c r="I300" s="3">
        <v>0.99144444444444446</v>
      </c>
      <c r="J300" s="3">
        <v>0</v>
      </c>
      <c r="K300" s="3">
        <v>0</v>
      </c>
      <c r="L300" s="3">
        <v>1.9090000000000003</v>
      </c>
      <c r="M300" s="3">
        <v>5.4222222222222225</v>
      </c>
      <c r="N300" s="3">
        <v>0</v>
      </c>
      <c r="O300" s="3">
        <f>SUM(Table2[[#This Row],[Qualified Social Work Staff Hours]:[Other Social Work Staff Hours]])/Table2[[#This Row],[MDS Census]]</f>
        <v>9.6499901127150484E-2</v>
      </c>
      <c r="P300" s="3">
        <v>5.0766666666666662</v>
      </c>
      <c r="Q300" s="3">
        <v>8.8944444444444475</v>
      </c>
      <c r="R300" s="3">
        <f>SUM(Table2[[#This Row],[Qualified Activities Professional Hours]:[Other Activities Professional Hours]])/Table2[[#This Row],[MDS Census]]</f>
        <v>0.24864544196163738</v>
      </c>
      <c r="S300" s="3">
        <v>3.6501111111111104</v>
      </c>
      <c r="T300" s="3">
        <v>5.2606666666666655</v>
      </c>
      <c r="U300" s="3">
        <v>0</v>
      </c>
      <c r="V300" s="3">
        <f>SUM(Table2[[#This Row],[Occupational Therapist Hours]:[OT Aide Hours]])/Table2[[#This Row],[MDS Census]]</f>
        <v>0.15858611825192798</v>
      </c>
      <c r="W300" s="3">
        <v>4.2808888888888879</v>
      </c>
      <c r="X300" s="3">
        <v>4.7981111111111119</v>
      </c>
      <c r="Y300" s="3">
        <v>0</v>
      </c>
      <c r="Z300" s="3">
        <f>SUM(Table2[[#This Row],[Physical Therapist (PT) Hours]:[PT Aide Hours]])/Table2[[#This Row],[MDS Census]]</f>
        <v>0.16157998813525806</v>
      </c>
      <c r="AA300" s="3">
        <v>0</v>
      </c>
      <c r="AB300" s="3">
        <v>0</v>
      </c>
      <c r="AC300" s="3">
        <v>0</v>
      </c>
      <c r="AD300" s="3">
        <v>0</v>
      </c>
      <c r="AE300" s="3">
        <v>0</v>
      </c>
      <c r="AF300" s="3">
        <v>0</v>
      </c>
      <c r="AG300" s="3">
        <v>0</v>
      </c>
      <c r="AH300" s="1" t="s">
        <v>298</v>
      </c>
      <c r="AI300" s="17">
        <v>5</v>
      </c>
      <c r="AJ300" s="1"/>
    </row>
    <row r="301" spans="1:36" x14ac:dyDescent="0.2">
      <c r="A301" s="1" t="s">
        <v>425</v>
      </c>
      <c r="B301" s="1" t="s">
        <v>727</v>
      </c>
      <c r="C301" s="1" t="s">
        <v>882</v>
      </c>
      <c r="D301" s="1" t="s">
        <v>1143</v>
      </c>
      <c r="E301" s="3">
        <v>30.822222222222223</v>
      </c>
      <c r="F301" s="3">
        <v>5.1555555555555559</v>
      </c>
      <c r="G301" s="3">
        <v>0.13333333333333333</v>
      </c>
      <c r="H301" s="3">
        <v>0</v>
      </c>
      <c r="I301" s="3">
        <v>3.7393333333333336</v>
      </c>
      <c r="J301" s="3">
        <v>0</v>
      </c>
      <c r="K301" s="3">
        <v>0.28888888888888886</v>
      </c>
      <c r="L301" s="3">
        <v>5.0262222222222226</v>
      </c>
      <c r="M301" s="3">
        <v>4.5658888888888889</v>
      </c>
      <c r="N301" s="3">
        <v>0</v>
      </c>
      <c r="O301" s="3">
        <f>SUM(Table2[[#This Row],[Qualified Social Work Staff Hours]:[Other Social Work Staff Hours]])/Table2[[#This Row],[MDS Census]]</f>
        <v>0.14813626532083635</v>
      </c>
      <c r="P301" s="3">
        <v>4.1103333333333332</v>
      </c>
      <c r="Q301" s="3">
        <v>1.7263333333333333</v>
      </c>
      <c r="R301" s="3">
        <f>SUM(Table2[[#This Row],[Qualified Activities Professional Hours]:[Other Activities Professional Hours]])/Table2[[#This Row],[MDS Census]]</f>
        <v>0.18936553713049745</v>
      </c>
      <c r="S301" s="3">
        <v>6.9000000000000012</v>
      </c>
      <c r="T301" s="3">
        <v>0</v>
      </c>
      <c r="U301" s="3">
        <v>0</v>
      </c>
      <c r="V301" s="3">
        <f>SUM(Table2[[#This Row],[Occupational Therapist Hours]:[OT Aide Hours]])/Table2[[#This Row],[MDS Census]]</f>
        <v>0.22386445565969723</v>
      </c>
      <c r="W301" s="3">
        <v>6.0142222222222221</v>
      </c>
      <c r="X301" s="3">
        <v>0</v>
      </c>
      <c r="Y301" s="3">
        <v>0</v>
      </c>
      <c r="Z301" s="3">
        <f>SUM(Table2[[#This Row],[Physical Therapist (PT) Hours]:[PT Aide Hours]])/Table2[[#This Row],[MDS Census]]</f>
        <v>0.19512617159336698</v>
      </c>
      <c r="AA301" s="3">
        <v>0</v>
      </c>
      <c r="AB301" s="3">
        <v>0</v>
      </c>
      <c r="AC301" s="3">
        <v>0</v>
      </c>
      <c r="AD301" s="3">
        <v>0</v>
      </c>
      <c r="AE301" s="3">
        <v>0</v>
      </c>
      <c r="AF301" s="3">
        <v>0</v>
      </c>
      <c r="AG301" s="3">
        <v>0</v>
      </c>
      <c r="AH301" s="1" t="s">
        <v>299</v>
      </c>
      <c r="AI301" s="17">
        <v>5</v>
      </c>
      <c r="AJ301" s="1"/>
    </row>
    <row r="302" spans="1:36" x14ac:dyDescent="0.2">
      <c r="A302" s="1" t="s">
        <v>425</v>
      </c>
      <c r="B302" s="1" t="s">
        <v>728</v>
      </c>
      <c r="C302" s="1" t="s">
        <v>1036</v>
      </c>
      <c r="D302" s="1" t="s">
        <v>1078</v>
      </c>
      <c r="E302" s="3">
        <v>55.522222222222226</v>
      </c>
      <c r="F302" s="3">
        <v>39.484444444444449</v>
      </c>
      <c r="G302" s="3">
        <v>1.1555555555555554</v>
      </c>
      <c r="H302" s="3">
        <v>0.24444444444444444</v>
      </c>
      <c r="I302" s="3">
        <v>0.88611111111111107</v>
      </c>
      <c r="J302" s="3">
        <v>0</v>
      </c>
      <c r="K302" s="3">
        <v>0</v>
      </c>
      <c r="L302" s="3">
        <v>0.92611111111111122</v>
      </c>
      <c r="M302" s="3">
        <v>3.1111111111111112</v>
      </c>
      <c r="N302" s="3">
        <v>0</v>
      </c>
      <c r="O302" s="3">
        <f>SUM(Table2[[#This Row],[Qualified Social Work Staff Hours]:[Other Social Work Staff Hours]])/Table2[[#This Row],[MDS Census]]</f>
        <v>5.6033620172103261E-2</v>
      </c>
      <c r="P302" s="3">
        <v>5.0677777777777768</v>
      </c>
      <c r="Q302" s="3">
        <v>2.8177777777777782</v>
      </c>
      <c r="R302" s="3">
        <f>SUM(Table2[[#This Row],[Qualified Activities Professional Hours]:[Other Activities Professional Hours]])/Table2[[#This Row],[MDS Census]]</f>
        <v>0.14202521512907743</v>
      </c>
      <c r="S302" s="3">
        <v>1.7666666666666664</v>
      </c>
      <c r="T302" s="3">
        <v>5.6888888888888891</v>
      </c>
      <c r="U302" s="3">
        <v>0</v>
      </c>
      <c r="V302" s="3">
        <f>SUM(Table2[[#This Row],[Occupational Therapist Hours]:[OT Aide Hours]])/Table2[[#This Row],[MDS Census]]</f>
        <v>0.1342805683410046</v>
      </c>
      <c r="W302" s="3">
        <v>2.1738888888888894</v>
      </c>
      <c r="X302" s="3">
        <v>3.4820000000000011</v>
      </c>
      <c r="Y302" s="3">
        <v>0</v>
      </c>
      <c r="Z302" s="3">
        <f>SUM(Table2[[#This Row],[Physical Therapist (PT) Hours]:[PT Aide Hours]])/Table2[[#This Row],[MDS Census]]</f>
        <v>0.10186712027216333</v>
      </c>
      <c r="AA302" s="3">
        <v>0</v>
      </c>
      <c r="AB302" s="3">
        <v>0</v>
      </c>
      <c r="AC302" s="3">
        <v>0</v>
      </c>
      <c r="AD302" s="3">
        <v>0</v>
      </c>
      <c r="AE302" s="3">
        <v>0</v>
      </c>
      <c r="AF302" s="3">
        <v>0</v>
      </c>
      <c r="AG302" s="3">
        <v>0</v>
      </c>
      <c r="AH302" s="1" t="s">
        <v>300</v>
      </c>
      <c r="AI302" s="17">
        <v>5</v>
      </c>
      <c r="AJ302" s="1"/>
    </row>
    <row r="303" spans="1:36" x14ac:dyDescent="0.2">
      <c r="A303" s="1" t="s">
        <v>425</v>
      </c>
      <c r="B303" s="1" t="s">
        <v>729</v>
      </c>
      <c r="C303" s="1" t="s">
        <v>1037</v>
      </c>
      <c r="D303" s="1" t="s">
        <v>1097</v>
      </c>
      <c r="E303" s="3">
        <v>97.522222222222226</v>
      </c>
      <c r="F303" s="3">
        <v>5.7777777777777777</v>
      </c>
      <c r="G303" s="3">
        <v>0.57777777777777772</v>
      </c>
      <c r="H303" s="3">
        <v>0</v>
      </c>
      <c r="I303" s="3">
        <v>5.5111111111111111</v>
      </c>
      <c r="J303" s="3">
        <v>0</v>
      </c>
      <c r="K303" s="3">
        <v>0</v>
      </c>
      <c r="L303" s="3">
        <v>0.25900000000000001</v>
      </c>
      <c r="M303" s="3">
        <v>0</v>
      </c>
      <c r="N303" s="3">
        <v>13.612333333333336</v>
      </c>
      <c r="O303" s="3">
        <f>SUM(Table2[[#This Row],[Qualified Social Work Staff Hours]:[Other Social Work Staff Hours]])/Table2[[#This Row],[MDS Census]]</f>
        <v>0.13958186168394671</v>
      </c>
      <c r="P303" s="3">
        <v>5.5111111111111111</v>
      </c>
      <c r="Q303" s="3">
        <v>30.229111111111123</v>
      </c>
      <c r="R303" s="3">
        <f>SUM(Table2[[#This Row],[Qualified Activities Professional Hours]:[Other Activities Professional Hours]])/Table2[[#This Row],[MDS Census]]</f>
        <v>0.36648285291101756</v>
      </c>
      <c r="S303" s="3">
        <v>7.0336666666666661</v>
      </c>
      <c r="T303" s="3">
        <v>5.0575555555555551</v>
      </c>
      <c r="U303" s="3">
        <v>0</v>
      </c>
      <c r="V303" s="3">
        <f>SUM(Table2[[#This Row],[Occupational Therapist Hours]:[OT Aide Hours]])/Table2[[#This Row],[MDS Census]]</f>
        <v>0.12398427708784321</v>
      </c>
      <c r="W303" s="3">
        <v>5.0493333333333341</v>
      </c>
      <c r="X303" s="3">
        <v>4.591666666666665</v>
      </c>
      <c r="Y303" s="3">
        <v>0</v>
      </c>
      <c r="Z303" s="3">
        <f>SUM(Table2[[#This Row],[Physical Therapist (PT) Hours]:[PT Aide Hours]])/Table2[[#This Row],[MDS Census]]</f>
        <v>9.8859519197903589E-2</v>
      </c>
      <c r="AA303" s="3">
        <v>0</v>
      </c>
      <c r="AB303" s="3">
        <v>0</v>
      </c>
      <c r="AC303" s="3">
        <v>0</v>
      </c>
      <c r="AD303" s="3">
        <v>0</v>
      </c>
      <c r="AE303" s="3">
        <v>0</v>
      </c>
      <c r="AF303" s="3">
        <v>0</v>
      </c>
      <c r="AG303" s="3">
        <v>0</v>
      </c>
      <c r="AH303" s="1" t="s">
        <v>301</v>
      </c>
      <c r="AI303" s="17">
        <v>5</v>
      </c>
      <c r="AJ303" s="1"/>
    </row>
    <row r="304" spans="1:36" x14ac:dyDescent="0.2">
      <c r="A304" s="1" t="s">
        <v>425</v>
      </c>
      <c r="B304" s="1" t="s">
        <v>730</v>
      </c>
      <c r="C304" s="1" t="s">
        <v>999</v>
      </c>
      <c r="D304" s="1" t="s">
        <v>1121</v>
      </c>
      <c r="E304" s="3">
        <v>100.35555555555555</v>
      </c>
      <c r="F304" s="3">
        <v>5.25</v>
      </c>
      <c r="G304" s="3">
        <v>0.1</v>
      </c>
      <c r="H304" s="3">
        <v>0</v>
      </c>
      <c r="I304" s="3">
        <v>7.7944444444444443</v>
      </c>
      <c r="J304" s="3">
        <v>0</v>
      </c>
      <c r="K304" s="3">
        <v>0.49444444444444446</v>
      </c>
      <c r="L304" s="3">
        <v>4.2125555555555572</v>
      </c>
      <c r="M304" s="3">
        <v>9.8972222222222221</v>
      </c>
      <c r="N304" s="3">
        <v>0</v>
      </c>
      <c r="O304" s="3">
        <f>SUM(Table2[[#This Row],[Qualified Social Work Staff Hours]:[Other Social Work Staff Hours]])/Table2[[#This Row],[MDS Census]]</f>
        <v>9.8621567759078835E-2</v>
      </c>
      <c r="P304" s="3">
        <v>5</v>
      </c>
      <c r="Q304" s="3">
        <v>13.522222222222222</v>
      </c>
      <c r="R304" s="3">
        <f>SUM(Table2[[#This Row],[Qualified Activities Professional Hours]:[Other Activities Professional Hours]])/Table2[[#This Row],[MDS Census]]</f>
        <v>0.18456598759964571</v>
      </c>
      <c r="S304" s="3">
        <v>6.8402222222222226</v>
      </c>
      <c r="T304" s="3">
        <v>10.081666666666669</v>
      </c>
      <c r="U304" s="3">
        <v>0</v>
      </c>
      <c r="V304" s="3">
        <f>SUM(Table2[[#This Row],[Occupational Therapist Hours]:[OT Aide Hours]])/Table2[[#This Row],[MDS Census]]</f>
        <v>0.16861935341009746</v>
      </c>
      <c r="W304" s="3">
        <v>6.7097777777777754</v>
      </c>
      <c r="X304" s="3">
        <v>10.584222222222223</v>
      </c>
      <c r="Y304" s="3">
        <v>0</v>
      </c>
      <c r="Z304" s="3">
        <f>SUM(Table2[[#This Row],[Physical Therapist (PT) Hours]:[PT Aide Hours]])/Table2[[#This Row],[MDS Census]]</f>
        <v>0.17232728077945081</v>
      </c>
      <c r="AA304" s="3">
        <v>0</v>
      </c>
      <c r="AB304" s="3">
        <v>0</v>
      </c>
      <c r="AC304" s="3">
        <v>0</v>
      </c>
      <c r="AD304" s="3">
        <v>0</v>
      </c>
      <c r="AE304" s="3">
        <v>0</v>
      </c>
      <c r="AF304" s="3">
        <v>0</v>
      </c>
      <c r="AG304" s="3">
        <v>0.31388888888888888</v>
      </c>
      <c r="AH304" s="1" t="s">
        <v>302</v>
      </c>
      <c r="AI304" s="17">
        <v>5</v>
      </c>
      <c r="AJ304" s="1"/>
    </row>
    <row r="305" spans="1:36" x14ac:dyDescent="0.2">
      <c r="A305" s="1" t="s">
        <v>425</v>
      </c>
      <c r="B305" s="1" t="s">
        <v>731</v>
      </c>
      <c r="C305" s="1" t="s">
        <v>994</v>
      </c>
      <c r="D305" s="1" t="s">
        <v>1087</v>
      </c>
      <c r="E305" s="3">
        <v>17.666666666666668</v>
      </c>
      <c r="F305" s="3">
        <v>5.6888888888888891</v>
      </c>
      <c r="G305" s="3">
        <v>0</v>
      </c>
      <c r="H305" s="3">
        <v>0</v>
      </c>
      <c r="I305" s="3">
        <v>5.2388888888888889</v>
      </c>
      <c r="J305" s="3">
        <v>0</v>
      </c>
      <c r="K305" s="3">
        <v>0</v>
      </c>
      <c r="L305" s="3">
        <v>5.916666666666667</v>
      </c>
      <c r="M305" s="3">
        <v>0</v>
      </c>
      <c r="N305" s="3">
        <v>4.554555555555555</v>
      </c>
      <c r="O305" s="3">
        <f>SUM(Table2[[#This Row],[Qualified Social Work Staff Hours]:[Other Social Work Staff Hours]])/Table2[[#This Row],[MDS Census]]</f>
        <v>0.25780503144654082</v>
      </c>
      <c r="P305" s="3">
        <v>0</v>
      </c>
      <c r="Q305" s="3">
        <v>8.1943333333333328</v>
      </c>
      <c r="R305" s="3">
        <f>SUM(Table2[[#This Row],[Qualified Activities Professional Hours]:[Other Activities Professional Hours]])/Table2[[#This Row],[MDS Census]]</f>
        <v>0.46383018867924525</v>
      </c>
      <c r="S305" s="3">
        <v>4.8194444444444446</v>
      </c>
      <c r="T305" s="3">
        <v>5.7472222222222218</v>
      </c>
      <c r="U305" s="3">
        <v>0</v>
      </c>
      <c r="V305" s="3">
        <f>SUM(Table2[[#This Row],[Occupational Therapist Hours]:[OT Aide Hours]])/Table2[[#This Row],[MDS Census]]</f>
        <v>0.59811320754716979</v>
      </c>
      <c r="W305" s="3">
        <v>5.208333333333333</v>
      </c>
      <c r="X305" s="3">
        <v>3.9805555555555556</v>
      </c>
      <c r="Y305" s="3">
        <v>0</v>
      </c>
      <c r="Z305" s="3">
        <f>SUM(Table2[[#This Row],[Physical Therapist (PT) Hours]:[PT Aide Hours]])/Table2[[#This Row],[MDS Census]]</f>
        <v>0.5201257861635219</v>
      </c>
      <c r="AA305" s="3">
        <v>0</v>
      </c>
      <c r="AB305" s="3">
        <v>0</v>
      </c>
      <c r="AC305" s="3">
        <v>0</v>
      </c>
      <c r="AD305" s="3">
        <v>0</v>
      </c>
      <c r="AE305" s="3">
        <v>0</v>
      </c>
      <c r="AF305" s="3">
        <v>0</v>
      </c>
      <c r="AG305" s="3">
        <v>0</v>
      </c>
      <c r="AH305" s="1" t="s">
        <v>303</v>
      </c>
      <c r="AI305" s="17">
        <v>5</v>
      </c>
      <c r="AJ305" s="1"/>
    </row>
    <row r="306" spans="1:36" x14ac:dyDescent="0.2">
      <c r="A306" s="1" t="s">
        <v>425</v>
      </c>
      <c r="B306" s="1" t="s">
        <v>732</v>
      </c>
      <c r="C306" s="1" t="s">
        <v>898</v>
      </c>
      <c r="D306" s="1" t="s">
        <v>1089</v>
      </c>
      <c r="E306" s="3">
        <v>36.677777777777777</v>
      </c>
      <c r="F306" s="3">
        <v>5.6</v>
      </c>
      <c r="G306" s="3">
        <v>0.20277777777777778</v>
      </c>
      <c r="H306" s="3">
        <v>0</v>
      </c>
      <c r="I306" s="3">
        <v>6.3611111111111107</v>
      </c>
      <c r="J306" s="3">
        <v>0</v>
      </c>
      <c r="K306" s="3">
        <v>0</v>
      </c>
      <c r="L306" s="3">
        <v>2.3314444444444442</v>
      </c>
      <c r="M306" s="3">
        <v>5.5111111111111111</v>
      </c>
      <c r="N306" s="3">
        <v>0</v>
      </c>
      <c r="O306" s="3">
        <f>SUM(Table2[[#This Row],[Qualified Social Work Staff Hours]:[Other Social Work Staff Hours]])/Table2[[#This Row],[MDS Census]]</f>
        <v>0.15025749772796124</v>
      </c>
      <c r="P306" s="3">
        <v>5.0775555555555556</v>
      </c>
      <c r="Q306" s="3">
        <v>3.5135555555555551</v>
      </c>
      <c r="R306" s="3">
        <f>SUM(Table2[[#This Row],[Qualified Activities Professional Hours]:[Other Activities Professional Hours]])/Table2[[#This Row],[MDS Census]]</f>
        <v>0.23423205089366858</v>
      </c>
      <c r="S306" s="3">
        <v>8.9559999999999977</v>
      </c>
      <c r="T306" s="3">
        <v>0</v>
      </c>
      <c r="U306" s="3">
        <v>0</v>
      </c>
      <c r="V306" s="3">
        <f>SUM(Table2[[#This Row],[Occupational Therapist Hours]:[OT Aide Hours]])/Table2[[#This Row],[MDS Census]]</f>
        <v>0.24418055134807629</v>
      </c>
      <c r="W306" s="3">
        <v>11.125888888888889</v>
      </c>
      <c r="X306" s="3">
        <v>0</v>
      </c>
      <c r="Y306" s="3">
        <v>0</v>
      </c>
      <c r="Z306" s="3">
        <f>SUM(Table2[[#This Row],[Physical Therapist (PT) Hours]:[PT Aide Hours]])/Table2[[#This Row],[MDS Census]]</f>
        <v>0.30334141169342627</v>
      </c>
      <c r="AA306" s="3">
        <v>0</v>
      </c>
      <c r="AB306" s="3">
        <v>0</v>
      </c>
      <c r="AC306" s="3">
        <v>0</v>
      </c>
      <c r="AD306" s="3">
        <v>0</v>
      </c>
      <c r="AE306" s="3">
        <v>0</v>
      </c>
      <c r="AF306" s="3">
        <v>0</v>
      </c>
      <c r="AG306" s="3">
        <v>0</v>
      </c>
      <c r="AH306" s="1" t="s">
        <v>304</v>
      </c>
      <c r="AI306" s="17">
        <v>5</v>
      </c>
      <c r="AJ306" s="1"/>
    </row>
    <row r="307" spans="1:36" x14ac:dyDescent="0.2">
      <c r="A307" s="1" t="s">
        <v>425</v>
      </c>
      <c r="B307" s="1" t="s">
        <v>733</v>
      </c>
      <c r="C307" s="1" t="s">
        <v>940</v>
      </c>
      <c r="D307" s="1" t="s">
        <v>1118</v>
      </c>
      <c r="E307" s="3">
        <v>92.844444444444449</v>
      </c>
      <c r="F307" s="3">
        <v>5.6888888888888891</v>
      </c>
      <c r="G307" s="3">
        <v>0.375</v>
      </c>
      <c r="H307" s="3">
        <v>0.49177777777777776</v>
      </c>
      <c r="I307" s="3">
        <v>8.5892222222222223</v>
      </c>
      <c r="J307" s="3">
        <v>0</v>
      </c>
      <c r="K307" s="3">
        <v>0</v>
      </c>
      <c r="L307" s="3">
        <v>3.5697777777777788</v>
      </c>
      <c r="M307" s="3">
        <v>0</v>
      </c>
      <c r="N307" s="3">
        <v>12.579333333333333</v>
      </c>
      <c r="O307" s="3">
        <f>SUM(Table2[[#This Row],[Qualified Social Work Staff Hours]:[Other Social Work Staff Hours]])/Table2[[#This Row],[MDS Census]]</f>
        <v>0.13548827190043081</v>
      </c>
      <c r="P307" s="3">
        <v>5.5111111111111111</v>
      </c>
      <c r="Q307" s="3">
        <v>15.878888888888891</v>
      </c>
      <c r="R307" s="3">
        <f>SUM(Table2[[#This Row],[Qualified Activities Professional Hours]:[Other Activities Professional Hours]])/Table2[[#This Row],[MDS Census]]</f>
        <v>0.23038535184298706</v>
      </c>
      <c r="S307" s="3">
        <v>5.8241111111111108</v>
      </c>
      <c r="T307" s="3">
        <v>9.5114444444444413</v>
      </c>
      <c r="U307" s="3">
        <v>0</v>
      </c>
      <c r="V307" s="3">
        <f>SUM(Table2[[#This Row],[Occupational Therapist Hours]:[OT Aide Hours]])/Table2[[#This Row],[MDS Census]]</f>
        <v>0.16517472474868353</v>
      </c>
      <c r="W307" s="3">
        <v>5.7947777777777771</v>
      </c>
      <c r="X307" s="3">
        <v>16.417777777777772</v>
      </c>
      <c r="Y307" s="3">
        <v>4.528555555555557</v>
      </c>
      <c r="Z307" s="3">
        <f>SUM(Table2[[#This Row],[Physical Therapist (PT) Hours]:[PT Aide Hours]])/Table2[[#This Row],[MDS Census]]</f>
        <v>0.28802058401148867</v>
      </c>
      <c r="AA307" s="3">
        <v>0</v>
      </c>
      <c r="AB307" s="3">
        <v>0</v>
      </c>
      <c r="AC307" s="3">
        <v>0</v>
      </c>
      <c r="AD307" s="3">
        <v>0</v>
      </c>
      <c r="AE307" s="3">
        <v>0</v>
      </c>
      <c r="AF307" s="3">
        <v>0</v>
      </c>
      <c r="AG307" s="3">
        <v>0</v>
      </c>
      <c r="AH307" s="1" t="s">
        <v>305</v>
      </c>
      <c r="AI307" s="17">
        <v>5</v>
      </c>
      <c r="AJ307" s="1"/>
    </row>
    <row r="308" spans="1:36" x14ac:dyDescent="0.2">
      <c r="A308" s="1" t="s">
        <v>425</v>
      </c>
      <c r="B308" s="1" t="s">
        <v>734</v>
      </c>
      <c r="C308" s="1" t="s">
        <v>1038</v>
      </c>
      <c r="D308" s="1" t="s">
        <v>1103</v>
      </c>
      <c r="E308" s="3">
        <v>31.144444444444446</v>
      </c>
      <c r="F308" s="3">
        <v>5.6888888888888891</v>
      </c>
      <c r="G308" s="3">
        <v>6.6666666666666666E-2</v>
      </c>
      <c r="H308" s="3">
        <v>0</v>
      </c>
      <c r="I308" s="3">
        <v>0</v>
      </c>
      <c r="J308" s="3">
        <v>0</v>
      </c>
      <c r="K308" s="3">
        <v>0</v>
      </c>
      <c r="L308" s="3">
        <v>0.21488888888888888</v>
      </c>
      <c r="M308" s="3">
        <v>0</v>
      </c>
      <c r="N308" s="3">
        <v>3.4472222222222224</v>
      </c>
      <c r="O308" s="3">
        <f>SUM(Table2[[#This Row],[Qualified Social Work Staff Hours]:[Other Social Work Staff Hours]])/Table2[[#This Row],[MDS Census]]</f>
        <v>0.11068498037816625</v>
      </c>
      <c r="P308" s="3">
        <v>5.45</v>
      </c>
      <c r="Q308" s="3">
        <v>10.955555555555556</v>
      </c>
      <c r="R308" s="3">
        <f>SUM(Table2[[#This Row],[Qualified Activities Professional Hours]:[Other Activities Professional Hours]])/Table2[[#This Row],[MDS Census]]</f>
        <v>0.52675704602211915</v>
      </c>
      <c r="S308" s="3">
        <v>4.0512222222222229</v>
      </c>
      <c r="T308" s="3">
        <v>0</v>
      </c>
      <c r="U308" s="3">
        <v>0</v>
      </c>
      <c r="V308" s="3">
        <f>SUM(Table2[[#This Row],[Occupational Therapist Hours]:[OT Aide Hours]])/Table2[[#This Row],[MDS Census]]</f>
        <v>0.13007848733499824</v>
      </c>
      <c r="W308" s="3">
        <v>0.29544444444444445</v>
      </c>
      <c r="X308" s="3">
        <v>7.9824444444444431</v>
      </c>
      <c r="Y308" s="3">
        <v>0</v>
      </c>
      <c r="Z308" s="3">
        <f>SUM(Table2[[#This Row],[Physical Therapist (PT) Hours]:[PT Aide Hours]])/Table2[[#This Row],[MDS Census]]</f>
        <v>0.26579022475918651</v>
      </c>
      <c r="AA308" s="3">
        <v>0</v>
      </c>
      <c r="AB308" s="3">
        <v>0</v>
      </c>
      <c r="AC308" s="3">
        <v>0</v>
      </c>
      <c r="AD308" s="3">
        <v>0</v>
      </c>
      <c r="AE308" s="3">
        <v>0</v>
      </c>
      <c r="AF308" s="3">
        <v>0</v>
      </c>
      <c r="AG308" s="3">
        <v>0.4</v>
      </c>
      <c r="AH308" s="1" t="s">
        <v>306</v>
      </c>
      <c r="AI308" s="17">
        <v>5</v>
      </c>
      <c r="AJ308" s="1"/>
    </row>
    <row r="309" spans="1:36" x14ac:dyDescent="0.2">
      <c r="A309" s="1" t="s">
        <v>425</v>
      </c>
      <c r="B309" s="1" t="s">
        <v>735</v>
      </c>
      <c r="C309" s="1" t="s">
        <v>908</v>
      </c>
      <c r="D309" s="1" t="s">
        <v>1103</v>
      </c>
      <c r="E309" s="3">
        <v>50.044444444444444</v>
      </c>
      <c r="F309" s="3">
        <v>10.977777777777778</v>
      </c>
      <c r="G309" s="3">
        <v>1.1555555555555554</v>
      </c>
      <c r="H309" s="3">
        <v>0</v>
      </c>
      <c r="I309" s="3">
        <v>1.2055555555555555</v>
      </c>
      <c r="J309" s="3">
        <v>0</v>
      </c>
      <c r="K309" s="3">
        <v>0</v>
      </c>
      <c r="L309" s="3">
        <v>0.62888888888888894</v>
      </c>
      <c r="M309" s="3">
        <v>0</v>
      </c>
      <c r="N309" s="3">
        <v>0</v>
      </c>
      <c r="O309" s="3">
        <f>SUM(Table2[[#This Row],[Qualified Social Work Staff Hours]:[Other Social Work Staff Hours]])/Table2[[#This Row],[MDS Census]]</f>
        <v>0</v>
      </c>
      <c r="P309" s="3">
        <v>5.333333333333333</v>
      </c>
      <c r="Q309" s="3">
        <v>8.6779999999999973</v>
      </c>
      <c r="R309" s="3">
        <f>SUM(Table2[[#This Row],[Qualified Activities Professional Hours]:[Other Activities Professional Hours]])/Table2[[#This Row],[MDS Census]]</f>
        <v>0.27997779751332141</v>
      </c>
      <c r="S309" s="3">
        <v>0.49388888888888882</v>
      </c>
      <c r="T309" s="3">
        <v>4.5385555555555568</v>
      </c>
      <c r="U309" s="3">
        <v>0</v>
      </c>
      <c r="V309" s="3">
        <f>SUM(Table2[[#This Row],[Occupational Therapist Hours]:[OT Aide Hours]])/Table2[[#This Row],[MDS Census]]</f>
        <v>0.10055950266429843</v>
      </c>
      <c r="W309" s="3">
        <v>6.1009999999999991</v>
      </c>
      <c r="X309" s="3">
        <v>15.004222222222221</v>
      </c>
      <c r="Y309" s="3">
        <v>0</v>
      </c>
      <c r="Z309" s="3">
        <f>SUM(Table2[[#This Row],[Physical Therapist (PT) Hours]:[PT Aide Hours]])/Table2[[#This Row],[MDS Census]]</f>
        <v>0.42172957371225572</v>
      </c>
      <c r="AA309" s="3">
        <v>0</v>
      </c>
      <c r="AB309" s="3">
        <v>0</v>
      </c>
      <c r="AC309" s="3">
        <v>0</v>
      </c>
      <c r="AD309" s="3">
        <v>0</v>
      </c>
      <c r="AE309" s="3">
        <v>0</v>
      </c>
      <c r="AF309" s="3">
        <v>0</v>
      </c>
      <c r="AG309" s="3">
        <v>0.24166666666666667</v>
      </c>
      <c r="AH309" s="1" t="s">
        <v>307</v>
      </c>
      <c r="AI309" s="17">
        <v>5</v>
      </c>
      <c r="AJ309" s="1"/>
    </row>
    <row r="310" spans="1:36" x14ac:dyDescent="0.2">
      <c r="A310" s="1" t="s">
        <v>425</v>
      </c>
      <c r="B310" s="1" t="s">
        <v>736</v>
      </c>
      <c r="C310" s="1" t="s">
        <v>1039</v>
      </c>
      <c r="D310" s="1" t="s">
        <v>1144</v>
      </c>
      <c r="E310" s="3">
        <v>50.611111111111114</v>
      </c>
      <c r="F310" s="3">
        <v>5.6</v>
      </c>
      <c r="G310" s="3">
        <v>0.33333333333333331</v>
      </c>
      <c r="H310" s="3">
        <v>0.28888888888888886</v>
      </c>
      <c r="I310" s="3">
        <v>4.572222222222222</v>
      </c>
      <c r="J310" s="3">
        <v>0</v>
      </c>
      <c r="K310" s="3">
        <v>0</v>
      </c>
      <c r="L310" s="3">
        <v>2.5748888888888892</v>
      </c>
      <c r="M310" s="3">
        <v>0</v>
      </c>
      <c r="N310" s="3">
        <v>4.554444444444445</v>
      </c>
      <c r="O310" s="3">
        <f>SUM(Table2[[#This Row],[Qualified Social Work Staff Hours]:[Other Social Work Staff Hours]])/Table2[[#This Row],[MDS Census]]</f>
        <v>8.9989023051591663E-2</v>
      </c>
      <c r="P310" s="3">
        <v>5.7491111111111106</v>
      </c>
      <c r="Q310" s="3">
        <v>5.8229999999999995</v>
      </c>
      <c r="R310" s="3">
        <f>SUM(Table2[[#This Row],[Qualified Activities Professional Hours]:[Other Activities Professional Hours]])/Table2[[#This Row],[MDS Census]]</f>
        <v>0.22864763995609216</v>
      </c>
      <c r="S310" s="3">
        <v>11.452666666666669</v>
      </c>
      <c r="T310" s="3">
        <v>0</v>
      </c>
      <c r="U310" s="3">
        <v>0</v>
      </c>
      <c r="V310" s="3">
        <f>SUM(Table2[[#This Row],[Occupational Therapist Hours]:[OT Aide Hours]])/Table2[[#This Row],[MDS Census]]</f>
        <v>0.22628759604829862</v>
      </c>
      <c r="W310" s="3">
        <v>5.6420000000000021</v>
      </c>
      <c r="X310" s="3">
        <v>5.1732222222222228</v>
      </c>
      <c r="Y310" s="3">
        <v>0</v>
      </c>
      <c r="Z310" s="3">
        <f>SUM(Table2[[#This Row],[Physical Therapist (PT) Hours]:[PT Aide Hours]])/Table2[[#This Row],[MDS Census]]</f>
        <v>0.21369264544456645</v>
      </c>
      <c r="AA310" s="3">
        <v>0</v>
      </c>
      <c r="AB310" s="3">
        <v>0</v>
      </c>
      <c r="AC310" s="3">
        <v>0</v>
      </c>
      <c r="AD310" s="3">
        <v>0</v>
      </c>
      <c r="AE310" s="3">
        <v>0</v>
      </c>
      <c r="AF310" s="3">
        <v>0</v>
      </c>
      <c r="AG310" s="3">
        <v>0</v>
      </c>
      <c r="AH310" s="1" t="s">
        <v>308</v>
      </c>
      <c r="AI310" s="17">
        <v>5</v>
      </c>
      <c r="AJ310" s="1"/>
    </row>
    <row r="311" spans="1:36" x14ac:dyDescent="0.2">
      <c r="A311" s="1" t="s">
        <v>425</v>
      </c>
      <c r="B311" s="1" t="s">
        <v>737</v>
      </c>
      <c r="C311" s="1" t="s">
        <v>1040</v>
      </c>
      <c r="D311" s="1" t="s">
        <v>1134</v>
      </c>
      <c r="E311" s="3">
        <v>80.222222222222229</v>
      </c>
      <c r="F311" s="3">
        <v>8.35</v>
      </c>
      <c r="G311" s="3">
        <v>1.1111111111111112E-2</v>
      </c>
      <c r="H311" s="3">
        <v>0.28888888888888886</v>
      </c>
      <c r="I311" s="3">
        <v>5.2697777777777768</v>
      </c>
      <c r="J311" s="3">
        <v>0</v>
      </c>
      <c r="K311" s="3">
        <v>0</v>
      </c>
      <c r="L311" s="3">
        <v>2.0250000000000004</v>
      </c>
      <c r="M311" s="3">
        <v>5.0157777777777781</v>
      </c>
      <c r="N311" s="3">
        <v>0</v>
      </c>
      <c r="O311" s="3">
        <f>SUM(Table2[[#This Row],[Qualified Social Work Staff Hours]:[Other Social Work Staff Hours]])/Table2[[#This Row],[MDS Census]]</f>
        <v>6.2523545706371184E-2</v>
      </c>
      <c r="P311" s="3">
        <v>4.3518888888888894</v>
      </c>
      <c r="Q311" s="3">
        <v>23.1328888888889</v>
      </c>
      <c r="R311" s="3">
        <f>SUM(Table2[[#This Row],[Qualified Activities Professional Hours]:[Other Activities Professional Hours]])/Table2[[#This Row],[MDS Census]]</f>
        <v>0.34260803324099737</v>
      </c>
      <c r="S311" s="3">
        <v>6.8425555555555562</v>
      </c>
      <c r="T311" s="3">
        <v>3.3063333333333333</v>
      </c>
      <c r="U311" s="3">
        <v>0</v>
      </c>
      <c r="V311" s="3">
        <f>SUM(Table2[[#This Row],[Occupational Therapist Hours]:[OT Aide Hours]])/Table2[[#This Row],[MDS Census]]</f>
        <v>0.12650969529085873</v>
      </c>
      <c r="W311" s="3">
        <v>3.2784444444444438</v>
      </c>
      <c r="X311" s="3">
        <v>6.8896666666666668</v>
      </c>
      <c r="Y311" s="3">
        <v>0</v>
      </c>
      <c r="Z311" s="3">
        <f>SUM(Table2[[#This Row],[Physical Therapist (PT) Hours]:[PT Aide Hours]])/Table2[[#This Row],[MDS Census]]</f>
        <v>0.12674930747922436</v>
      </c>
      <c r="AA311" s="3">
        <v>0</v>
      </c>
      <c r="AB311" s="3">
        <v>0</v>
      </c>
      <c r="AC311" s="3">
        <v>0</v>
      </c>
      <c r="AD311" s="3">
        <v>14.948888888888888</v>
      </c>
      <c r="AE311" s="3">
        <v>0</v>
      </c>
      <c r="AF311" s="3">
        <v>0</v>
      </c>
      <c r="AG311" s="3">
        <v>0</v>
      </c>
      <c r="AH311" s="1" t="s">
        <v>309</v>
      </c>
      <c r="AI311" s="17">
        <v>5</v>
      </c>
      <c r="AJ311" s="1"/>
    </row>
    <row r="312" spans="1:36" x14ac:dyDescent="0.2">
      <c r="A312" s="1" t="s">
        <v>425</v>
      </c>
      <c r="B312" s="1" t="s">
        <v>738</v>
      </c>
      <c r="C312" s="1" t="s">
        <v>870</v>
      </c>
      <c r="D312" s="1" t="s">
        <v>1105</v>
      </c>
      <c r="E312" s="3">
        <v>79.311111111111117</v>
      </c>
      <c r="F312" s="3">
        <v>0</v>
      </c>
      <c r="G312" s="3">
        <v>0</v>
      </c>
      <c r="H312" s="3">
        <v>0</v>
      </c>
      <c r="I312" s="3">
        <v>9.9166666666666661</v>
      </c>
      <c r="J312" s="3">
        <v>0</v>
      </c>
      <c r="K312" s="3">
        <v>0</v>
      </c>
      <c r="L312" s="3">
        <v>5.0361111111111114</v>
      </c>
      <c r="M312" s="3">
        <v>0</v>
      </c>
      <c r="N312" s="3">
        <v>10.136111111111111</v>
      </c>
      <c r="O312" s="3">
        <f>SUM(Table2[[#This Row],[Qualified Social Work Staff Hours]:[Other Social Work Staff Hours]])/Table2[[#This Row],[MDS Census]]</f>
        <v>0.12780190529560101</v>
      </c>
      <c r="P312" s="3">
        <v>0</v>
      </c>
      <c r="Q312" s="3">
        <v>18.736111111111111</v>
      </c>
      <c r="R312" s="3">
        <f>SUM(Table2[[#This Row],[Qualified Activities Professional Hours]:[Other Activities Professional Hours]])/Table2[[#This Row],[MDS Census]]</f>
        <v>0.23623564023536003</v>
      </c>
      <c r="S312" s="3">
        <v>13.481777777777774</v>
      </c>
      <c r="T312" s="3">
        <v>2.3111111111111114E-2</v>
      </c>
      <c r="U312" s="3">
        <v>0</v>
      </c>
      <c r="V312" s="3">
        <f>SUM(Table2[[#This Row],[Occupational Therapist Hours]:[OT Aide Hours]])/Table2[[#This Row],[MDS Census]]</f>
        <v>0.17027738862426445</v>
      </c>
      <c r="W312" s="3">
        <v>3.8025555555555566</v>
      </c>
      <c r="X312" s="3">
        <v>8.3523333333333305</v>
      </c>
      <c r="Y312" s="3">
        <v>0.49911111111111112</v>
      </c>
      <c r="Z312" s="3">
        <f>SUM(Table2[[#This Row],[Physical Therapist (PT) Hours]:[PT Aide Hours]])/Table2[[#This Row],[MDS Census]]</f>
        <v>0.1595488932474082</v>
      </c>
      <c r="AA312" s="3">
        <v>0</v>
      </c>
      <c r="AB312" s="3">
        <v>0</v>
      </c>
      <c r="AC312" s="3">
        <v>0</v>
      </c>
      <c r="AD312" s="3">
        <v>0</v>
      </c>
      <c r="AE312" s="3">
        <v>0</v>
      </c>
      <c r="AF312" s="3">
        <v>0</v>
      </c>
      <c r="AG312" s="3">
        <v>0</v>
      </c>
      <c r="AH312" s="1" t="s">
        <v>310</v>
      </c>
      <c r="AI312" s="17">
        <v>5</v>
      </c>
      <c r="AJ312" s="1"/>
    </row>
    <row r="313" spans="1:36" x14ac:dyDescent="0.2">
      <c r="A313" s="1" t="s">
        <v>425</v>
      </c>
      <c r="B313" s="1" t="s">
        <v>739</v>
      </c>
      <c r="C313" s="1" t="s">
        <v>950</v>
      </c>
      <c r="D313" s="1" t="s">
        <v>1105</v>
      </c>
      <c r="E313" s="3">
        <v>103.76666666666667</v>
      </c>
      <c r="F313" s="3">
        <v>7.3777777777777782</v>
      </c>
      <c r="G313" s="3">
        <v>1.4277777777777778</v>
      </c>
      <c r="H313" s="3">
        <v>0.53333333333333333</v>
      </c>
      <c r="I313" s="3">
        <v>5.3638888888888889</v>
      </c>
      <c r="J313" s="3">
        <v>0</v>
      </c>
      <c r="K313" s="3">
        <v>0</v>
      </c>
      <c r="L313" s="3">
        <v>7.4027777777777777</v>
      </c>
      <c r="M313" s="3">
        <v>19.066666666666666</v>
      </c>
      <c r="N313" s="3">
        <v>6.2</v>
      </c>
      <c r="O313" s="3">
        <f>SUM(Table2[[#This Row],[Qualified Social Work Staff Hours]:[Other Social Work Staff Hours]])/Table2[[#This Row],[MDS Census]]</f>
        <v>0.24349502088017988</v>
      </c>
      <c r="P313" s="3">
        <v>8.6027777777777779</v>
      </c>
      <c r="Q313" s="3">
        <v>8.125</v>
      </c>
      <c r="R313" s="3">
        <f>SUM(Table2[[#This Row],[Qualified Activities Professional Hours]:[Other Activities Professional Hours]])/Table2[[#This Row],[MDS Census]]</f>
        <v>0.16120569654138558</v>
      </c>
      <c r="S313" s="3">
        <v>13.744444444444444</v>
      </c>
      <c r="T313" s="3">
        <v>24.208333333333332</v>
      </c>
      <c r="U313" s="3">
        <v>0</v>
      </c>
      <c r="V313" s="3">
        <f>SUM(Table2[[#This Row],[Occupational Therapist Hours]:[OT Aide Hours]])/Table2[[#This Row],[MDS Census]]</f>
        <v>0.36575115108684014</v>
      </c>
      <c r="W313" s="3">
        <v>10.944444444444445</v>
      </c>
      <c r="X313" s="3">
        <v>27.302777777777777</v>
      </c>
      <c r="Y313" s="3">
        <v>0</v>
      </c>
      <c r="Z313" s="3">
        <f>SUM(Table2[[#This Row],[Physical Therapist (PT) Hours]:[PT Aide Hours]])/Table2[[#This Row],[MDS Census]]</f>
        <v>0.36858871399507442</v>
      </c>
      <c r="AA313" s="3">
        <v>0</v>
      </c>
      <c r="AB313" s="3">
        <v>5.6</v>
      </c>
      <c r="AC313" s="3">
        <v>0</v>
      </c>
      <c r="AD313" s="3">
        <v>0</v>
      </c>
      <c r="AE313" s="3">
        <v>0</v>
      </c>
      <c r="AF313" s="3">
        <v>5.666666666666667</v>
      </c>
      <c r="AG313" s="3">
        <v>0</v>
      </c>
      <c r="AH313" s="1" t="s">
        <v>311</v>
      </c>
      <c r="AI313" s="17">
        <v>5</v>
      </c>
      <c r="AJ313" s="1"/>
    </row>
    <row r="314" spans="1:36" x14ac:dyDescent="0.2">
      <c r="A314" s="1" t="s">
        <v>425</v>
      </c>
      <c r="B314" s="1" t="s">
        <v>740</v>
      </c>
      <c r="C314" s="1" t="s">
        <v>1041</v>
      </c>
      <c r="D314" s="1" t="s">
        <v>1145</v>
      </c>
      <c r="E314" s="3">
        <v>27.766666666666666</v>
      </c>
      <c r="F314" s="3">
        <v>5.6</v>
      </c>
      <c r="G314" s="3">
        <v>1.0333333333333334</v>
      </c>
      <c r="H314" s="3">
        <v>0.17244444444444443</v>
      </c>
      <c r="I314" s="3">
        <v>6.398555555555558</v>
      </c>
      <c r="J314" s="3">
        <v>0</v>
      </c>
      <c r="K314" s="3">
        <v>0</v>
      </c>
      <c r="L314" s="3">
        <v>4.2448888888888892</v>
      </c>
      <c r="M314" s="3">
        <v>5.6</v>
      </c>
      <c r="N314" s="3">
        <v>0</v>
      </c>
      <c r="O314" s="3">
        <f>SUM(Table2[[#This Row],[Qualified Social Work Staff Hours]:[Other Social Work Staff Hours]])/Table2[[#This Row],[MDS Census]]</f>
        <v>0.20168067226890757</v>
      </c>
      <c r="P314" s="3">
        <v>6.3439999999999994</v>
      </c>
      <c r="Q314" s="3">
        <v>0</v>
      </c>
      <c r="R314" s="3">
        <f>SUM(Table2[[#This Row],[Qualified Activities Professional Hours]:[Other Activities Professional Hours]])/Table2[[#This Row],[MDS Census]]</f>
        <v>0.22847539015606241</v>
      </c>
      <c r="S314" s="3">
        <v>1.018111111111111</v>
      </c>
      <c r="T314" s="3">
        <v>3.5541111111111117</v>
      </c>
      <c r="U314" s="3">
        <v>0</v>
      </c>
      <c r="V314" s="3">
        <f>SUM(Table2[[#This Row],[Occupational Therapist Hours]:[OT Aide Hours]])/Table2[[#This Row],[MDS Census]]</f>
        <v>0.16466586634653865</v>
      </c>
      <c r="W314" s="3">
        <v>1.4887777777777782</v>
      </c>
      <c r="X314" s="3">
        <v>4.7063333333333341</v>
      </c>
      <c r="Y314" s="3">
        <v>0</v>
      </c>
      <c r="Z314" s="3">
        <f>SUM(Table2[[#This Row],[Physical Therapist (PT) Hours]:[PT Aide Hours]])/Table2[[#This Row],[MDS Census]]</f>
        <v>0.22311324529811929</v>
      </c>
      <c r="AA314" s="3">
        <v>0</v>
      </c>
      <c r="AB314" s="3">
        <v>0</v>
      </c>
      <c r="AC314" s="3">
        <v>0</v>
      </c>
      <c r="AD314" s="3">
        <v>18.619666666666664</v>
      </c>
      <c r="AE314" s="3">
        <v>0</v>
      </c>
      <c r="AF314" s="3">
        <v>0</v>
      </c>
      <c r="AG314" s="3">
        <v>0</v>
      </c>
      <c r="AH314" s="1" t="s">
        <v>312</v>
      </c>
      <c r="AI314" s="17">
        <v>5</v>
      </c>
      <c r="AJ314" s="1"/>
    </row>
    <row r="315" spans="1:36" x14ac:dyDescent="0.2">
      <c r="A315" s="1" t="s">
        <v>425</v>
      </c>
      <c r="B315" s="1" t="s">
        <v>741</v>
      </c>
      <c r="C315" s="1" t="s">
        <v>1030</v>
      </c>
      <c r="D315" s="1" t="s">
        <v>1079</v>
      </c>
      <c r="E315" s="3">
        <v>42.744444444444447</v>
      </c>
      <c r="F315" s="3">
        <v>1.3333333333333333</v>
      </c>
      <c r="G315" s="3">
        <v>0</v>
      </c>
      <c r="H315" s="3">
        <v>0</v>
      </c>
      <c r="I315" s="3">
        <v>0.81666666666666665</v>
      </c>
      <c r="J315" s="3">
        <v>0</v>
      </c>
      <c r="K315" s="3">
        <v>0</v>
      </c>
      <c r="L315" s="3">
        <v>2.9347777777777777</v>
      </c>
      <c r="M315" s="3">
        <v>0.44444444444444442</v>
      </c>
      <c r="N315" s="3">
        <v>3.7644444444444454</v>
      </c>
      <c r="O315" s="3">
        <f>SUM(Table2[[#This Row],[Qualified Social Work Staff Hours]:[Other Social Work Staff Hours]])/Table2[[#This Row],[MDS Census]]</f>
        <v>9.8466337405770737E-2</v>
      </c>
      <c r="P315" s="3">
        <v>4.6288888888888868</v>
      </c>
      <c r="Q315" s="3">
        <v>11.11777777777778</v>
      </c>
      <c r="R315" s="3">
        <f>SUM(Table2[[#This Row],[Qualified Activities Professional Hours]:[Other Activities Professional Hours]])/Table2[[#This Row],[MDS Census]]</f>
        <v>0.36839095399012212</v>
      </c>
      <c r="S315" s="3">
        <v>2.9291111111111112</v>
      </c>
      <c r="T315" s="3">
        <v>3.0440000000000005</v>
      </c>
      <c r="U315" s="3">
        <v>0</v>
      </c>
      <c r="V315" s="3">
        <f>SUM(Table2[[#This Row],[Occupational Therapist Hours]:[OT Aide Hours]])/Table2[[#This Row],[MDS Census]]</f>
        <v>0.13974005718741878</v>
      </c>
      <c r="W315" s="3">
        <v>3.0375555555555547</v>
      </c>
      <c r="X315" s="3">
        <v>6.9777777777777786E-2</v>
      </c>
      <c r="Y315" s="3">
        <v>0</v>
      </c>
      <c r="Z315" s="3">
        <f>SUM(Table2[[#This Row],[Physical Therapist (PT) Hours]:[PT Aide Hours]])/Table2[[#This Row],[MDS Census]]</f>
        <v>7.269560696646736E-2</v>
      </c>
      <c r="AA315" s="3">
        <v>0</v>
      </c>
      <c r="AB315" s="3">
        <v>0</v>
      </c>
      <c r="AC315" s="3">
        <v>0</v>
      </c>
      <c r="AD315" s="3">
        <v>22.58111111111111</v>
      </c>
      <c r="AE315" s="3">
        <v>0</v>
      </c>
      <c r="AF315" s="3">
        <v>0</v>
      </c>
      <c r="AG315" s="3">
        <v>0</v>
      </c>
      <c r="AH315" s="1" t="s">
        <v>313</v>
      </c>
      <c r="AI315" s="17">
        <v>5</v>
      </c>
      <c r="AJ315" s="1"/>
    </row>
    <row r="316" spans="1:36" x14ac:dyDescent="0.2">
      <c r="A316" s="1" t="s">
        <v>425</v>
      </c>
      <c r="B316" s="1" t="s">
        <v>742</v>
      </c>
      <c r="C316" s="1" t="s">
        <v>884</v>
      </c>
      <c r="D316" s="1" t="s">
        <v>1095</v>
      </c>
      <c r="E316" s="3">
        <v>85.233333333333334</v>
      </c>
      <c r="F316" s="3">
        <v>5.5111111111111111</v>
      </c>
      <c r="G316" s="3">
        <v>0</v>
      </c>
      <c r="H316" s="3">
        <v>0</v>
      </c>
      <c r="I316" s="3">
        <v>4.0888888888888886</v>
      </c>
      <c r="J316" s="3">
        <v>0</v>
      </c>
      <c r="K316" s="3">
        <v>0</v>
      </c>
      <c r="L316" s="3">
        <v>1.8262222222222226</v>
      </c>
      <c r="M316" s="3">
        <v>6.2085555555555549</v>
      </c>
      <c r="N316" s="3">
        <v>0</v>
      </c>
      <c r="O316" s="3">
        <f>SUM(Table2[[#This Row],[Qualified Social Work Staff Hours]:[Other Social Work Staff Hours]])/Table2[[#This Row],[MDS Census]]</f>
        <v>7.2841871985399542E-2</v>
      </c>
      <c r="P316" s="3">
        <v>0</v>
      </c>
      <c r="Q316" s="3">
        <v>24.766666666666666</v>
      </c>
      <c r="R316" s="3">
        <f>SUM(Table2[[#This Row],[Qualified Activities Professional Hours]:[Other Activities Professional Hours]])/Table2[[#This Row],[MDS Census]]</f>
        <v>0.29057489245209228</v>
      </c>
      <c r="S316" s="3">
        <v>6.5344444444444463</v>
      </c>
      <c r="T316" s="3">
        <v>9.9093333333333327</v>
      </c>
      <c r="U316" s="3">
        <v>0</v>
      </c>
      <c r="V316" s="3">
        <f>SUM(Table2[[#This Row],[Occupational Therapist Hours]:[OT Aide Hours]])/Table2[[#This Row],[MDS Census]]</f>
        <v>0.19292660670056055</v>
      </c>
      <c r="W316" s="3">
        <v>4.9128888888888884</v>
      </c>
      <c r="X316" s="3">
        <v>10.126555555555553</v>
      </c>
      <c r="Y316" s="3">
        <v>0</v>
      </c>
      <c r="Z316" s="3">
        <f>SUM(Table2[[#This Row],[Physical Therapist (PT) Hours]:[PT Aide Hours]])/Table2[[#This Row],[MDS Census]]</f>
        <v>0.17645026724025548</v>
      </c>
      <c r="AA316" s="3">
        <v>0</v>
      </c>
      <c r="AB316" s="3">
        <v>0</v>
      </c>
      <c r="AC316" s="3">
        <v>0</v>
      </c>
      <c r="AD316" s="3">
        <v>0</v>
      </c>
      <c r="AE316" s="3">
        <v>0</v>
      </c>
      <c r="AF316" s="3">
        <v>0.53611111111111109</v>
      </c>
      <c r="AG316" s="3">
        <v>0.1</v>
      </c>
      <c r="AH316" s="1" t="s">
        <v>314</v>
      </c>
      <c r="AI316" s="17">
        <v>5</v>
      </c>
      <c r="AJ316" s="1"/>
    </row>
    <row r="317" spans="1:36" x14ac:dyDescent="0.2">
      <c r="A317" s="1" t="s">
        <v>425</v>
      </c>
      <c r="B317" s="1" t="s">
        <v>743</v>
      </c>
      <c r="C317" s="1" t="s">
        <v>966</v>
      </c>
      <c r="D317" s="1" t="s">
        <v>1105</v>
      </c>
      <c r="E317" s="3">
        <v>37.244444444444447</v>
      </c>
      <c r="F317" s="3">
        <v>5.333333333333333</v>
      </c>
      <c r="G317" s="3">
        <v>1.1111111111111112E-2</v>
      </c>
      <c r="H317" s="3">
        <v>0.19288888888888889</v>
      </c>
      <c r="I317" s="3">
        <v>0.88888888888888884</v>
      </c>
      <c r="J317" s="3">
        <v>0</v>
      </c>
      <c r="K317" s="3">
        <v>0</v>
      </c>
      <c r="L317" s="3">
        <v>0.49177777777777776</v>
      </c>
      <c r="M317" s="3">
        <v>5.5111111111111111</v>
      </c>
      <c r="N317" s="3">
        <v>0</v>
      </c>
      <c r="O317" s="3">
        <f>SUM(Table2[[#This Row],[Qualified Social Work Staff Hours]:[Other Social Work Staff Hours]])/Table2[[#This Row],[MDS Census]]</f>
        <v>0.14797136038186157</v>
      </c>
      <c r="P317" s="3">
        <v>5.333333333333333</v>
      </c>
      <c r="Q317" s="3">
        <v>5.575222222222223</v>
      </c>
      <c r="R317" s="3">
        <f>SUM(Table2[[#This Row],[Qualified Activities Professional Hours]:[Other Activities Professional Hours]])/Table2[[#This Row],[MDS Census]]</f>
        <v>0.29289081145584722</v>
      </c>
      <c r="S317" s="3">
        <v>0.55500000000000005</v>
      </c>
      <c r="T317" s="3">
        <v>4.8315555555555534</v>
      </c>
      <c r="U317" s="3">
        <v>0</v>
      </c>
      <c r="V317" s="3">
        <f>SUM(Table2[[#This Row],[Occupational Therapist Hours]:[OT Aide Hours]])/Table2[[#This Row],[MDS Census]]</f>
        <v>0.14462708830548918</v>
      </c>
      <c r="W317" s="3">
        <v>1.1714444444444443</v>
      </c>
      <c r="X317" s="3">
        <v>2.8821111111111111</v>
      </c>
      <c r="Y317" s="3">
        <v>0</v>
      </c>
      <c r="Z317" s="3">
        <f>SUM(Table2[[#This Row],[Physical Therapist (PT) Hours]:[PT Aide Hours]])/Table2[[#This Row],[MDS Census]]</f>
        <v>0.10883651551312648</v>
      </c>
      <c r="AA317" s="3">
        <v>0</v>
      </c>
      <c r="AB317" s="3">
        <v>0</v>
      </c>
      <c r="AC317" s="3">
        <v>0</v>
      </c>
      <c r="AD317" s="3">
        <v>0</v>
      </c>
      <c r="AE317" s="3">
        <v>0</v>
      </c>
      <c r="AF317" s="3">
        <v>0</v>
      </c>
      <c r="AG317" s="3">
        <v>0</v>
      </c>
      <c r="AH317" s="1" t="s">
        <v>315</v>
      </c>
      <c r="AI317" s="17">
        <v>5</v>
      </c>
      <c r="AJ317" s="1"/>
    </row>
    <row r="318" spans="1:36" x14ac:dyDescent="0.2">
      <c r="A318" s="1" t="s">
        <v>425</v>
      </c>
      <c r="B318" s="1" t="s">
        <v>744</v>
      </c>
      <c r="C318" s="1" t="s">
        <v>874</v>
      </c>
      <c r="D318" s="1" t="s">
        <v>1070</v>
      </c>
      <c r="E318" s="3">
        <v>75.922222222222217</v>
      </c>
      <c r="F318" s="3">
        <v>0.97777777777777775</v>
      </c>
      <c r="G318" s="3">
        <v>0.33333333333333331</v>
      </c>
      <c r="H318" s="3">
        <v>0.47222222222222221</v>
      </c>
      <c r="I318" s="3">
        <v>5.3305555555555557</v>
      </c>
      <c r="J318" s="3">
        <v>0</v>
      </c>
      <c r="K318" s="3">
        <v>0</v>
      </c>
      <c r="L318" s="3">
        <v>4.6488888888888891</v>
      </c>
      <c r="M318" s="3">
        <v>9.9477777777777767</v>
      </c>
      <c r="N318" s="3">
        <v>0</v>
      </c>
      <c r="O318" s="3">
        <f>SUM(Table2[[#This Row],[Qualified Social Work Staff Hours]:[Other Social Work Staff Hours]])/Table2[[#This Row],[MDS Census]]</f>
        <v>0.13102590370261963</v>
      </c>
      <c r="P318" s="3">
        <v>5.0388888888888888</v>
      </c>
      <c r="Q318" s="3">
        <v>14.92333333333333</v>
      </c>
      <c r="R318" s="3">
        <f>SUM(Table2[[#This Row],[Qualified Activities Professional Hours]:[Other Activities Professional Hours]])/Table2[[#This Row],[MDS Census]]</f>
        <v>0.26292989901946434</v>
      </c>
      <c r="S318" s="3">
        <v>3.4002222222222231</v>
      </c>
      <c r="T318" s="3">
        <v>6.1387777777777766</v>
      </c>
      <c r="U318" s="3">
        <v>0</v>
      </c>
      <c r="V318" s="3">
        <f>SUM(Table2[[#This Row],[Occupational Therapist Hours]:[OT Aide Hours]])/Table2[[#This Row],[MDS Census]]</f>
        <v>0.12564173862139616</v>
      </c>
      <c r="W318" s="3">
        <v>4.4988888888888896</v>
      </c>
      <c r="X318" s="3">
        <v>8.3678888888888885</v>
      </c>
      <c r="Y318" s="3">
        <v>0</v>
      </c>
      <c r="Z318" s="3">
        <f>SUM(Table2[[#This Row],[Physical Therapist (PT) Hours]:[PT Aide Hours]])/Table2[[#This Row],[MDS Census]]</f>
        <v>0.16947314503146496</v>
      </c>
      <c r="AA318" s="3">
        <v>0</v>
      </c>
      <c r="AB318" s="3">
        <v>0</v>
      </c>
      <c r="AC318" s="3">
        <v>0</v>
      </c>
      <c r="AD318" s="3">
        <v>0</v>
      </c>
      <c r="AE318" s="3">
        <v>0</v>
      </c>
      <c r="AF318" s="3">
        <v>0</v>
      </c>
      <c r="AG318" s="3">
        <v>0</v>
      </c>
      <c r="AH318" s="1" t="s">
        <v>316</v>
      </c>
      <c r="AI318" s="17">
        <v>5</v>
      </c>
      <c r="AJ318" s="1"/>
    </row>
    <row r="319" spans="1:36" x14ac:dyDescent="0.2">
      <c r="A319" s="1" t="s">
        <v>425</v>
      </c>
      <c r="B319" s="1" t="s">
        <v>745</v>
      </c>
      <c r="C319" s="1" t="s">
        <v>1042</v>
      </c>
      <c r="D319" s="1" t="s">
        <v>1100</v>
      </c>
      <c r="E319" s="3">
        <v>49.511111111111113</v>
      </c>
      <c r="F319" s="3">
        <v>5.1555555555555559</v>
      </c>
      <c r="G319" s="3">
        <v>0.14444444444444443</v>
      </c>
      <c r="H319" s="3">
        <v>0</v>
      </c>
      <c r="I319" s="3">
        <v>5.333333333333333</v>
      </c>
      <c r="J319" s="3">
        <v>0</v>
      </c>
      <c r="K319" s="3">
        <v>0.42222222222222222</v>
      </c>
      <c r="L319" s="3">
        <v>1.1768888888888887</v>
      </c>
      <c r="M319" s="3">
        <v>5.0666666666666664</v>
      </c>
      <c r="N319" s="3">
        <v>0</v>
      </c>
      <c r="O319" s="3">
        <f>SUM(Table2[[#This Row],[Qualified Social Work Staff Hours]:[Other Social Work Staff Hours]])/Table2[[#This Row],[MDS Census]]</f>
        <v>0.1023339317773788</v>
      </c>
      <c r="P319" s="3">
        <v>5.541666666666667</v>
      </c>
      <c r="Q319" s="3">
        <v>4.6572222222222228</v>
      </c>
      <c r="R319" s="3">
        <f>SUM(Table2[[#This Row],[Qualified Activities Professional Hours]:[Other Activities Professional Hours]])/Table2[[#This Row],[MDS Census]]</f>
        <v>0.20599192100538602</v>
      </c>
      <c r="S319" s="3">
        <v>20.38655555555556</v>
      </c>
      <c r="T319" s="3">
        <v>0</v>
      </c>
      <c r="U319" s="3">
        <v>0</v>
      </c>
      <c r="V319" s="3">
        <f>SUM(Table2[[#This Row],[Occupational Therapist Hours]:[OT Aide Hours]])/Table2[[#This Row],[MDS Census]]</f>
        <v>0.41175718132854588</v>
      </c>
      <c r="W319" s="3">
        <v>11.954333333333336</v>
      </c>
      <c r="X319" s="3">
        <v>0</v>
      </c>
      <c r="Y319" s="3">
        <v>0</v>
      </c>
      <c r="Z319" s="3">
        <f>SUM(Table2[[#This Row],[Physical Therapist (PT) Hours]:[PT Aide Hours]])/Table2[[#This Row],[MDS Census]]</f>
        <v>0.24144748653500903</v>
      </c>
      <c r="AA319" s="3">
        <v>0</v>
      </c>
      <c r="AB319" s="3">
        <v>0</v>
      </c>
      <c r="AC319" s="3">
        <v>0</v>
      </c>
      <c r="AD319" s="3">
        <v>0</v>
      </c>
      <c r="AE319" s="3">
        <v>0</v>
      </c>
      <c r="AF319" s="3">
        <v>0</v>
      </c>
      <c r="AG319" s="3">
        <v>0</v>
      </c>
      <c r="AH319" s="1" t="s">
        <v>317</v>
      </c>
      <c r="AI319" s="17">
        <v>5</v>
      </c>
      <c r="AJ319" s="1"/>
    </row>
    <row r="320" spans="1:36" x14ac:dyDescent="0.2">
      <c r="A320" s="1" t="s">
        <v>425</v>
      </c>
      <c r="B320" s="1" t="s">
        <v>746</v>
      </c>
      <c r="C320" s="1" t="s">
        <v>1043</v>
      </c>
      <c r="D320" s="1" t="s">
        <v>1146</v>
      </c>
      <c r="E320" s="3">
        <v>54.68888888888889</v>
      </c>
      <c r="F320" s="3">
        <v>5.4222222222222225</v>
      </c>
      <c r="G320" s="3">
        <v>1.2</v>
      </c>
      <c r="H320" s="3">
        <v>0.31111111111111112</v>
      </c>
      <c r="I320" s="3">
        <v>5.7611111111111111</v>
      </c>
      <c r="J320" s="3">
        <v>0</v>
      </c>
      <c r="K320" s="3">
        <v>0</v>
      </c>
      <c r="L320" s="3">
        <v>2.3665555555555549</v>
      </c>
      <c r="M320" s="3">
        <v>5.8922222222222231</v>
      </c>
      <c r="N320" s="3">
        <v>0</v>
      </c>
      <c r="O320" s="3">
        <f>SUM(Table2[[#This Row],[Qualified Social Work Staff Hours]:[Other Social Work Staff Hours]])/Table2[[#This Row],[MDS Census]]</f>
        <v>0.10774075579032914</v>
      </c>
      <c r="P320" s="3">
        <v>5.8311111111111105</v>
      </c>
      <c r="Q320" s="3">
        <v>4.7888888888888896</v>
      </c>
      <c r="R320" s="3">
        <f>SUM(Table2[[#This Row],[Qualified Activities Professional Hours]:[Other Activities Professional Hours]])/Table2[[#This Row],[MDS Census]]</f>
        <v>0.19418935392117026</v>
      </c>
      <c r="S320" s="3">
        <v>11.749777777777773</v>
      </c>
      <c r="T320" s="3">
        <v>0</v>
      </c>
      <c r="U320" s="3">
        <v>0</v>
      </c>
      <c r="V320" s="3">
        <f>SUM(Table2[[#This Row],[Occupational Therapist Hours]:[OT Aide Hours]])/Table2[[#This Row],[MDS Census]]</f>
        <v>0.21484762291751311</v>
      </c>
      <c r="W320" s="3">
        <v>3.886777777777779</v>
      </c>
      <c r="X320" s="3">
        <v>6.7299999999999978</v>
      </c>
      <c r="Y320" s="3">
        <v>0</v>
      </c>
      <c r="Z320" s="3">
        <f>SUM(Table2[[#This Row],[Physical Therapist (PT) Hours]:[PT Aide Hours]])/Table2[[#This Row],[MDS Census]]</f>
        <v>0.19413043478260869</v>
      </c>
      <c r="AA320" s="3">
        <v>0</v>
      </c>
      <c r="AB320" s="3">
        <v>0</v>
      </c>
      <c r="AC320" s="3">
        <v>0</v>
      </c>
      <c r="AD320" s="3">
        <v>0</v>
      </c>
      <c r="AE320" s="3">
        <v>0</v>
      </c>
      <c r="AF320" s="3">
        <v>0</v>
      </c>
      <c r="AG320" s="3">
        <v>0</v>
      </c>
      <c r="AH320" s="1" t="s">
        <v>318</v>
      </c>
      <c r="AI320" s="17">
        <v>5</v>
      </c>
      <c r="AJ320" s="1"/>
    </row>
    <row r="321" spans="1:36" x14ac:dyDescent="0.2">
      <c r="A321" s="1" t="s">
        <v>425</v>
      </c>
      <c r="B321" s="1" t="s">
        <v>747</v>
      </c>
      <c r="C321" s="1" t="s">
        <v>943</v>
      </c>
      <c r="D321" s="1" t="s">
        <v>1125</v>
      </c>
      <c r="E321" s="3">
        <v>29.511111111111113</v>
      </c>
      <c r="F321" s="3">
        <v>2.4</v>
      </c>
      <c r="G321" s="3">
        <v>0</v>
      </c>
      <c r="H321" s="3">
        <v>0.43333333333333335</v>
      </c>
      <c r="I321" s="3">
        <v>0.81111111111111112</v>
      </c>
      <c r="J321" s="3">
        <v>0</v>
      </c>
      <c r="K321" s="3">
        <v>0</v>
      </c>
      <c r="L321" s="3">
        <v>1.0413333333333332</v>
      </c>
      <c r="M321" s="3">
        <v>0</v>
      </c>
      <c r="N321" s="3">
        <v>0</v>
      </c>
      <c r="O321" s="3">
        <f>SUM(Table2[[#This Row],[Qualified Social Work Staff Hours]:[Other Social Work Staff Hours]])/Table2[[#This Row],[MDS Census]]</f>
        <v>0</v>
      </c>
      <c r="P321" s="3">
        <v>4.650555555555556</v>
      </c>
      <c r="Q321" s="3">
        <v>5.0177777777777788</v>
      </c>
      <c r="R321" s="3">
        <f>SUM(Table2[[#This Row],[Qualified Activities Professional Hours]:[Other Activities Professional Hours]])/Table2[[#This Row],[MDS Census]]</f>
        <v>0.3276167168674699</v>
      </c>
      <c r="S321" s="3">
        <v>6.5278888888888886</v>
      </c>
      <c r="T321" s="3">
        <v>0.49088888888888882</v>
      </c>
      <c r="U321" s="3">
        <v>0</v>
      </c>
      <c r="V321" s="3">
        <f>SUM(Table2[[#This Row],[Occupational Therapist Hours]:[OT Aide Hours]])/Table2[[#This Row],[MDS Census]]</f>
        <v>0.23783509036144576</v>
      </c>
      <c r="W321" s="3">
        <v>3.2210000000000005</v>
      </c>
      <c r="X321" s="3">
        <v>3.8606666666666665</v>
      </c>
      <c r="Y321" s="3">
        <v>0</v>
      </c>
      <c r="Z321" s="3">
        <f>SUM(Table2[[#This Row],[Physical Therapist (PT) Hours]:[PT Aide Hours]])/Table2[[#This Row],[MDS Census]]</f>
        <v>0.23996611445783131</v>
      </c>
      <c r="AA321" s="3">
        <v>0</v>
      </c>
      <c r="AB321" s="3">
        <v>0</v>
      </c>
      <c r="AC321" s="3">
        <v>0</v>
      </c>
      <c r="AD321" s="3">
        <v>0</v>
      </c>
      <c r="AE321" s="3">
        <v>0</v>
      </c>
      <c r="AF321" s="3">
        <v>0.89444444444444393</v>
      </c>
      <c r="AG321" s="3">
        <v>0</v>
      </c>
      <c r="AH321" s="1" t="s">
        <v>319</v>
      </c>
      <c r="AI321" s="17">
        <v>5</v>
      </c>
      <c r="AJ321" s="1"/>
    </row>
    <row r="322" spans="1:36" x14ac:dyDescent="0.2">
      <c r="A322" s="1" t="s">
        <v>425</v>
      </c>
      <c r="B322" s="1" t="s">
        <v>748</v>
      </c>
      <c r="C322" s="1" t="s">
        <v>1044</v>
      </c>
      <c r="D322" s="1" t="s">
        <v>1080</v>
      </c>
      <c r="E322" s="3">
        <v>41.12222222222222</v>
      </c>
      <c r="F322" s="3">
        <v>4.9777777777777779</v>
      </c>
      <c r="G322" s="3">
        <v>0</v>
      </c>
      <c r="H322" s="3">
        <v>0</v>
      </c>
      <c r="I322" s="3">
        <v>0.57777777777777772</v>
      </c>
      <c r="J322" s="3">
        <v>0</v>
      </c>
      <c r="K322" s="3">
        <v>0</v>
      </c>
      <c r="L322" s="3">
        <v>0.42977777777777787</v>
      </c>
      <c r="M322" s="3">
        <v>5.2277777777777779</v>
      </c>
      <c r="N322" s="3">
        <v>4.484222222222221</v>
      </c>
      <c r="O322" s="3">
        <f>SUM(Table2[[#This Row],[Qualified Social Work Staff Hours]:[Other Social Work Staff Hours]])/Table2[[#This Row],[MDS Census]]</f>
        <v>0.23617400702512836</v>
      </c>
      <c r="P322" s="3">
        <v>4.7222222222222223</v>
      </c>
      <c r="Q322" s="3">
        <v>12.503111111111108</v>
      </c>
      <c r="R322" s="3">
        <f>SUM(Table2[[#This Row],[Qualified Activities Professional Hours]:[Other Activities Professional Hours]])/Table2[[#This Row],[MDS Census]]</f>
        <v>0.41888138340988917</v>
      </c>
      <c r="S322" s="3">
        <v>12.567777777777774</v>
      </c>
      <c r="T322" s="3">
        <v>1.3638888888888889</v>
      </c>
      <c r="U322" s="3">
        <v>0</v>
      </c>
      <c r="V322" s="3">
        <f>SUM(Table2[[#This Row],[Occupational Therapist Hours]:[OT Aide Hours]])/Table2[[#This Row],[MDS Census]]</f>
        <v>0.33878681437449332</v>
      </c>
      <c r="W322" s="3">
        <v>0.7797777777777779</v>
      </c>
      <c r="X322" s="3">
        <v>6.0480000000000009</v>
      </c>
      <c r="Y322" s="3">
        <v>0</v>
      </c>
      <c r="Z322" s="3">
        <f>SUM(Table2[[#This Row],[Physical Therapist (PT) Hours]:[PT Aide Hours]])/Table2[[#This Row],[MDS Census]]</f>
        <v>0.16603620643069444</v>
      </c>
      <c r="AA322" s="3">
        <v>0</v>
      </c>
      <c r="AB322" s="3">
        <v>0</v>
      </c>
      <c r="AC322" s="3">
        <v>0</v>
      </c>
      <c r="AD322" s="3">
        <v>0</v>
      </c>
      <c r="AE322" s="3">
        <v>0</v>
      </c>
      <c r="AF322" s="3">
        <v>0</v>
      </c>
      <c r="AG322" s="3">
        <v>0</v>
      </c>
      <c r="AH322" s="1" t="s">
        <v>320</v>
      </c>
      <c r="AI322" s="17">
        <v>5</v>
      </c>
      <c r="AJ322" s="1"/>
    </row>
    <row r="323" spans="1:36" x14ac:dyDescent="0.2">
      <c r="A323" s="1" t="s">
        <v>425</v>
      </c>
      <c r="B323" s="1" t="s">
        <v>749</v>
      </c>
      <c r="C323" s="1" t="s">
        <v>852</v>
      </c>
      <c r="D323" s="1" t="s">
        <v>1067</v>
      </c>
      <c r="E323" s="3">
        <v>53.366666666666667</v>
      </c>
      <c r="F323" s="3">
        <v>5.6</v>
      </c>
      <c r="G323" s="3">
        <v>0.42222222222222222</v>
      </c>
      <c r="H323" s="3">
        <v>0</v>
      </c>
      <c r="I323" s="3">
        <v>3.5</v>
      </c>
      <c r="J323" s="3">
        <v>0</v>
      </c>
      <c r="K323" s="3">
        <v>0</v>
      </c>
      <c r="L323" s="3">
        <v>0.5444444444444444</v>
      </c>
      <c r="M323" s="3">
        <v>10.044444444444444</v>
      </c>
      <c r="N323" s="3">
        <v>0</v>
      </c>
      <c r="O323" s="3">
        <f>SUM(Table2[[#This Row],[Qualified Social Work Staff Hours]:[Other Social Work Staff Hours]])/Table2[[#This Row],[MDS Census]]</f>
        <v>0.18821569852175724</v>
      </c>
      <c r="P323" s="3">
        <v>0</v>
      </c>
      <c r="Q323" s="3">
        <v>0</v>
      </c>
      <c r="R323" s="3">
        <f>SUM(Table2[[#This Row],[Qualified Activities Professional Hours]:[Other Activities Professional Hours]])/Table2[[#This Row],[MDS Census]]</f>
        <v>0</v>
      </c>
      <c r="S323" s="3">
        <v>10.422222222222222</v>
      </c>
      <c r="T323" s="3">
        <v>4.8555555555555552</v>
      </c>
      <c r="U323" s="3">
        <v>0</v>
      </c>
      <c r="V323" s="3">
        <f>SUM(Table2[[#This Row],[Occupational Therapist Hours]:[OT Aide Hours]])/Table2[[#This Row],[MDS Census]]</f>
        <v>0.28627940870289403</v>
      </c>
      <c r="W323" s="3">
        <v>5.6</v>
      </c>
      <c r="X323" s="3">
        <v>12.641666666666667</v>
      </c>
      <c r="Y323" s="3">
        <v>0</v>
      </c>
      <c r="Z323" s="3">
        <f>SUM(Table2[[#This Row],[Physical Therapist (PT) Hours]:[PT Aide Hours]])/Table2[[#This Row],[MDS Census]]</f>
        <v>0.34181761399125549</v>
      </c>
      <c r="AA323" s="3">
        <v>0</v>
      </c>
      <c r="AB323" s="3">
        <v>5.6</v>
      </c>
      <c r="AC323" s="3">
        <v>0</v>
      </c>
      <c r="AD323" s="3">
        <v>0</v>
      </c>
      <c r="AE323" s="3">
        <v>0</v>
      </c>
      <c r="AF323" s="3">
        <v>0</v>
      </c>
      <c r="AG323" s="3">
        <v>0</v>
      </c>
      <c r="AH323" s="1" t="s">
        <v>321</v>
      </c>
      <c r="AI323" s="17">
        <v>5</v>
      </c>
      <c r="AJ323" s="1"/>
    </row>
    <row r="324" spans="1:36" x14ac:dyDescent="0.2">
      <c r="A324" s="1" t="s">
        <v>425</v>
      </c>
      <c r="B324" s="1" t="s">
        <v>750</v>
      </c>
      <c r="C324" s="1" t="s">
        <v>919</v>
      </c>
      <c r="D324" s="1" t="s">
        <v>1110</v>
      </c>
      <c r="E324" s="3">
        <v>11.911111111111111</v>
      </c>
      <c r="F324" s="3">
        <v>1.4622222222222221</v>
      </c>
      <c r="G324" s="3">
        <v>0</v>
      </c>
      <c r="H324" s="3">
        <v>1.9533333333333334</v>
      </c>
      <c r="I324" s="3">
        <v>2.8833333333333333</v>
      </c>
      <c r="J324" s="3">
        <v>0</v>
      </c>
      <c r="K324" s="3">
        <v>0</v>
      </c>
      <c r="L324" s="3">
        <v>0.39166666666666666</v>
      </c>
      <c r="M324" s="3">
        <v>5.19</v>
      </c>
      <c r="N324" s="3">
        <v>0</v>
      </c>
      <c r="O324" s="3">
        <f>SUM(Table2[[#This Row],[Qualified Social Work Staff Hours]:[Other Social Work Staff Hours]])/Table2[[#This Row],[MDS Census]]</f>
        <v>0.43572761194029852</v>
      </c>
      <c r="P324" s="3">
        <v>0</v>
      </c>
      <c r="Q324" s="3">
        <v>0</v>
      </c>
      <c r="R324" s="3">
        <f>SUM(Table2[[#This Row],[Qualified Activities Professional Hours]:[Other Activities Professional Hours]])/Table2[[#This Row],[MDS Census]]</f>
        <v>0</v>
      </c>
      <c r="S324" s="3">
        <v>5.5166666666666666</v>
      </c>
      <c r="T324" s="3">
        <v>5.115555555555555</v>
      </c>
      <c r="U324" s="3">
        <v>0</v>
      </c>
      <c r="V324" s="3">
        <f>SUM(Table2[[#This Row],[Occupational Therapist Hours]:[OT Aide Hours]])/Table2[[#This Row],[MDS Census]]</f>
        <v>0.89263059701492531</v>
      </c>
      <c r="W324" s="3">
        <v>6.0250000000000004</v>
      </c>
      <c r="X324" s="3">
        <v>6.78722222222222</v>
      </c>
      <c r="Y324" s="3">
        <v>0</v>
      </c>
      <c r="Z324" s="3">
        <f>SUM(Table2[[#This Row],[Physical Therapist (PT) Hours]:[PT Aide Hours]])/Table2[[#This Row],[MDS Census]]</f>
        <v>1.0756529850746268</v>
      </c>
      <c r="AA324" s="3">
        <v>0</v>
      </c>
      <c r="AB324" s="3">
        <v>3.0833333333333335</v>
      </c>
      <c r="AC324" s="3">
        <v>0</v>
      </c>
      <c r="AD324" s="3">
        <v>0</v>
      </c>
      <c r="AE324" s="3">
        <v>0</v>
      </c>
      <c r="AF324" s="3">
        <v>0.89933333333333332</v>
      </c>
      <c r="AG324" s="3">
        <v>0</v>
      </c>
      <c r="AH324" s="1" t="s">
        <v>322</v>
      </c>
      <c r="AI324" s="17">
        <v>5</v>
      </c>
      <c r="AJ324" s="1"/>
    </row>
    <row r="325" spans="1:36" x14ac:dyDescent="0.2">
      <c r="A325" s="1" t="s">
        <v>425</v>
      </c>
      <c r="B325" s="1" t="s">
        <v>751</v>
      </c>
      <c r="C325" s="1" t="s">
        <v>952</v>
      </c>
      <c r="D325" s="1" t="s">
        <v>1079</v>
      </c>
      <c r="E325" s="3">
        <v>106.12222222222222</v>
      </c>
      <c r="F325" s="3">
        <v>4.583333333333333</v>
      </c>
      <c r="G325" s="3">
        <v>0.13333333333333333</v>
      </c>
      <c r="H325" s="3">
        <v>0</v>
      </c>
      <c r="I325" s="3">
        <v>8.2861111111111114</v>
      </c>
      <c r="J325" s="3">
        <v>0</v>
      </c>
      <c r="K325" s="3">
        <v>0</v>
      </c>
      <c r="L325" s="3">
        <v>2.2388888888888889</v>
      </c>
      <c r="M325" s="3">
        <v>0</v>
      </c>
      <c r="N325" s="3">
        <v>9.0250000000000004</v>
      </c>
      <c r="O325" s="3">
        <f>SUM(Table2[[#This Row],[Qualified Social Work Staff Hours]:[Other Social Work Staff Hours]])/Table2[[#This Row],[MDS Census]]</f>
        <v>8.5043450947544771E-2</v>
      </c>
      <c r="P325" s="3">
        <v>9.4138888888888896</v>
      </c>
      <c r="Q325" s="3">
        <v>23.552777777777777</v>
      </c>
      <c r="R325" s="3">
        <f>SUM(Table2[[#This Row],[Qualified Activities Professional Hours]:[Other Activities Professional Hours]])/Table2[[#This Row],[MDS Census]]</f>
        <v>0.31064809967542667</v>
      </c>
      <c r="S325" s="3">
        <v>7.5</v>
      </c>
      <c r="T325" s="3">
        <v>9.0111111111111111</v>
      </c>
      <c r="U325" s="3">
        <v>0</v>
      </c>
      <c r="V325" s="3">
        <f>SUM(Table2[[#This Row],[Occupational Therapist Hours]:[OT Aide Hours]])/Table2[[#This Row],[MDS Census]]</f>
        <v>0.15558580253376611</v>
      </c>
      <c r="W325" s="3">
        <v>4.8777777777777782</v>
      </c>
      <c r="X325" s="3">
        <v>9.4527777777777775</v>
      </c>
      <c r="Y325" s="3">
        <v>0</v>
      </c>
      <c r="Z325" s="3">
        <f>SUM(Table2[[#This Row],[Physical Therapist (PT) Hours]:[PT Aide Hours]])/Table2[[#This Row],[MDS Census]]</f>
        <v>0.13503821589362372</v>
      </c>
      <c r="AA325" s="3">
        <v>0</v>
      </c>
      <c r="AB325" s="3">
        <v>0</v>
      </c>
      <c r="AC325" s="3">
        <v>0</v>
      </c>
      <c r="AD325" s="3">
        <v>0</v>
      </c>
      <c r="AE325" s="3">
        <v>0</v>
      </c>
      <c r="AF325" s="3">
        <v>4.572222222222222</v>
      </c>
      <c r="AG325" s="3">
        <v>0</v>
      </c>
      <c r="AH325" s="1" t="s">
        <v>323</v>
      </c>
      <c r="AI325" s="17">
        <v>5</v>
      </c>
      <c r="AJ325" s="1"/>
    </row>
    <row r="326" spans="1:36" x14ac:dyDescent="0.2">
      <c r="A326" s="1" t="s">
        <v>425</v>
      </c>
      <c r="B326" s="1" t="s">
        <v>752</v>
      </c>
      <c r="C326" s="1" t="s">
        <v>951</v>
      </c>
      <c r="D326" s="1" t="s">
        <v>1097</v>
      </c>
      <c r="E326" s="3">
        <v>115.57777777777778</v>
      </c>
      <c r="F326" s="3">
        <v>5.4222222222222225</v>
      </c>
      <c r="G326" s="3">
        <v>0.53333333333333333</v>
      </c>
      <c r="H326" s="3">
        <v>7.7777777777777779E-2</v>
      </c>
      <c r="I326" s="3">
        <v>10.002444444444446</v>
      </c>
      <c r="J326" s="3">
        <v>0</v>
      </c>
      <c r="K326" s="3">
        <v>0</v>
      </c>
      <c r="L326" s="3">
        <v>4.9000000000000004</v>
      </c>
      <c r="M326" s="3">
        <v>4.1717777777777778</v>
      </c>
      <c r="N326" s="3">
        <v>6.331333333333335</v>
      </c>
      <c r="O326" s="3">
        <f>SUM(Table2[[#This Row],[Qualified Social Work Staff Hours]:[Other Social Work Staff Hours]])/Table2[[#This Row],[MDS Census]]</f>
        <v>9.0874831763122499E-2</v>
      </c>
      <c r="P326" s="3">
        <v>0</v>
      </c>
      <c r="Q326" s="3">
        <v>14.548888888888884</v>
      </c>
      <c r="R326" s="3">
        <f>SUM(Table2[[#This Row],[Qualified Activities Professional Hours]:[Other Activities Professional Hours]])/Table2[[#This Row],[MDS Census]]</f>
        <v>0.12587963853105166</v>
      </c>
      <c r="S326" s="3">
        <v>25.443666666666676</v>
      </c>
      <c r="T326" s="3">
        <v>3.7098888888888886</v>
      </c>
      <c r="U326" s="3">
        <v>0</v>
      </c>
      <c r="V326" s="3">
        <f>SUM(Table2[[#This Row],[Occupational Therapist Hours]:[OT Aide Hours]])/Table2[[#This Row],[MDS Census]]</f>
        <v>0.25224187656219965</v>
      </c>
      <c r="W326" s="3">
        <v>19.24755555555555</v>
      </c>
      <c r="X326" s="3">
        <v>7.1725555555555562</v>
      </c>
      <c r="Y326" s="3">
        <v>0</v>
      </c>
      <c r="Z326" s="3">
        <f>SUM(Table2[[#This Row],[Physical Therapist (PT) Hours]:[PT Aide Hours]])/Table2[[#This Row],[MDS Census]]</f>
        <v>0.22859161699673133</v>
      </c>
      <c r="AA326" s="3">
        <v>0</v>
      </c>
      <c r="AB326" s="3">
        <v>0</v>
      </c>
      <c r="AC326" s="3">
        <v>0</v>
      </c>
      <c r="AD326" s="3">
        <v>0</v>
      </c>
      <c r="AE326" s="3">
        <v>0</v>
      </c>
      <c r="AF326" s="3">
        <v>4.6971111111111128</v>
      </c>
      <c r="AG326" s="3">
        <v>0</v>
      </c>
      <c r="AH326" s="1" t="s">
        <v>324</v>
      </c>
      <c r="AI326" s="17">
        <v>5</v>
      </c>
      <c r="AJ326" s="1"/>
    </row>
    <row r="327" spans="1:36" x14ac:dyDescent="0.2">
      <c r="A327" s="1" t="s">
        <v>425</v>
      </c>
      <c r="B327" s="1" t="s">
        <v>430</v>
      </c>
      <c r="C327" s="1" t="s">
        <v>970</v>
      </c>
      <c r="D327" s="1" t="s">
        <v>1105</v>
      </c>
      <c r="E327" s="3">
        <v>115.27777777777777</v>
      </c>
      <c r="F327" s="3">
        <v>4.9777777777777779</v>
      </c>
      <c r="G327" s="3">
        <v>0.95333333333333314</v>
      </c>
      <c r="H327" s="3">
        <v>0.56666666666666665</v>
      </c>
      <c r="I327" s="3">
        <v>7.0111111111111111</v>
      </c>
      <c r="J327" s="3">
        <v>0</v>
      </c>
      <c r="K327" s="3">
        <v>0</v>
      </c>
      <c r="L327" s="3">
        <v>6.1277777777777782</v>
      </c>
      <c r="M327" s="3">
        <v>13.766666666666667</v>
      </c>
      <c r="N327" s="3">
        <v>6.427777777777778</v>
      </c>
      <c r="O327" s="3">
        <f>SUM(Table2[[#This Row],[Qualified Social Work Staff Hours]:[Other Social Work Staff Hours]])/Table2[[#This Row],[MDS Census]]</f>
        <v>0.1751807228915663</v>
      </c>
      <c r="P327" s="3">
        <v>5.1555555555555559</v>
      </c>
      <c r="Q327" s="3">
        <v>19.377777777777776</v>
      </c>
      <c r="R327" s="3">
        <f>SUM(Table2[[#This Row],[Qualified Activities Professional Hours]:[Other Activities Professional Hours]])/Table2[[#This Row],[MDS Census]]</f>
        <v>0.21281927710843374</v>
      </c>
      <c r="S327" s="3">
        <v>13.194444444444445</v>
      </c>
      <c r="T327" s="3">
        <v>28.194444444444443</v>
      </c>
      <c r="U327" s="3">
        <v>0</v>
      </c>
      <c r="V327" s="3">
        <f>SUM(Table2[[#This Row],[Occupational Therapist Hours]:[OT Aide Hours]])/Table2[[#This Row],[MDS Census]]</f>
        <v>0.35903614457831323</v>
      </c>
      <c r="W327" s="3">
        <v>13.969444444444445</v>
      </c>
      <c r="X327" s="3">
        <v>28.986111111111111</v>
      </c>
      <c r="Y327" s="3">
        <v>0</v>
      </c>
      <c r="Z327" s="3">
        <f>SUM(Table2[[#This Row],[Physical Therapist (PT) Hours]:[PT Aide Hours]])/Table2[[#This Row],[MDS Census]]</f>
        <v>0.37262650602409642</v>
      </c>
      <c r="AA327" s="3">
        <v>0</v>
      </c>
      <c r="AB327" s="3">
        <v>0</v>
      </c>
      <c r="AC327" s="3">
        <v>0</v>
      </c>
      <c r="AD327" s="3">
        <v>0</v>
      </c>
      <c r="AE327" s="3">
        <v>0</v>
      </c>
      <c r="AF327" s="3">
        <v>0</v>
      </c>
      <c r="AG327" s="3">
        <v>0</v>
      </c>
      <c r="AH327" s="1" t="s">
        <v>325</v>
      </c>
      <c r="AI327" s="17">
        <v>5</v>
      </c>
      <c r="AJ327" s="1"/>
    </row>
    <row r="328" spans="1:36" x14ac:dyDescent="0.2">
      <c r="A328" s="1" t="s">
        <v>425</v>
      </c>
      <c r="B328" s="1" t="s">
        <v>753</v>
      </c>
      <c r="C328" s="1" t="s">
        <v>964</v>
      </c>
      <c r="D328" s="1" t="s">
        <v>1131</v>
      </c>
      <c r="E328" s="3">
        <v>28.033333333333335</v>
      </c>
      <c r="F328" s="3">
        <v>5.2333333333333334</v>
      </c>
      <c r="G328" s="3">
        <v>0.30277777777777776</v>
      </c>
      <c r="H328" s="3">
        <v>0.18055555555555555</v>
      </c>
      <c r="I328" s="3">
        <v>1.1000000000000001</v>
      </c>
      <c r="J328" s="3">
        <v>0</v>
      </c>
      <c r="K328" s="3">
        <v>0</v>
      </c>
      <c r="L328" s="3">
        <v>1.542888888888889</v>
      </c>
      <c r="M328" s="3">
        <v>5.3111111111111109</v>
      </c>
      <c r="N328" s="3">
        <v>0</v>
      </c>
      <c r="O328" s="3">
        <f>SUM(Table2[[#This Row],[Qualified Social Work Staff Hours]:[Other Social Work Staff Hours]])/Table2[[#This Row],[MDS Census]]</f>
        <v>0.18945699564011095</v>
      </c>
      <c r="P328" s="3">
        <v>1.0611111111111113</v>
      </c>
      <c r="Q328" s="3">
        <v>4.9477777777777776</v>
      </c>
      <c r="R328" s="3">
        <f>SUM(Table2[[#This Row],[Qualified Activities Professional Hours]:[Other Activities Professional Hours]])/Table2[[#This Row],[MDS Census]]</f>
        <v>0.21434799841458579</v>
      </c>
      <c r="S328" s="3">
        <v>5.0485555555555504</v>
      </c>
      <c r="T328" s="3">
        <v>0</v>
      </c>
      <c r="U328" s="3">
        <v>0</v>
      </c>
      <c r="V328" s="3">
        <f>SUM(Table2[[#This Row],[Occupational Therapist Hours]:[OT Aide Hours]])/Table2[[#This Row],[MDS Census]]</f>
        <v>0.18009116131589359</v>
      </c>
      <c r="W328" s="3">
        <v>1.5494444444444446</v>
      </c>
      <c r="X328" s="3">
        <v>4.3518888888888885</v>
      </c>
      <c r="Y328" s="3">
        <v>0</v>
      </c>
      <c r="Z328" s="3">
        <f>SUM(Table2[[#This Row],[Physical Therapist (PT) Hours]:[PT Aide Hours]])/Table2[[#This Row],[MDS Census]]</f>
        <v>0.21051129607609986</v>
      </c>
      <c r="AA328" s="3">
        <v>0</v>
      </c>
      <c r="AB328" s="3">
        <v>0</v>
      </c>
      <c r="AC328" s="3">
        <v>0</v>
      </c>
      <c r="AD328" s="3">
        <v>0</v>
      </c>
      <c r="AE328" s="3">
        <v>0</v>
      </c>
      <c r="AF328" s="3">
        <v>0</v>
      </c>
      <c r="AG328" s="3">
        <v>0</v>
      </c>
      <c r="AH328" s="1" t="s">
        <v>326</v>
      </c>
      <c r="AI328" s="17">
        <v>5</v>
      </c>
      <c r="AJ328" s="1"/>
    </row>
    <row r="329" spans="1:36" x14ac:dyDescent="0.2">
      <c r="A329" s="1" t="s">
        <v>425</v>
      </c>
      <c r="B329" s="1" t="s">
        <v>754</v>
      </c>
      <c r="C329" s="1" t="s">
        <v>856</v>
      </c>
      <c r="D329" s="1" t="s">
        <v>1118</v>
      </c>
      <c r="E329" s="3">
        <v>35.5</v>
      </c>
      <c r="F329" s="3">
        <v>5.6888888888888891</v>
      </c>
      <c r="G329" s="3">
        <v>0.42511111111111149</v>
      </c>
      <c r="H329" s="3">
        <v>0.16666666666666666</v>
      </c>
      <c r="I329" s="3">
        <v>4.4444444444444446E-2</v>
      </c>
      <c r="J329" s="3">
        <v>0</v>
      </c>
      <c r="K329" s="3">
        <v>0</v>
      </c>
      <c r="L329" s="3">
        <v>0.95277777777777761</v>
      </c>
      <c r="M329" s="3">
        <v>5.990555555555555</v>
      </c>
      <c r="N329" s="3">
        <v>0</v>
      </c>
      <c r="O329" s="3">
        <f>SUM(Table2[[#This Row],[Qualified Social Work Staff Hours]:[Other Social Work Staff Hours]])/Table2[[#This Row],[MDS Census]]</f>
        <v>0.16874804381846634</v>
      </c>
      <c r="P329" s="3">
        <v>4.7624444444444443</v>
      </c>
      <c r="Q329" s="3">
        <v>16.190999999999999</v>
      </c>
      <c r="R329" s="3">
        <f>SUM(Table2[[#This Row],[Qualified Activities Professional Hours]:[Other Activities Professional Hours]])/Table2[[#This Row],[MDS Census]]</f>
        <v>0.59023787167449138</v>
      </c>
      <c r="S329" s="3">
        <v>0.50177777777777777</v>
      </c>
      <c r="T329" s="3">
        <v>3.0914444444444453</v>
      </c>
      <c r="U329" s="3">
        <v>0</v>
      </c>
      <c r="V329" s="3">
        <f>SUM(Table2[[#This Row],[Occupational Therapist Hours]:[OT Aide Hours]])/Table2[[#This Row],[MDS Census]]</f>
        <v>0.10121752738654149</v>
      </c>
      <c r="W329" s="3">
        <v>0.53177777777777779</v>
      </c>
      <c r="X329" s="3">
        <v>1.9110000000000005</v>
      </c>
      <c r="Y329" s="3">
        <v>0</v>
      </c>
      <c r="Z329" s="3">
        <f>SUM(Table2[[#This Row],[Physical Therapist (PT) Hours]:[PT Aide Hours]])/Table2[[#This Row],[MDS Census]]</f>
        <v>6.8810641627543051E-2</v>
      </c>
      <c r="AA329" s="3">
        <v>0</v>
      </c>
      <c r="AB329" s="3">
        <v>0</v>
      </c>
      <c r="AC329" s="3">
        <v>0</v>
      </c>
      <c r="AD329" s="3">
        <v>0</v>
      </c>
      <c r="AE329" s="3">
        <v>0</v>
      </c>
      <c r="AF329" s="3">
        <v>0</v>
      </c>
      <c r="AG329" s="3">
        <v>1.311111111111111E-2</v>
      </c>
      <c r="AH329" s="1" t="s">
        <v>327</v>
      </c>
      <c r="AI329" s="17">
        <v>5</v>
      </c>
      <c r="AJ329" s="1"/>
    </row>
    <row r="330" spans="1:36" x14ac:dyDescent="0.2">
      <c r="A330" s="1" t="s">
        <v>425</v>
      </c>
      <c r="B330" s="1" t="s">
        <v>755</v>
      </c>
      <c r="C330" s="1" t="s">
        <v>917</v>
      </c>
      <c r="D330" s="1" t="s">
        <v>1109</v>
      </c>
      <c r="E330" s="3">
        <v>12.377777777777778</v>
      </c>
      <c r="F330" s="3">
        <v>1.6222222222222222</v>
      </c>
      <c r="G330" s="3">
        <v>6.6666666666666666E-2</v>
      </c>
      <c r="H330" s="3">
        <v>0.44444444444444442</v>
      </c>
      <c r="I330" s="3">
        <v>2.3555555555555556</v>
      </c>
      <c r="J330" s="3">
        <v>0</v>
      </c>
      <c r="K330" s="3">
        <v>0</v>
      </c>
      <c r="L330" s="3">
        <v>0.47622222222222221</v>
      </c>
      <c r="M330" s="3">
        <v>2.0166666666666666</v>
      </c>
      <c r="N330" s="3">
        <v>1.5205555555555554</v>
      </c>
      <c r="O330" s="3">
        <f>SUM(Table2[[#This Row],[Qualified Social Work Staff Hours]:[Other Social Work Staff Hours]])/Table2[[#This Row],[MDS Census]]</f>
        <v>0.28577199281867144</v>
      </c>
      <c r="P330" s="3">
        <v>0</v>
      </c>
      <c r="Q330" s="3">
        <v>0</v>
      </c>
      <c r="R330" s="3">
        <f>SUM(Table2[[#This Row],[Qualified Activities Professional Hours]:[Other Activities Professional Hours]])/Table2[[#This Row],[MDS Census]]</f>
        <v>0</v>
      </c>
      <c r="S330" s="3">
        <v>14.396666666666667</v>
      </c>
      <c r="T330" s="3">
        <v>0</v>
      </c>
      <c r="U330" s="3">
        <v>0</v>
      </c>
      <c r="V330" s="3">
        <f>SUM(Table2[[#This Row],[Occupational Therapist Hours]:[OT Aide Hours]])/Table2[[#This Row],[MDS Census]]</f>
        <v>1.1631059245960502</v>
      </c>
      <c r="W330" s="3">
        <v>7.0704444444444432</v>
      </c>
      <c r="X330" s="3">
        <v>7.2295555555555566</v>
      </c>
      <c r="Y330" s="3">
        <v>0</v>
      </c>
      <c r="Z330" s="3">
        <f>SUM(Table2[[#This Row],[Physical Therapist (PT) Hours]:[PT Aide Hours]])/Table2[[#This Row],[MDS Census]]</f>
        <v>1.1552962298025136</v>
      </c>
      <c r="AA330" s="3">
        <v>0</v>
      </c>
      <c r="AB330" s="3">
        <v>0</v>
      </c>
      <c r="AC330" s="3">
        <v>0</v>
      </c>
      <c r="AD330" s="3">
        <v>0</v>
      </c>
      <c r="AE330" s="3">
        <v>0</v>
      </c>
      <c r="AF330" s="3">
        <v>0.18555555555555558</v>
      </c>
      <c r="AG330" s="3">
        <v>0</v>
      </c>
      <c r="AH330" s="1" t="s">
        <v>328</v>
      </c>
      <c r="AI330" s="17">
        <v>5</v>
      </c>
      <c r="AJ330" s="1"/>
    </row>
    <row r="331" spans="1:36" x14ac:dyDescent="0.2">
      <c r="A331" s="1" t="s">
        <v>425</v>
      </c>
      <c r="B331" s="1" t="s">
        <v>756</v>
      </c>
      <c r="C331" s="1" t="s">
        <v>918</v>
      </c>
      <c r="D331" s="1" t="s">
        <v>1079</v>
      </c>
      <c r="E331" s="3">
        <v>87.588888888888889</v>
      </c>
      <c r="F331" s="3">
        <v>5.5611111111111109</v>
      </c>
      <c r="G331" s="3">
        <v>0.30555555555555558</v>
      </c>
      <c r="H331" s="3">
        <v>0</v>
      </c>
      <c r="I331" s="3">
        <v>4.0222222222222221</v>
      </c>
      <c r="J331" s="3">
        <v>0</v>
      </c>
      <c r="K331" s="3">
        <v>0</v>
      </c>
      <c r="L331" s="3">
        <v>2.3250000000000002</v>
      </c>
      <c r="M331" s="3">
        <v>7.2638888888888893</v>
      </c>
      <c r="N331" s="3">
        <v>0</v>
      </c>
      <c r="O331" s="3">
        <f>SUM(Table2[[#This Row],[Qualified Social Work Staff Hours]:[Other Social Work Staff Hours]])/Table2[[#This Row],[MDS Census]]</f>
        <v>8.2931625015856908E-2</v>
      </c>
      <c r="P331" s="3">
        <v>4.0888888888888886</v>
      </c>
      <c r="Q331" s="3">
        <v>11.382777777777781</v>
      </c>
      <c r="R331" s="3">
        <f>SUM(Table2[[#This Row],[Qualified Activities Professional Hours]:[Other Activities Professional Hours]])/Table2[[#This Row],[MDS Census]]</f>
        <v>0.17663960421159461</v>
      </c>
      <c r="S331" s="3">
        <v>8.6722222222222225</v>
      </c>
      <c r="T331" s="3">
        <v>6.5777777777777775</v>
      </c>
      <c r="U331" s="3">
        <v>0</v>
      </c>
      <c r="V331" s="3">
        <f>SUM(Table2[[#This Row],[Occupational Therapist Hours]:[OT Aide Hours]])/Table2[[#This Row],[MDS Census]]</f>
        <v>0.17410884181149308</v>
      </c>
      <c r="W331" s="3">
        <v>6.2666666666666666</v>
      </c>
      <c r="X331" s="3">
        <v>7.291666666666667</v>
      </c>
      <c r="Y331" s="3">
        <v>0</v>
      </c>
      <c r="Z331" s="3">
        <f>SUM(Table2[[#This Row],[Physical Therapist (PT) Hours]:[PT Aide Hours]])/Table2[[#This Row],[MDS Census]]</f>
        <v>0.15479512875808701</v>
      </c>
      <c r="AA331" s="3">
        <v>0</v>
      </c>
      <c r="AB331" s="3">
        <v>0</v>
      </c>
      <c r="AC331" s="3">
        <v>0</v>
      </c>
      <c r="AD331" s="3">
        <v>0</v>
      </c>
      <c r="AE331" s="3">
        <v>0</v>
      </c>
      <c r="AF331" s="3">
        <v>0</v>
      </c>
      <c r="AG331" s="3">
        <v>0</v>
      </c>
      <c r="AH331" s="1" t="s">
        <v>329</v>
      </c>
      <c r="AI331" s="17">
        <v>5</v>
      </c>
      <c r="AJ331" s="1"/>
    </row>
    <row r="332" spans="1:36" x14ac:dyDescent="0.2">
      <c r="A332" s="1" t="s">
        <v>425</v>
      </c>
      <c r="B332" s="1" t="s">
        <v>757</v>
      </c>
      <c r="C332" s="1" t="s">
        <v>1045</v>
      </c>
      <c r="D332" s="1" t="s">
        <v>1126</v>
      </c>
      <c r="E332" s="3">
        <v>17.877777777777776</v>
      </c>
      <c r="F332" s="3">
        <v>4.916666666666667</v>
      </c>
      <c r="G332" s="3">
        <v>0.13333333333333333</v>
      </c>
      <c r="H332" s="3">
        <v>0.15555555555555556</v>
      </c>
      <c r="I332" s="3">
        <v>2.6083333333333334</v>
      </c>
      <c r="J332" s="3">
        <v>0</v>
      </c>
      <c r="K332" s="3">
        <v>0</v>
      </c>
      <c r="L332" s="3">
        <v>1.6666666666666666E-2</v>
      </c>
      <c r="M332" s="3">
        <v>2.1</v>
      </c>
      <c r="N332" s="3">
        <v>0</v>
      </c>
      <c r="O332" s="3">
        <f>SUM(Table2[[#This Row],[Qualified Social Work Staff Hours]:[Other Social Work Staff Hours]])/Table2[[#This Row],[MDS Census]]</f>
        <v>0.11746426351771289</v>
      </c>
      <c r="P332" s="3">
        <v>4.6111111111111107</v>
      </c>
      <c r="Q332" s="3">
        <v>6.5555555555555554</v>
      </c>
      <c r="R332" s="3">
        <f>SUM(Table2[[#This Row],[Qualified Activities Professional Hours]:[Other Activities Professional Hours]])/Table2[[#This Row],[MDS Census]]</f>
        <v>0.62461155997513984</v>
      </c>
      <c r="S332" s="3">
        <v>0</v>
      </c>
      <c r="T332" s="3">
        <v>0</v>
      </c>
      <c r="U332" s="3">
        <v>0</v>
      </c>
      <c r="V332" s="3">
        <f>SUM(Table2[[#This Row],[Occupational Therapist Hours]:[OT Aide Hours]])/Table2[[#This Row],[MDS Census]]</f>
        <v>0</v>
      </c>
      <c r="W332" s="3">
        <v>3.3333333333333333E-2</v>
      </c>
      <c r="X332" s="3">
        <v>4.7222222222222221E-2</v>
      </c>
      <c r="Y332" s="3">
        <v>0</v>
      </c>
      <c r="Z332" s="3">
        <f>SUM(Table2[[#This Row],[Physical Therapist (PT) Hours]:[PT Aide Hours]])/Table2[[#This Row],[MDS Census]]</f>
        <v>4.5059042883778743E-3</v>
      </c>
      <c r="AA332" s="3">
        <v>0</v>
      </c>
      <c r="AB332" s="3">
        <v>0</v>
      </c>
      <c r="AC332" s="3">
        <v>0</v>
      </c>
      <c r="AD332" s="3">
        <v>0</v>
      </c>
      <c r="AE332" s="3">
        <v>0</v>
      </c>
      <c r="AF332" s="3">
        <v>0</v>
      </c>
      <c r="AG332" s="3">
        <v>0</v>
      </c>
      <c r="AH332" s="1" t="s">
        <v>330</v>
      </c>
      <c r="AI332" s="17">
        <v>5</v>
      </c>
      <c r="AJ332" s="1"/>
    </row>
    <row r="333" spans="1:36" x14ac:dyDescent="0.2">
      <c r="A333" s="1" t="s">
        <v>425</v>
      </c>
      <c r="B333" s="1" t="s">
        <v>758</v>
      </c>
      <c r="C333" s="1" t="s">
        <v>970</v>
      </c>
      <c r="D333" s="1" t="s">
        <v>1105</v>
      </c>
      <c r="E333" s="3">
        <v>68.511111111111106</v>
      </c>
      <c r="F333" s="3">
        <v>5.6</v>
      </c>
      <c r="G333" s="3">
        <v>0.52777777777777779</v>
      </c>
      <c r="H333" s="3">
        <v>0.33333333333333331</v>
      </c>
      <c r="I333" s="3">
        <v>4.177777777777778</v>
      </c>
      <c r="J333" s="3">
        <v>0</v>
      </c>
      <c r="K333" s="3">
        <v>0</v>
      </c>
      <c r="L333" s="3">
        <v>4.2722222222222221</v>
      </c>
      <c r="M333" s="3">
        <v>5.9515555555555553</v>
      </c>
      <c r="N333" s="3">
        <v>0</v>
      </c>
      <c r="O333" s="3">
        <f>SUM(Table2[[#This Row],[Qualified Social Work Staff Hours]:[Other Social Work Staff Hours]])/Table2[[#This Row],[MDS Census]]</f>
        <v>8.6869931884528059E-2</v>
      </c>
      <c r="P333" s="3">
        <v>5.3511111111111109</v>
      </c>
      <c r="Q333" s="3">
        <v>0</v>
      </c>
      <c r="R333" s="3">
        <f>SUM(Table2[[#This Row],[Qualified Activities Professional Hours]:[Other Activities Professional Hours]])/Table2[[#This Row],[MDS Census]]</f>
        <v>7.8105741161206624E-2</v>
      </c>
      <c r="S333" s="3">
        <v>7.1011111111111092</v>
      </c>
      <c r="T333" s="3">
        <v>10.291666666666666</v>
      </c>
      <c r="U333" s="3">
        <v>0</v>
      </c>
      <c r="V333" s="3">
        <f>SUM(Table2[[#This Row],[Occupational Therapist Hours]:[OT Aide Hours]])/Table2[[#This Row],[MDS Census]]</f>
        <v>0.25386798572818681</v>
      </c>
      <c r="W333" s="3">
        <v>6.6555555555555559</v>
      </c>
      <c r="X333" s="3">
        <v>9.4916666666666671</v>
      </c>
      <c r="Y333" s="3">
        <v>0</v>
      </c>
      <c r="Z333" s="3">
        <f>SUM(Table2[[#This Row],[Physical Therapist (PT) Hours]:[PT Aide Hours]])/Table2[[#This Row],[MDS Census]]</f>
        <v>0.23568764190723324</v>
      </c>
      <c r="AA333" s="3">
        <v>0</v>
      </c>
      <c r="AB333" s="3">
        <v>0.72277777777777785</v>
      </c>
      <c r="AC333" s="3">
        <v>0</v>
      </c>
      <c r="AD333" s="3">
        <v>0</v>
      </c>
      <c r="AE333" s="3">
        <v>0</v>
      </c>
      <c r="AF333" s="3">
        <v>30.460000000000004</v>
      </c>
      <c r="AG333" s="3">
        <v>0</v>
      </c>
      <c r="AH333" s="1" t="s">
        <v>331</v>
      </c>
      <c r="AI333" s="17">
        <v>5</v>
      </c>
      <c r="AJ333" s="1"/>
    </row>
    <row r="334" spans="1:36" x14ac:dyDescent="0.2">
      <c r="A334" s="1" t="s">
        <v>425</v>
      </c>
      <c r="B334" s="1" t="s">
        <v>759</v>
      </c>
      <c r="C334" s="1" t="s">
        <v>918</v>
      </c>
      <c r="D334" s="1" t="s">
        <v>1079</v>
      </c>
      <c r="E334" s="3">
        <v>52.31111111111111</v>
      </c>
      <c r="F334" s="3">
        <v>5.6888888888888891</v>
      </c>
      <c r="G334" s="3">
        <v>0.30555555555555558</v>
      </c>
      <c r="H334" s="3">
        <v>0.29888888888888887</v>
      </c>
      <c r="I334" s="3">
        <v>2.5</v>
      </c>
      <c r="J334" s="3">
        <v>0</v>
      </c>
      <c r="K334" s="3">
        <v>0</v>
      </c>
      <c r="L334" s="3">
        <v>1.1539999999999999</v>
      </c>
      <c r="M334" s="3">
        <v>5.5111111111111111</v>
      </c>
      <c r="N334" s="3">
        <v>1.4444444444444444</v>
      </c>
      <c r="O334" s="3">
        <f>SUM(Table2[[#This Row],[Qualified Social Work Staff Hours]:[Other Social Work Staff Hours]])/Table2[[#This Row],[MDS Census]]</f>
        <v>0.13296516567544606</v>
      </c>
      <c r="P334" s="3">
        <v>0</v>
      </c>
      <c r="Q334" s="3">
        <v>10.419444444444444</v>
      </c>
      <c r="R334" s="3">
        <f>SUM(Table2[[#This Row],[Qualified Activities Professional Hours]:[Other Activities Professional Hours]])/Table2[[#This Row],[MDS Census]]</f>
        <v>0.19918224299065421</v>
      </c>
      <c r="S334" s="3">
        <v>0.85144444444444456</v>
      </c>
      <c r="T334" s="3">
        <v>5.2085555555555549</v>
      </c>
      <c r="U334" s="3">
        <v>0</v>
      </c>
      <c r="V334" s="3">
        <f>SUM(Table2[[#This Row],[Occupational Therapist Hours]:[OT Aide Hours]])/Table2[[#This Row],[MDS Census]]</f>
        <v>0.11584536958368734</v>
      </c>
      <c r="W334" s="3">
        <v>5.3923333333333332</v>
      </c>
      <c r="X334" s="3">
        <v>1.7236666666666662</v>
      </c>
      <c r="Y334" s="3">
        <v>0</v>
      </c>
      <c r="Z334" s="3">
        <f>SUM(Table2[[#This Row],[Physical Therapist (PT) Hours]:[PT Aide Hours]])/Table2[[#This Row],[MDS Census]]</f>
        <v>0.13603228547153781</v>
      </c>
      <c r="AA334" s="3">
        <v>0</v>
      </c>
      <c r="AB334" s="3">
        <v>0</v>
      </c>
      <c r="AC334" s="3">
        <v>0</v>
      </c>
      <c r="AD334" s="3">
        <v>0</v>
      </c>
      <c r="AE334" s="3">
        <v>0</v>
      </c>
      <c r="AF334" s="3">
        <v>0</v>
      </c>
      <c r="AG334" s="3">
        <v>0</v>
      </c>
      <c r="AH334" s="1" t="s">
        <v>332</v>
      </c>
      <c r="AI334" s="17">
        <v>5</v>
      </c>
      <c r="AJ334" s="1"/>
    </row>
    <row r="335" spans="1:36" x14ac:dyDescent="0.2">
      <c r="A335" s="1" t="s">
        <v>425</v>
      </c>
      <c r="B335" s="1" t="s">
        <v>760</v>
      </c>
      <c r="C335" s="1" t="s">
        <v>1046</v>
      </c>
      <c r="D335" s="1" t="s">
        <v>1145</v>
      </c>
      <c r="E335" s="3">
        <v>31.144444444444446</v>
      </c>
      <c r="F335" s="3">
        <v>4.6722222222222225</v>
      </c>
      <c r="G335" s="3">
        <v>0.1022222222222222</v>
      </c>
      <c r="H335" s="3">
        <v>0.17533333333333331</v>
      </c>
      <c r="I335" s="3">
        <v>0.10277777777777777</v>
      </c>
      <c r="J335" s="3">
        <v>0</v>
      </c>
      <c r="K335" s="3">
        <v>0</v>
      </c>
      <c r="L335" s="3">
        <v>7.566666666666666E-2</v>
      </c>
      <c r="M335" s="3">
        <v>0</v>
      </c>
      <c r="N335" s="3">
        <v>4.9811111111111117</v>
      </c>
      <c r="O335" s="3">
        <f>SUM(Table2[[#This Row],[Qualified Social Work Staff Hours]:[Other Social Work Staff Hours]])/Table2[[#This Row],[MDS Census]]</f>
        <v>0.15993578308954692</v>
      </c>
      <c r="P335" s="3">
        <v>4.7055555555555557</v>
      </c>
      <c r="Q335" s="3">
        <v>6.45</v>
      </c>
      <c r="R335" s="3">
        <f>SUM(Table2[[#This Row],[Qualified Activities Professional Hours]:[Other Activities Professional Hours]])/Table2[[#This Row],[MDS Census]]</f>
        <v>0.35818765608276842</v>
      </c>
      <c r="S335" s="3">
        <v>0.81766666666666665</v>
      </c>
      <c r="T335" s="3">
        <v>0</v>
      </c>
      <c r="U335" s="3">
        <v>0</v>
      </c>
      <c r="V335" s="3">
        <f>SUM(Table2[[#This Row],[Occupational Therapist Hours]:[OT Aide Hours]])/Table2[[#This Row],[MDS Census]]</f>
        <v>2.6254013556903315E-2</v>
      </c>
      <c r="W335" s="3">
        <v>1.4603333333333335</v>
      </c>
      <c r="X335" s="3">
        <v>0.75655555555555565</v>
      </c>
      <c r="Y335" s="3">
        <v>0</v>
      </c>
      <c r="Z335" s="3">
        <f>SUM(Table2[[#This Row],[Physical Therapist (PT) Hours]:[PT Aide Hours]])/Table2[[#This Row],[MDS Census]]</f>
        <v>7.1180877631109529E-2</v>
      </c>
      <c r="AA335" s="3">
        <v>0</v>
      </c>
      <c r="AB335" s="3">
        <v>0</v>
      </c>
      <c r="AC335" s="3">
        <v>0</v>
      </c>
      <c r="AD335" s="3">
        <v>0</v>
      </c>
      <c r="AE335" s="3">
        <v>0</v>
      </c>
      <c r="AF335" s="3">
        <v>0</v>
      </c>
      <c r="AG335" s="3">
        <v>0</v>
      </c>
      <c r="AH335" s="1" t="s">
        <v>333</v>
      </c>
      <c r="AI335" s="17">
        <v>5</v>
      </c>
      <c r="AJ335" s="1"/>
    </row>
    <row r="336" spans="1:36" x14ac:dyDescent="0.2">
      <c r="A336" s="1" t="s">
        <v>425</v>
      </c>
      <c r="B336" s="1" t="s">
        <v>761</v>
      </c>
      <c r="C336" s="1" t="s">
        <v>1047</v>
      </c>
      <c r="D336" s="1" t="s">
        <v>1076</v>
      </c>
      <c r="E336" s="3">
        <v>38.266666666666666</v>
      </c>
      <c r="F336" s="3">
        <v>5.333333333333333</v>
      </c>
      <c r="G336" s="3">
        <v>0</v>
      </c>
      <c r="H336" s="3">
        <v>7.7777777777777779E-2</v>
      </c>
      <c r="I336" s="3">
        <v>4.072222222222222</v>
      </c>
      <c r="J336" s="3">
        <v>0</v>
      </c>
      <c r="K336" s="3">
        <v>0</v>
      </c>
      <c r="L336" s="3">
        <v>0.2907777777777778</v>
      </c>
      <c r="M336" s="3">
        <v>4.4888888888888889</v>
      </c>
      <c r="N336" s="3">
        <v>0</v>
      </c>
      <c r="O336" s="3">
        <f>SUM(Table2[[#This Row],[Qualified Social Work Staff Hours]:[Other Social Work Staff Hours]])/Table2[[#This Row],[MDS Census]]</f>
        <v>0.11730545876887341</v>
      </c>
      <c r="P336" s="3">
        <v>4.8444444444444441</v>
      </c>
      <c r="Q336" s="3">
        <v>4.8722222222222218</v>
      </c>
      <c r="R336" s="3">
        <f>SUM(Table2[[#This Row],[Qualified Activities Professional Hours]:[Other Activities Professional Hours]])/Table2[[#This Row],[MDS Census]]</f>
        <v>0.25391986062717764</v>
      </c>
      <c r="S336" s="3">
        <v>5.5285555555555552</v>
      </c>
      <c r="T336" s="3">
        <v>1.2458888888888888</v>
      </c>
      <c r="U336" s="3">
        <v>0</v>
      </c>
      <c r="V336" s="3">
        <f>SUM(Table2[[#This Row],[Occupational Therapist Hours]:[OT Aide Hours]])/Table2[[#This Row],[MDS Census]]</f>
        <v>0.17703252032520325</v>
      </c>
      <c r="W336" s="3">
        <v>5.0872222222222208</v>
      </c>
      <c r="X336" s="3">
        <v>1.2055555555555555</v>
      </c>
      <c r="Y336" s="3">
        <v>0</v>
      </c>
      <c r="Z336" s="3">
        <f>SUM(Table2[[#This Row],[Physical Therapist (PT) Hours]:[PT Aide Hours]])/Table2[[#This Row],[MDS Census]]</f>
        <v>0.16444541231126594</v>
      </c>
      <c r="AA336" s="3">
        <v>0</v>
      </c>
      <c r="AB336" s="3">
        <v>0</v>
      </c>
      <c r="AC336" s="3">
        <v>0</v>
      </c>
      <c r="AD336" s="3">
        <v>0</v>
      </c>
      <c r="AE336" s="3">
        <v>0</v>
      </c>
      <c r="AF336" s="3">
        <v>0</v>
      </c>
      <c r="AG336" s="3">
        <v>0</v>
      </c>
      <c r="AH336" s="1" t="s">
        <v>334</v>
      </c>
      <c r="AI336" s="17">
        <v>5</v>
      </c>
      <c r="AJ336" s="1"/>
    </row>
    <row r="337" spans="1:36" x14ac:dyDescent="0.2">
      <c r="A337" s="1" t="s">
        <v>425</v>
      </c>
      <c r="B337" s="1" t="s">
        <v>762</v>
      </c>
      <c r="C337" s="1" t="s">
        <v>1023</v>
      </c>
      <c r="D337" s="1" t="s">
        <v>1079</v>
      </c>
      <c r="E337" s="3">
        <v>48.922222222222224</v>
      </c>
      <c r="F337" s="3">
        <v>0</v>
      </c>
      <c r="G337" s="3">
        <v>0</v>
      </c>
      <c r="H337" s="3">
        <v>0</v>
      </c>
      <c r="I337" s="3">
        <v>0</v>
      </c>
      <c r="J337" s="3">
        <v>0</v>
      </c>
      <c r="K337" s="3">
        <v>0</v>
      </c>
      <c r="L337" s="3">
        <v>0</v>
      </c>
      <c r="M337" s="3">
        <v>0</v>
      </c>
      <c r="N337" s="3">
        <v>0</v>
      </c>
      <c r="O337" s="3">
        <f>SUM(Table2[[#This Row],[Qualified Social Work Staff Hours]:[Other Social Work Staff Hours]])/Table2[[#This Row],[MDS Census]]</f>
        <v>0</v>
      </c>
      <c r="P337" s="3">
        <v>0</v>
      </c>
      <c r="Q337" s="3">
        <v>15.069444444444445</v>
      </c>
      <c r="R337" s="3">
        <f>SUM(Table2[[#This Row],[Qualified Activities Professional Hours]:[Other Activities Professional Hours]])/Table2[[#This Row],[MDS Census]]</f>
        <v>0.30802861685214628</v>
      </c>
      <c r="S337" s="3">
        <v>0</v>
      </c>
      <c r="T337" s="3">
        <v>0</v>
      </c>
      <c r="U337" s="3">
        <v>0</v>
      </c>
      <c r="V337" s="3">
        <f>SUM(Table2[[#This Row],[Occupational Therapist Hours]:[OT Aide Hours]])/Table2[[#This Row],[MDS Census]]</f>
        <v>0</v>
      </c>
      <c r="W337" s="3">
        <v>0</v>
      </c>
      <c r="X337" s="3">
        <v>0</v>
      </c>
      <c r="Y337" s="3">
        <v>0</v>
      </c>
      <c r="Z337" s="3">
        <f>SUM(Table2[[#This Row],[Physical Therapist (PT) Hours]:[PT Aide Hours]])/Table2[[#This Row],[MDS Census]]</f>
        <v>0</v>
      </c>
      <c r="AA337" s="3">
        <v>0</v>
      </c>
      <c r="AB337" s="3">
        <v>0</v>
      </c>
      <c r="AC337" s="3">
        <v>0</v>
      </c>
      <c r="AD337" s="3">
        <v>0</v>
      </c>
      <c r="AE337" s="3">
        <v>0</v>
      </c>
      <c r="AF337" s="3">
        <v>0</v>
      </c>
      <c r="AG337" s="3">
        <v>0</v>
      </c>
      <c r="AH337" s="1" t="s">
        <v>335</v>
      </c>
      <c r="AI337" s="17">
        <v>5</v>
      </c>
      <c r="AJ337" s="1"/>
    </row>
    <row r="338" spans="1:36" x14ac:dyDescent="0.2">
      <c r="A338" s="1" t="s">
        <v>425</v>
      </c>
      <c r="B338" s="1" t="s">
        <v>763</v>
      </c>
      <c r="C338" s="1" t="s">
        <v>880</v>
      </c>
      <c r="D338" s="1" t="s">
        <v>1078</v>
      </c>
      <c r="E338" s="3">
        <v>92.844444444444449</v>
      </c>
      <c r="F338" s="3">
        <v>5.0666666666666664</v>
      </c>
      <c r="G338" s="3">
        <v>1.1111111111111112E-2</v>
      </c>
      <c r="H338" s="3">
        <v>0.5</v>
      </c>
      <c r="I338" s="3">
        <v>5.9416666666666664</v>
      </c>
      <c r="J338" s="3">
        <v>0</v>
      </c>
      <c r="K338" s="3">
        <v>0</v>
      </c>
      <c r="L338" s="3">
        <v>3.6866666666666674</v>
      </c>
      <c r="M338" s="3">
        <v>5.5333333333333332</v>
      </c>
      <c r="N338" s="3">
        <v>0</v>
      </c>
      <c r="O338" s="3">
        <f>SUM(Table2[[#This Row],[Qualified Social Work Staff Hours]:[Other Social Work Staff Hours]])/Table2[[#This Row],[MDS Census]]</f>
        <v>5.959789372905696E-2</v>
      </c>
      <c r="P338" s="3">
        <v>5.4805555555555552</v>
      </c>
      <c r="Q338" s="3">
        <v>5.0138888888888893</v>
      </c>
      <c r="R338" s="3">
        <f>SUM(Table2[[#This Row],[Qualified Activities Professional Hours]:[Other Activities Professional Hours]])/Table2[[#This Row],[MDS Census]]</f>
        <v>0.1130325514600287</v>
      </c>
      <c r="S338" s="3">
        <v>4.1168888888888882</v>
      </c>
      <c r="T338" s="3">
        <v>6.8640000000000025</v>
      </c>
      <c r="U338" s="3">
        <v>0</v>
      </c>
      <c r="V338" s="3">
        <f>SUM(Table2[[#This Row],[Occupational Therapist Hours]:[OT Aide Hours]])/Table2[[#This Row],[MDS Census]]</f>
        <v>0.11827190043082818</v>
      </c>
      <c r="W338" s="3">
        <v>3.3945555555555553</v>
      </c>
      <c r="X338" s="3">
        <v>9.489333333333331</v>
      </c>
      <c r="Y338" s="3">
        <v>0</v>
      </c>
      <c r="Z338" s="3">
        <f>SUM(Table2[[#This Row],[Physical Therapist (PT) Hours]:[PT Aide Hours]])/Table2[[#This Row],[MDS Census]]</f>
        <v>0.13876854954523693</v>
      </c>
      <c r="AA338" s="3">
        <v>0</v>
      </c>
      <c r="AB338" s="3">
        <v>0</v>
      </c>
      <c r="AC338" s="3">
        <v>0</v>
      </c>
      <c r="AD338" s="3">
        <v>0</v>
      </c>
      <c r="AE338" s="3">
        <v>0</v>
      </c>
      <c r="AF338" s="3">
        <v>0</v>
      </c>
      <c r="AG338" s="3">
        <v>0</v>
      </c>
      <c r="AH338" s="1" t="s">
        <v>336</v>
      </c>
      <c r="AI338" s="17">
        <v>5</v>
      </c>
      <c r="AJ338" s="1"/>
    </row>
    <row r="339" spans="1:36" x14ac:dyDescent="0.2">
      <c r="A339" s="1" t="s">
        <v>425</v>
      </c>
      <c r="B339" s="1" t="s">
        <v>764</v>
      </c>
      <c r="C339" s="1" t="s">
        <v>928</v>
      </c>
      <c r="D339" s="1" t="s">
        <v>1079</v>
      </c>
      <c r="E339" s="3">
        <v>55.611111111111114</v>
      </c>
      <c r="F339" s="3">
        <v>11.733333333333333</v>
      </c>
      <c r="G339" s="3">
        <v>0.7944444444444444</v>
      </c>
      <c r="H339" s="3">
        <v>0</v>
      </c>
      <c r="I339" s="3">
        <v>5.9586666666666668</v>
      </c>
      <c r="J339" s="3">
        <v>0.70111111111111102</v>
      </c>
      <c r="K339" s="3">
        <v>0</v>
      </c>
      <c r="L339" s="3">
        <v>5.8004444444444463</v>
      </c>
      <c r="M339" s="3">
        <v>5.55</v>
      </c>
      <c r="N339" s="3">
        <v>5.40688888888889</v>
      </c>
      <c r="O339" s="3">
        <f>SUM(Table2[[#This Row],[Qualified Social Work Staff Hours]:[Other Social Work Staff Hours]])/Table2[[#This Row],[MDS Census]]</f>
        <v>0.19702697302697306</v>
      </c>
      <c r="P339" s="3">
        <v>6.5</v>
      </c>
      <c r="Q339" s="3">
        <v>12.073000000000002</v>
      </c>
      <c r="R339" s="3">
        <f>SUM(Table2[[#This Row],[Qualified Activities Professional Hours]:[Other Activities Professional Hours]])/Table2[[#This Row],[MDS Census]]</f>
        <v>0.33398001998001997</v>
      </c>
      <c r="S339" s="3">
        <v>3.7229999999999999</v>
      </c>
      <c r="T339" s="3">
        <v>14.12233333333333</v>
      </c>
      <c r="U339" s="3">
        <v>0</v>
      </c>
      <c r="V339" s="3">
        <f>SUM(Table2[[#This Row],[Occupational Therapist Hours]:[OT Aide Hours]])/Table2[[#This Row],[MDS Census]]</f>
        <v>0.32089510489510481</v>
      </c>
      <c r="W339" s="3">
        <v>3.3375555555555549</v>
      </c>
      <c r="X339" s="3">
        <v>11.781999999999996</v>
      </c>
      <c r="Y339" s="3">
        <v>0</v>
      </c>
      <c r="Z339" s="3">
        <f>SUM(Table2[[#This Row],[Physical Therapist (PT) Hours]:[PT Aide Hours]])/Table2[[#This Row],[MDS Census]]</f>
        <v>0.27188011988011979</v>
      </c>
      <c r="AA339" s="3">
        <v>0</v>
      </c>
      <c r="AB339" s="3">
        <v>0</v>
      </c>
      <c r="AC339" s="3">
        <v>0</v>
      </c>
      <c r="AD339" s="3">
        <v>0</v>
      </c>
      <c r="AE339" s="3">
        <v>0</v>
      </c>
      <c r="AF339" s="3">
        <v>0</v>
      </c>
      <c r="AG339" s="3">
        <v>0.17222222222222222</v>
      </c>
      <c r="AH339" s="1" t="s">
        <v>337</v>
      </c>
      <c r="AI339" s="17">
        <v>5</v>
      </c>
      <c r="AJ339" s="1"/>
    </row>
    <row r="340" spans="1:36" x14ac:dyDescent="0.2">
      <c r="A340" s="1" t="s">
        <v>425</v>
      </c>
      <c r="B340" s="1" t="s">
        <v>765</v>
      </c>
      <c r="C340" s="1" t="s">
        <v>1024</v>
      </c>
      <c r="D340" s="1" t="s">
        <v>1097</v>
      </c>
      <c r="E340" s="3">
        <v>72.36666666666666</v>
      </c>
      <c r="F340" s="3">
        <v>11.2</v>
      </c>
      <c r="G340" s="3">
        <v>0.37333333333333335</v>
      </c>
      <c r="H340" s="3">
        <v>0.21777777777777779</v>
      </c>
      <c r="I340" s="3">
        <v>2.2388888888888889</v>
      </c>
      <c r="J340" s="3">
        <v>0</v>
      </c>
      <c r="K340" s="3">
        <v>0</v>
      </c>
      <c r="L340" s="3">
        <v>3.7692222222222229</v>
      </c>
      <c r="M340" s="3">
        <v>0</v>
      </c>
      <c r="N340" s="3">
        <v>9.2583333333333329</v>
      </c>
      <c r="O340" s="3">
        <f>SUM(Table2[[#This Row],[Qualified Social Work Staff Hours]:[Other Social Work Staff Hours]])/Table2[[#This Row],[MDS Census]]</f>
        <v>0.12793643482266237</v>
      </c>
      <c r="P340" s="3">
        <v>0</v>
      </c>
      <c r="Q340" s="3">
        <v>0</v>
      </c>
      <c r="R340" s="3">
        <f>SUM(Table2[[#This Row],[Qualified Activities Professional Hours]:[Other Activities Professional Hours]])/Table2[[#This Row],[MDS Census]]</f>
        <v>0</v>
      </c>
      <c r="S340" s="3">
        <v>10.340777777777779</v>
      </c>
      <c r="T340" s="3">
        <v>6.9087777777777797</v>
      </c>
      <c r="U340" s="3">
        <v>0</v>
      </c>
      <c r="V340" s="3">
        <f>SUM(Table2[[#This Row],[Occupational Therapist Hours]:[OT Aide Hours]])/Table2[[#This Row],[MDS Census]]</f>
        <v>0.23836327345309388</v>
      </c>
      <c r="W340" s="3">
        <v>10.204222222222226</v>
      </c>
      <c r="X340" s="3">
        <v>4.584888888888889</v>
      </c>
      <c r="Y340" s="3">
        <v>0</v>
      </c>
      <c r="Z340" s="3">
        <f>SUM(Table2[[#This Row],[Physical Therapist (PT) Hours]:[PT Aide Hours]])/Table2[[#This Row],[MDS Census]]</f>
        <v>0.20436358053124529</v>
      </c>
      <c r="AA340" s="3">
        <v>0</v>
      </c>
      <c r="AB340" s="3">
        <v>0</v>
      </c>
      <c r="AC340" s="3">
        <v>0</v>
      </c>
      <c r="AD340" s="3">
        <v>0</v>
      </c>
      <c r="AE340" s="3">
        <v>0</v>
      </c>
      <c r="AF340" s="3">
        <v>0</v>
      </c>
      <c r="AG340" s="3">
        <v>0</v>
      </c>
      <c r="AH340" s="1" t="s">
        <v>338</v>
      </c>
      <c r="AI340" s="17">
        <v>5</v>
      </c>
      <c r="AJ340" s="1"/>
    </row>
    <row r="341" spans="1:36" x14ac:dyDescent="0.2">
      <c r="A341" s="1" t="s">
        <v>425</v>
      </c>
      <c r="B341" s="1" t="s">
        <v>766</v>
      </c>
      <c r="C341" s="1" t="s">
        <v>880</v>
      </c>
      <c r="D341" s="1" t="s">
        <v>1078</v>
      </c>
      <c r="E341" s="3">
        <v>64.433333333333337</v>
      </c>
      <c r="F341" s="3">
        <v>5.6888888888888891</v>
      </c>
      <c r="G341" s="3">
        <v>0</v>
      </c>
      <c r="H341" s="3">
        <v>0.46666666666666667</v>
      </c>
      <c r="I341" s="3">
        <v>0</v>
      </c>
      <c r="J341" s="3">
        <v>0</v>
      </c>
      <c r="K341" s="3">
        <v>0</v>
      </c>
      <c r="L341" s="3">
        <v>4.4487777777777771</v>
      </c>
      <c r="M341" s="3">
        <v>5.4696666666666669</v>
      </c>
      <c r="N341" s="3">
        <v>0</v>
      </c>
      <c r="O341" s="3">
        <f>SUM(Table2[[#This Row],[Qualified Social Work Staff Hours]:[Other Social Work Staff Hours]])/Table2[[#This Row],[MDS Census]]</f>
        <v>8.4888773926539055E-2</v>
      </c>
      <c r="P341" s="3">
        <v>5.1744444444444451</v>
      </c>
      <c r="Q341" s="3">
        <v>10.445666666666662</v>
      </c>
      <c r="R341" s="3">
        <f>SUM(Table2[[#This Row],[Qualified Activities Professional Hours]:[Other Activities Professional Hours]])/Table2[[#This Row],[MDS Census]]</f>
        <v>0.24242283152267624</v>
      </c>
      <c r="S341" s="3">
        <v>3.2702222222222228</v>
      </c>
      <c r="T341" s="3">
        <v>6.9269999999999996</v>
      </c>
      <c r="U341" s="3">
        <v>0</v>
      </c>
      <c r="V341" s="3">
        <f>SUM(Table2[[#This Row],[Occupational Therapist Hours]:[OT Aide Hours]])/Table2[[#This Row],[MDS Census]]</f>
        <v>0.15826004483531644</v>
      </c>
      <c r="W341" s="3">
        <v>4.8317777777777762</v>
      </c>
      <c r="X341" s="3">
        <v>5.6297777777777771</v>
      </c>
      <c r="Y341" s="3">
        <v>0</v>
      </c>
      <c r="Z341" s="3">
        <f>SUM(Table2[[#This Row],[Physical Therapist (PT) Hours]:[PT Aide Hours]])/Table2[[#This Row],[MDS Census]]</f>
        <v>0.16236247628901529</v>
      </c>
      <c r="AA341" s="3">
        <v>0</v>
      </c>
      <c r="AB341" s="3">
        <v>0</v>
      </c>
      <c r="AC341" s="3">
        <v>0</v>
      </c>
      <c r="AD341" s="3">
        <v>0</v>
      </c>
      <c r="AE341" s="3">
        <v>0</v>
      </c>
      <c r="AF341" s="3">
        <v>0</v>
      </c>
      <c r="AG341" s="3">
        <v>0</v>
      </c>
      <c r="AH341" s="1" t="s">
        <v>339</v>
      </c>
      <c r="AI341" s="17">
        <v>5</v>
      </c>
      <c r="AJ341" s="1"/>
    </row>
    <row r="342" spans="1:36" x14ac:dyDescent="0.2">
      <c r="A342" s="1" t="s">
        <v>425</v>
      </c>
      <c r="B342" s="1" t="s">
        <v>767</v>
      </c>
      <c r="C342" s="1" t="s">
        <v>997</v>
      </c>
      <c r="D342" s="1" t="s">
        <v>1076</v>
      </c>
      <c r="E342" s="3">
        <v>66.37777777777778</v>
      </c>
      <c r="F342" s="3">
        <v>5.6</v>
      </c>
      <c r="G342" s="3">
        <v>0.3888888888888889</v>
      </c>
      <c r="H342" s="3">
        <v>0</v>
      </c>
      <c r="I342" s="3">
        <v>3.439777777777778</v>
      </c>
      <c r="J342" s="3">
        <v>0</v>
      </c>
      <c r="K342" s="3">
        <v>0</v>
      </c>
      <c r="L342" s="3">
        <v>0.72299999999999998</v>
      </c>
      <c r="M342" s="3">
        <v>5.3833333333333337</v>
      </c>
      <c r="N342" s="3">
        <v>0</v>
      </c>
      <c r="O342" s="3">
        <f>SUM(Table2[[#This Row],[Qualified Social Work Staff Hours]:[Other Social Work Staff Hours]])/Table2[[#This Row],[MDS Census]]</f>
        <v>8.1101439571476405E-2</v>
      </c>
      <c r="P342" s="3">
        <v>0</v>
      </c>
      <c r="Q342" s="3">
        <v>16.463888888888889</v>
      </c>
      <c r="R342" s="3">
        <f>SUM(Table2[[#This Row],[Qualified Activities Professional Hours]:[Other Activities Professional Hours]])/Table2[[#This Row],[MDS Census]]</f>
        <v>0.24803314362236356</v>
      </c>
      <c r="S342" s="3">
        <v>9.2256666666666707</v>
      </c>
      <c r="T342" s="3">
        <v>9.7011111111111088</v>
      </c>
      <c r="U342" s="3">
        <v>0</v>
      </c>
      <c r="V342" s="3">
        <f>SUM(Table2[[#This Row],[Occupational Therapist Hours]:[OT Aide Hours]])/Table2[[#This Row],[MDS Census]]</f>
        <v>0.28513726146635421</v>
      </c>
      <c r="W342" s="3">
        <v>1.4715555555555555</v>
      </c>
      <c r="X342" s="3">
        <v>13.770555555555557</v>
      </c>
      <c r="Y342" s="3">
        <v>0</v>
      </c>
      <c r="Z342" s="3">
        <f>SUM(Table2[[#This Row],[Physical Therapist (PT) Hours]:[PT Aide Hours]])/Table2[[#This Row],[MDS Census]]</f>
        <v>0.22962671576832944</v>
      </c>
      <c r="AA342" s="3">
        <v>0</v>
      </c>
      <c r="AB342" s="3">
        <v>0</v>
      </c>
      <c r="AC342" s="3">
        <v>0.62222222222222223</v>
      </c>
      <c r="AD342" s="3">
        <v>0</v>
      </c>
      <c r="AE342" s="3">
        <v>0</v>
      </c>
      <c r="AF342" s="3">
        <v>1.163888888888889</v>
      </c>
      <c r="AG342" s="3">
        <v>0</v>
      </c>
      <c r="AH342" s="1" t="s">
        <v>340</v>
      </c>
      <c r="AI342" s="17">
        <v>5</v>
      </c>
      <c r="AJ342" s="1"/>
    </row>
    <row r="343" spans="1:36" x14ac:dyDescent="0.2">
      <c r="A343" s="1" t="s">
        <v>425</v>
      </c>
      <c r="B343" s="1" t="s">
        <v>768</v>
      </c>
      <c r="C343" s="1" t="s">
        <v>862</v>
      </c>
      <c r="D343" s="1" t="s">
        <v>1118</v>
      </c>
      <c r="E343" s="3">
        <v>80.599999999999994</v>
      </c>
      <c r="F343" s="3">
        <v>5.6888888888888891</v>
      </c>
      <c r="G343" s="3">
        <v>0.22111111111111115</v>
      </c>
      <c r="H343" s="3">
        <v>0.52222222222222225</v>
      </c>
      <c r="I343" s="3">
        <v>5.6</v>
      </c>
      <c r="J343" s="3">
        <v>0</v>
      </c>
      <c r="K343" s="3">
        <v>0</v>
      </c>
      <c r="L343" s="3">
        <v>4.6184444444444459</v>
      </c>
      <c r="M343" s="3">
        <v>5.9861111111111107</v>
      </c>
      <c r="N343" s="3">
        <v>5.4222222222222225</v>
      </c>
      <c r="O343" s="3">
        <f>SUM(Table2[[#This Row],[Qualified Social Work Staff Hours]:[Other Social Work Staff Hours]])/Table2[[#This Row],[MDS Census]]</f>
        <v>0.1415425971877585</v>
      </c>
      <c r="P343" s="3">
        <v>5.6</v>
      </c>
      <c r="Q343" s="3">
        <v>15.228888888888887</v>
      </c>
      <c r="R343" s="3">
        <f>SUM(Table2[[#This Row],[Qualified Activities Professional Hours]:[Other Activities Professional Hours]])/Table2[[#This Row],[MDS Census]]</f>
        <v>0.25842293906810038</v>
      </c>
      <c r="S343" s="3">
        <v>4.7116666666666651</v>
      </c>
      <c r="T343" s="3">
        <v>3.7881111111111125</v>
      </c>
      <c r="U343" s="3">
        <v>0</v>
      </c>
      <c r="V343" s="3">
        <f>SUM(Table2[[#This Row],[Occupational Therapist Hours]:[OT Aide Hours]])/Table2[[#This Row],[MDS Census]]</f>
        <v>0.10545629997242902</v>
      </c>
      <c r="W343" s="3">
        <v>5.1805555555555554</v>
      </c>
      <c r="X343" s="3">
        <v>5.7729999999999997</v>
      </c>
      <c r="Y343" s="3">
        <v>0</v>
      </c>
      <c r="Z343" s="3">
        <f>SUM(Table2[[#This Row],[Physical Therapist (PT) Hours]:[PT Aide Hours]])/Table2[[#This Row],[MDS Census]]</f>
        <v>0.13590019299696721</v>
      </c>
      <c r="AA343" s="3">
        <v>0</v>
      </c>
      <c r="AB343" s="3">
        <v>0</v>
      </c>
      <c r="AC343" s="3">
        <v>0</v>
      </c>
      <c r="AD343" s="3">
        <v>0</v>
      </c>
      <c r="AE343" s="3">
        <v>0</v>
      </c>
      <c r="AF343" s="3">
        <v>0</v>
      </c>
      <c r="AG343" s="3">
        <v>0</v>
      </c>
      <c r="AH343" s="1" t="s">
        <v>341</v>
      </c>
      <c r="AI343" s="17">
        <v>5</v>
      </c>
      <c r="AJ343" s="1"/>
    </row>
    <row r="344" spans="1:36" x14ac:dyDescent="0.2">
      <c r="A344" s="1" t="s">
        <v>425</v>
      </c>
      <c r="B344" s="1" t="s">
        <v>769</v>
      </c>
      <c r="C344" s="1" t="s">
        <v>1048</v>
      </c>
      <c r="D344" s="1" t="s">
        <v>1130</v>
      </c>
      <c r="E344" s="3">
        <v>48.12222222222222</v>
      </c>
      <c r="F344" s="3">
        <v>16.352666666666668</v>
      </c>
      <c r="G344" s="3">
        <v>1.4</v>
      </c>
      <c r="H344" s="3">
        <v>0</v>
      </c>
      <c r="I344" s="3">
        <v>0.15277777777777779</v>
      </c>
      <c r="J344" s="3">
        <v>0</v>
      </c>
      <c r="K344" s="3">
        <v>0</v>
      </c>
      <c r="L344" s="3">
        <v>0.9342222222222224</v>
      </c>
      <c r="M344" s="3">
        <v>0</v>
      </c>
      <c r="N344" s="3">
        <v>0</v>
      </c>
      <c r="O344" s="3">
        <f>SUM(Table2[[#This Row],[Qualified Social Work Staff Hours]:[Other Social Work Staff Hours]])/Table2[[#This Row],[MDS Census]]</f>
        <v>0</v>
      </c>
      <c r="P344" s="3">
        <v>0.5</v>
      </c>
      <c r="Q344" s="3">
        <v>8.5460000000000029</v>
      </c>
      <c r="R344" s="3">
        <f>SUM(Table2[[#This Row],[Qualified Activities Professional Hours]:[Other Activities Professional Hours]])/Table2[[#This Row],[MDS Census]]</f>
        <v>0.18797968136688994</v>
      </c>
      <c r="S344" s="3">
        <v>0.67322222222222206</v>
      </c>
      <c r="T344" s="3">
        <v>3.5246666666666671</v>
      </c>
      <c r="U344" s="3">
        <v>3.2978888888888895</v>
      </c>
      <c r="V344" s="3">
        <f>SUM(Table2[[#This Row],[Occupational Therapist Hours]:[OT Aide Hours]])/Table2[[#This Row],[MDS Census]]</f>
        <v>0.15576541214500117</v>
      </c>
      <c r="W344" s="3">
        <v>1.1339999999999999</v>
      </c>
      <c r="X344" s="3">
        <v>9.3154444444444433</v>
      </c>
      <c r="Y344" s="3">
        <v>4.4606666666666666</v>
      </c>
      <c r="Z344" s="3">
        <f>SUM(Table2[[#This Row],[Physical Therapist (PT) Hours]:[PT Aide Hours]])/Table2[[#This Row],[MDS Census]]</f>
        <v>0.3098383745093512</v>
      </c>
      <c r="AA344" s="3">
        <v>0</v>
      </c>
      <c r="AB344" s="3">
        <v>0</v>
      </c>
      <c r="AC344" s="3">
        <v>0</v>
      </c>
      <c r="AD344" s="3">
        <v>0</v>
      </c>
      <c r="AE344" s="3">
        <v>0</v>
      </c>
      <c r="AF344" s="3">
        <v>0</v>
      </c>
      <c r="AG344" s="3">
        <v>0</v>
      </c>
      <c r="AH344" s="1" t="s">
        <v>342</v>
      </c>
      <c r="AI344" s="17">
        <v>5</v>
      </c>
      <c r="AJ344" s="1"/>
    </row>
    <row r="345" spans="1:36" x14ac:dyDescent="0.2">
      <c r="A345" s="1" t="s">
        <v>425</v>
      </c>
      <c r="B345" s="1" t="s">
        <v>770</v>
      </c>
      <c r="C345" s="1" t="s">
        <v>1049</v>
      </c>
      <c r="D345" s="1" t="s">
        <v>1080</v>
      </c>
      <c r="E345" s="3">
        <v>80.322222222222223</v>
      </c>
      <c r="F345" s="3">
        <v>5.5631111111111116</v>
      </c>
      <c r="G345" s="3">
        <v>0</v>
      </c>
      <c r="H345" s="3">
        <v>0.45888888888888901</v>
      </c>
      <c r="I345" s="3">
        <v>1.0800000000000003</v>
      </c>
      <c r="J345" s="3">
        <v>0</v>
      </c>
      <c r="K345" s="3">
        <v>0</v>
      </c>
      <c r="L345" s="3">
        <v>1.3518888888888891</v>
      </c>
      <c r="M345" s="3">
        <v>11.156666666666666</v>
      </c>
      <c r="N345" s="3">
        <v>0</v>
      </c>
      <c r="O345" s="3">
        <f>SUM(Table2[[#This Row],[Qualified Social Work Staff Hours]:[Other Social Work Staff Hours]])/Table2[[#This Row],[MDS Census]]</f>
        <v>0.13889887951307234</v>
      </c>
      <c r="P345" s="3">
        <v>6.0200000000000022</v>
      </c>
      <c r="Q345" s="3">
        <v>9.6977777777777856</v>
      </c>
      <c r="R345" s="3">
        <f>SUM(Table2[[#This Row],[Qualified Activities Professional Hours]:[Other Activities Professional Hours]])/Table2[[#This Row],[MDS Census]]</f>
        <v>0.195684050352746</v>
      </c>
      <c r="S345" s="3">
        <v>5.1878888888888888</v>
      </c>
      <c r="T345" s="3">
        <v>5.2</v>
      </c>
      <c r="U345" s="3">
        <v>0</v>
      </c>
      <c r="V345" s="3">
        <f>SUM(Table2[[#This Row],[Occupational Therapist Hours]:[OT Aide Hours]])/Table2[[#This Row],[MDS Census]]</f>
        <v>0.1293277078434085</v>
      </c>
      <c r="W345" s="3">
        <v>5.0377777777777775</v>
      </c>
      <c r="X345" s="3">
        <v>2.7624444444444447</v>
      </c>
      <c r="Y345" s="3">
        <v>0</v>
      </c>
      <c r="Z345" s="3">
        <f>SUM(Table2[[#This Row],[Physical Therapist (PT) Hours]:[PT Aide Hours]])/Table2[[#This Row],[MDS Census]]</f>
        <v>9.7111633697606864E-2</v>
      </c>
      <c r="AA345" s="3">
        <v>0</v>
      </c>
      <c r="AB345" s="3">
        <v>0</v>
      </c>
      <c r="AC345" s="3">
        <v>0</v>
      </c>
      <c r="AD345" s="3">
        <v>0</v>
      </c>
      <c r="AE345" s="3">
        <v>0</v>
      </c>
      <c r="AF345" s="3">
        <v>0</v>
      </c>
      <c r="AG345" s="3">
        <v>0</v>
      </c>
      <c r="AH345" s="1" t="s">
        <v>343</v>
      </c>
      <c r="AI345" s="17">
        <v>5</v>
      </c>
      <c r="AJ345" s="1"/>
    </row>
    <row r="346" spans="1:36" x14ac:dyDescent="0.2">
      <c r="A346" s="1" t="s">
        <v>425</v>
      </c>
      <c r="B346" s="1" t="s">
        <v>771</v>
      </c>
      <c r="C346" s="1" t="s">
        <v>1050</v>
      </c>
      <c r="D346" s="1" t="s">
        <v>1078</v>
      </c>
      <c r="E346" s="3">
        <v>27.5</v>
      </c>
      <c r="F346" s="3">
        <v>4.8</v>
      </c>
      <c r="G346" s="3">
        <v>0.6</v>
      </c>
      <c r="H346" s="3">
        <v>0.23333333333333334</v>
      </c>
      <c r="I346" s="3">
        <v>0.55222222222222217</v>
      </c>
      <c r="J346" s="3">
        <v>0</v>
      </c>
      <c r="K346" s="3">
        <v>0</v>
      </c>
      <c r="L346" s="3">
        <v>3.4916666666666667</v>
      </c>
      <c r="M346" s="3">
        <v>0</v>
      </c>
      <c r="N346" s="3">
        <v>0</v>
      </c>
      <c r="O346" s="3">
        <f>SUM(Table2[[#This Row],[Qualified Social Work Staff Hours]:[Other Social Work Staff Hours]])/Table2[[#This Row],[MDS Census]]</f>
        <v>0</v>
      </c>
      <c r="P346" s="3">
        <v>5.6</v>
      </c>
      <c r="Q346" s="3">
        <v>0</v>
      </c>
      <c r="R346" s="3">
        <f>SUM(Table2[[#This Row],[Qualified Activities Professional Hours]:[Other Activities Professional Hours]])/Table2[[#This Row],[MDS Census]]</f>
        <v>0.20363636363636362</v>
      </c>
      <c r="S346" s="3">
        <v>6.8916666666666666</v>
      </c>
      <c r="T346" s="3">
        <v>7.7285555555555563</v>
      </c>
      <c r="U346" s="3">
        <v>0</v>
      </c>
      <c r="V346" s="3">
        <f>SUM(Table2[[#This Row],[Occupational Therapist Hours]:[OT Aide Hours]])/Table2[[#This Row],[MDS Census]]</f>
        <v>0.53164444444444448</v>
      </c>
      <c r="W346" s="3">
        <v>5.0699999999999994</v>
      </c>
      <c r="X346" s="3">
        <v>5.3474444444444442</v>
      </c>
      <c r="Y346" s="3">
        <v>2.7656666666666676</v>
      </c>
      <c r="Z346" s="3">
        <f>SUM(Table2[[#This Row],[Physical Therapist (PT) Hours]:[PT Aide Hours]])/Table2[[#This Row],[MDS Census]]</f>
        <v>0.47938585858585858</v>
      </c>
      <c r="AA346" s="3">
        <v>0</v>
      </c>
      <c r="AB346" s="3">
        <v>0</v>
      </c>
      <c r="AC346" s="3">
        <v>0</v>
      </c>
      <c r="AD346" s="3">
        <v>0</v>
      </c>
      <c r="AE346" s="3">
        <v>0</v>
      </c>
      <c r="AF346" s="3">
        <v>0</v>
      </c>
      <c r="AG346" s="3">
        <v>0</v>
      </c>
      <c r="AH346" s="1" t="s">
        <v>344</v>
      </c>
      <c r="AI346" s="17">
        <v>5</v>
      </c>
      <c r="AJ346" s="1"/>
    </row>
    <row r="347" spans="1:36" x14ac:dyDescent="0.2">
      <c r="A347" s="1" t="s">
        <v>425</v>
      </c>
      <c r="B347" s="1" t="s">
        <v>772</v>
      </c>
      <c r="C347" s="1" t="s">
        <v>1051</v>
      </c>
      <c r="D347" s="1" t="s">
        <v>1116</v>
      </c>
      <c r="E347" s="3">
        <v>36.166666666666664</v>
      </c>
      <c r="F347" s="3">
        <v>5.1555555555555559</v>
      </c>
      <c r="G347" s="3">
        <v>7.9666666666666663E-2</v>
      </c>
      <c r="H347" s="3">
        <v>6.1111111111111109E-2</v>
      </c>
      <c r="I347" s="3">
        <v>5.1555555555555559</v>
      </c>
      <c r="J347" s="3">
        <v>0</v>
      </c>
      <c r="K347" s="3">
        <v>0</v>
      </c>
      <c r="L347" s="3">
        <v>0.52688888888888896</v>
      </c>
      <c r="M347" s="3">
        <v>4.9777777777777779</v>
      </c>
      <c r="N347" s="3">
        <v>0</v>
      </c>
      <c r="O347" s="3">
        <f>SUM(Table2[[#This Row],[Qualified Social Work Staff Hours]:[Other Social Work Staff Hours]])/Table2[[#This Row],[MDS Census]]</f>
        <v>0.13763440860215054</v>
      </c>
      <c r="P347" s="3">
        <v>5.0555555555555554</v>
      </c>
      <c r="Q347" s="3">
        <v>6.5888888888888886</v>
      </c>
      <c r="R347" s="3">
        <f>SUM(Table2[[#This Row],[Qualified Activities Professional Hours]:[Other Activities Professional Hours]])/Table2[[#This Row],[MDS Census]]</f>
        <v>0.32196620583717361</v>
      </c>
      <c r="S347" s="3">
        <v>4.3659999999999997</v>
      </c>
      <c r="T347" s="3">
        <v>2.0926666666666671</v>
      </c>
      <c r="U347" s="3">
        <v>0</v>
      </c>
      <c r="V347" s="3">
        <f>SUM(Table2[[#This Row],[Occupational Therapist Hours]:[OT Aide Hours]])/Table2[[#This Row],[MDS Census]]</f>
        <v>0.17858064516129032</v>
      </c>
      <c r="W347" s="3">
        <v>4.6860000000000017</v>
      </c>
      <c r="X347" s="3">
        <v>0.82533333333333336</v>
      </c>
      <c r="Y347" s="3">
        <v>0</v>
      </c>
      <c r="Z347" s="3">
        <f>SUM(Table2[[#This Row],[Physical Therapist (PT) Hours]:[PT Aide Hours]])/Table2[[#This Row],[MDS Census]]</f>
        <v>0.1523870967741936</v>
      </c>
      <c r="AA347" s="3">
        <v>0</v>
      </c>
      <c r="AB347" s="3">
        <v>0</v>
      </c>
      <c r="AC347" s="3">
        <v>0</v>
      </c>
      <c r="AD347" s="3">
        <v>0</v>
      </c>
      <c r="AE347" s="3">
        <v>0</v>
      </c>
      <c r="AF347" s="3">
        <v>0</v>
      </c>
      <c r="AG347" s="3">
        <v>0</v>
      </c>
      <c r="AH347" s="1" t="s">
        <v>345</v>
      </c>
      <c r="AI347" s="17">
        <v>5</v>
      </c>
      <c r="AJ347" s="1"/>
    </row>
    <row r="348" spans="1:36" x14ac:dyDescent="0.2">
      <c r="A348" s="1" t="s">
        <v>425</v>
      </c>
      <c r="B348" s="1" t="s">
        <v>773</v>
      </c>
      <c r="C348" s="1" t="s">
        <v>860</v>
      </c>
      <c r="D348" s="1" t="s">
        <v>1096</v>
      </c>
      <c r="E348" s="3">
        <v>21.044444444444444</v>
      </c>
      <c r="F348" s="3">
        <v>3.2</v>
      </c>
      <c r="G348" s="3">
        <v>0</v>
      </c>
      <c r="H348" s="3">
        <v>0</v>
      </c>
      <c r="I348" s="3">
        <v>0</v>
      </c>
      <c r="J348" s="3">
        <v>0</v>
      </c>
      <c r="K348" s="3">
        <v>0</v>
      </c>
      <c r="L348" s="3">
        <v>2.3746666666666667</v>
      </c>
      <c r="M348" s="3">
        <v>0</v>
      </c>
      <c r="N348" s="3">
        <v>3.2888888888888888</v>
      </c>
      <c r="O348" s="3">
        <f>SUM(Table2[[#This Row],[Qualified Social Work Staff Hours]:[Other Social Work Staff Hours]])/Table2[[#This Row],[MDS Census]]</f>
        <v>0.15628299894403377</v>
      </c>
      <c r="P348" s="3">
        <v>0</v>
      </c>
      <c r="Q348" s="3">
        <v>3.2</v>
      </c>
      <c r="R348" s="3">
        <f>SUM(Table2[[#This Row],[Qualified Activities Professional Hours]:[Other Activities Professional Hours]])/Table2[[#This Row],[MDS Census]]</f>
        <v>0.15205913410770858</v>
      </c>
      <c r="S348" s="3">
        <v>4.9795555555555557</v>
      </c>
      <c r="T348" s="3">
        <v>1.0583333333333333</v>
      </c>
      <c r="U348" s="3">
        <v>0</v>
      </c>
      <c r="V348" s="3">
        <f>SUM(Table2[[#This Row],[Occupational Therapist Hours]:[OT Aide Hours]])/Table2[[#This Row],[MDS Census]]</f>
        <v>0.28691129883843719</v>
      </c>
      <c r="W348" s="3">
        <v>3.0875555555555554</v>
      </c>
      <c r="X348" s="3">
        <v>1.0358888888888889</v>
      </c>
      <c r="Y348" s="3">
        <v>0</v>
      </c>
      <c r="Z348" s="3">
        <f>SUM(Table2[[#This Row],[Physical Therapist (PT) Hours]:[PT Aide Hours]])/Table2[[#This Row],[MDS Census]]</f>
        <v>0.19593980992608234</v>
      </c>
      <c r="AA348" s="3">
        <v>0</v>
      </c>
      <c r="AB348" s="3">
        <v>0</v>
      </c>
      <c r="AC348" s="3">
        <v>0</v>
      </c>
      <c r="AD348" s="3">
        <v>0</v>
      </c>
      <c r="AE348" s="3">
        <v>0</v>
      </c>
      <c r="AF348" s="3">
        <v>0</v>
      </c>
      <c r="AG348" s="3">
        <v>0</v>
      </c>
      <c r="AH348" s="1" t="s">
        <v>346</v>
      </c>
      <c r="AI348" s="17">
        <v>5</v>
      </c>
      <c r="AJ348" s="1"/>
    </row>
    <row r="349" spans="1:36" x14ac:dyDescent="0.2">
      <c r="A349" s="1" t="s">
        <v>425</v>
      </c>
      <c r="B349" s="1" t="s">
        <v>774</v>
      </c>
      <c r="C349" s="1" t="s">
        <v>955</v>
      </c>
      <c r="D349" s="1" t="s">
        <v>1128</v>
      </c>
      <c r="E349" s="3">
        <v>70.311111111111117</v>
      </c>
      <c r="F349" s="3">
        <v>5.2444444444444445</v>
      </c>
      <c r="G349" s="3">
        <v>0</v>
      </c>
      <c r="H349" s="3">
        <v>0.32777777777777778</v>
      </c>
      <c r="I349" s="3">
        <v>5.6111111111111107</v>
      </c>
      <c r="J349" s="3">
        <v>0</v>
      </c>
      <c r="K349" s="3">
        <v>0</v>
      </c>
      <c r="L349" s="3">
        <v>0.21733333333333332</v>
      </c>
      <c r="M349" s="3">
        <v>7.6305555555555555</v>
      </c>
      <c r="N349" s="3">
        <v>0</v>
      </c>
      <c r="O349" s="3">
        <f>SUM(Table2[[#This Row],[Qualified Social Work Staff Hours]:[Other Social Work Staff Hours]])/Table2[[#This Row],[MDS Census]]</f>
        <v>0.10852560050568899</v>
      </c>
      <c r="P349" s="3">
        <v>4.45</v>
      </c>
      <c r="Q349" s="3">
        <v>7.4777777777777779</v>
      </c>
      <c r="R349" s="3">
        <f>SUM(Table2[[#This Row],[Qualified Activities Professional Hours]:[Other Activities Professional Hours]])/Table2[[#This Row],[MDS Census]]</f>
        <v>0.16964285714285712</v>
      </c>
      <c r="S349" s="3">
        <v>10.510888888888887</v>
      </c>
      <c r="T349" s="3">
        <v>5.3504444444444452</v>
      </c>
      <c r="U349" s="3">
        <v>0</v>
      </c>
      <c r="V349" s="3">
        <f>SUM(Table2[[#This Row],[Occupational Therapist Hours]:[OT Aide Hours]])/Table2[[#This Row],[MDS Census]]</f>
        <v>0.22558786346396964</v>
      </c>
      <c r="W349" s="3">
        <v>4.5744444444444445</v>
      </c>
      <c r="X349" s="3">
        <v>10.710999999999999</v>
      </c>
      <c r="Y349" s="3">
        <v>3.8887777777777779</v>
      </c>
      <c r="Z349" s="3">
        <f>SUM(Table2[[#This Row],[Physical Therapist (PT) Hours]:[PT Aide Hours]])/Table2[[#This Row],[MDS Census]]</f>
        <v>0.27270543615676357</v>
      </c>
      <c r="AA349" s="3">
        <v>0</v>
      </c>
      <c r="AB349" s="3">
        <v>0</v>
      </c>
      <c r="AC349" s="3">
        <v>0</v>
      </c>
      <c r="AD349" s="3">
        <v>0</v>
      </c>
      <c r="AE349" s="3">
        <v>0</v>
      </c>
      <c r="AF349" s="3">
        <v>0</v>
      </c>
      <c r="AG349" s="3">
        <v>0</v>
      </c>
      <c r="AH349" s="1" t="s">
        <v>347</v>
      </c>
      <c r="AI349" s="17">
        <v>5</v>
      </c>
      <c r="AJ349" s="1"/>
    </row>
    <row r="350" spans="1:36" x14ac:dyDescent="0.2">
      <c r="A350" s="1" t="s">
        <v>425</v>
      </c>
      <c r="B350" s="1" t="s">
        <v>775</v>
      </c>
      <c r="C350" s="1" t="s">
        <v>1052</v>
      </c>
      <c r="D350" s="1" t="s">
        <v>1121</v>
      </c>
      <c r="E350" s="3">
        <v>56.744444444444447</v>
      </c>
      <c r="F350" s="3">
        <v>4.7111111111111112</v>
      </c>
      <c r="G350" s="3">
        <v>0.46111111111111114</v>
      </c>
      <c r="H350" s="3">
        <v>0</v>
      </c>
      <c r="I350" s="3">
        <v>3.2485555555555554</v>
      </c>
      <c r="J350" s="3">
        <v>0.42222222222222222</v>
      </c>
      <c r="K350" s="3">
        <v>0</v>
      </c>
      <c r="L350" s="3">
        <v>2.4418888888888892</v>
      </c>
      <c r="M350" s="3">
        <v>0</v>
      </c>
      <c r="N350" s="3">
        <v>5.8905555555555553</v>
      </c>
      <c r="O350" s="3">
        <f>SUM(Table2[[#This Row],[Qualified Social Work Staff Hours]:[Other Social Work Staff Hours]])/Table2[[#This Row],[MDS Census]]</f>
        <v>0.10380849813980809</v>
      </c>
      <c r="P350" s="3">
        <v>0</v>
      </c>
      <c r="Q350" s="3">
        <v>28.489000000000001</v>
      </c>
      <c r="R350" s="3">
        <f>SUM(Table2[[#This Row],[Qualified Activities Professional Hours]:[Other Activities Professional Hours]])/Table2[[#This Row],[MDS Census]]</f>
        <v>0.50205795966320732</v>
      </c>
      <c r="S350" s="3">
        <v>0</v>
      </c>
      <c r="T350" s="3">
        <v>0</v>
      </c>
      <c r="U350" s="3">
        <v>0</v>
      </c>
      <c r="V350" s="3">
        <f>SUM(Table2[[#This Row],[Occupational Therapist Hours]:[OT Aide Hours]])/Table2[[#This Row],[MDS Census]]</f>
        <v>0</v>
      </c>
      <c r="W350" s="3">
        <v>0</v>
      </c>
      <c r="X350" s="3">
        <v>0</v>
      </c>
      <c r="Y350" s="3">
        <v>0</v>
      </c>
      <c r="Z350" s="3">
        <f>SUM(Table2[[#This Row],[Physical Therapist (PT) Hours]:[PT Aide Hours]])/Table2[[#This Row],[MDS Census]]</f>
        <v>0</v>
      </c>
      <c r="AA350" s="3">
        <v>0</v>
      </c>
      <c r="AB350" s="3">
        <v>0</v>
      </c>
      <c r="AC350" s="3">
        <v>0</v>
      </c>
      <c r="AD350" s="3">
        <v>0</v>
      </c>
      <c r="AE350" s="3">
        <v>0</v>
      </c>
      <c r="AF350" s="3">
        <v>0</v>
      </c>
      <c r="AG350" s="3">
        <v>0.49722222222222223</v>
      </c>
      <c r="AH350" s="1" t="s">
        <v>348</v>
      </c>
      <c r="AI350" s="17">
        <v>5</v>
      </c>
      <c r="AJ350" s="1"/>
    </row>
    <row r="351" spans="1:36" x14ac:dyDescent="0.2">
      <c r="A351" s="1" t="s">
        <v>425</v>
      </c>
      <c r="B351" s="1" t="s">
        <v>776</v>
      </c>
      <c r="C351" s="1" t="s">
        <v>925</v>
      </c>
      <c r="D351" s="1" t="s">
        <v>1126</v>
      </c>
      <c r="E351" s="3">
        <v>15.844444444444445</v>
      </c>
      <c r="F351" s="3">
        <v>2.8444444444444446</v>
      </c>
      <c r="G351" s="3">
        <v>0</v>
      </c>
      <c r="H351" s="3">
        <v>0</v>
      </c>
      <c r="I351" s="3">
        <v>0</v>
      </c>
      <c r="J351" s="3">
        <v>0</v>
      </c>
      <c r="K351" s="3">
        <v>0</v>
      </c>
      <c r="L351" s="3">
        <v>0.66655555555555546</v>
      </c>
      <c r="M351" s="3">
        <v>3.5305555555555554</v>
      </c>
      <c r="N351" s="3">
        <v>0</v>
      </c>
      <c r="O351" s="3">
        <f>SUM(Table2[[#This Row],[Qualified Social Work Staff Hours]:[Other Social Work Staff Hours]])/Table2[[#This Row],[MDS Census]]</f>
        <v>0.22282608695652173</v>
      </c>
      <c r="P351" s="3">
        <v>5.6888888888888891</v>
      </c>
      <c r="Q351" s="3">
        <v>4.6083333333333334</v>
      </c>
      <c r="R351" s="3">
        <f>SUM(Table2[[#This Row],[Qualified Activities Professional Hours]:[Other Activities Professional Hours]])/Table2[[#This Row],[MDS Census]]</f>
        <v>0.64989481065918653</v>
      </c>
      <c r="S351" s="3">
        <v>1.6277777777777778</v>
      </c>
      <c r="T351" s="3">
        <v>4.3433333333333337</v>
      </c>
      <c r="U351" s="3">
        <v>0</v>
      </c>
      <c r="V351" s="3">
        <f>SUM(Table2[[#This Row],[Occupational Therapist Hours]:[OT Aide Hours]])/Table2[[#This Row],[MDS Census]]</f>
        <v>0.37685834502103793</v>
      </c>
      <c r="W351" s="3">
        <v>4.3777777777777782</v>
      </c>
      <c r="X351" s="3">
        <v>5.0638888888888891</v>
      </c>
      <c r="Y351" s="3">
        <v>0</v>
      </c>
      <c r="Z351" s="3">
        <f>SUM(Table2[[#This Row],[Physical Therapist (PT) Hours]:[PT Aide Hours]])/Table2[[#This Row],[MDS Census]]</f>
        <v>0.59589761570827482</v>
      </c>
      <c r="AA351" s="3">
        <v>0</v>
      </c>
      <c r="AB351" s="3">
        <v>0</v>
      </c>
      <c r="AC351" s="3">
        <v>0</v>
      </c>
      <c r="AD351" s="3">
        <v>0</v>
      </c>
      <c r="AE351" s="3">
        <v>0</v>
      </c>
      <c r="AF351" s="3">
        <v>0</v>
      </c>
      <c r="AG351" s="3">
        <v>0</v>
      </c>
      <c r="AH351" s="1" t="s">
        <v>349</v>
      </c>
      <c r="AI351" s="17">
        <v>5</v>
      </c>
      <c r="AJ351" s="1"/>
    </row>
    <row r="352" spans="1:36" x14ac:dyDescent="0.2">
      <c r="A352" s="1" t="s">
        <v>425</v>
      </c>
      <c r="B352" s="1" t="s">
        <v>777</v>
      </c>
      <c r="C352" s="1" t="s">
        <v>961</v>
      </c>
      <c r="D352" s="1" t="s">
        <v>1086</v>
      </c>
      <c r="E352" s="3">
        <v>27.5</v>
      </c>
      <c r="F352" s="3">
        <v>5.6</v>
      </c>
      <c r="G352" s="3">
        <v>1.4444444444444444</v>
      </c>
      <c r="H352" s="3">
        <v>0</v>
      </c>
      <c r="I352" s="3">
        <v>5.333333333333333</v>
      </c>
      <c r="J352" s="3">
        <v>0</v>
      </c>
      <c r="K352" s="3">
        <v>0</v>
      </c>
      <c r="L352" s="3">
        <v>1.2167777777777777</v>
      </c>
      <c r="M352" s="3">
        <v>5.9555555555555557</v>
      </c>
      <c r="N352" s="3">
        <v>0</v>
      </c>
      <c r="O352" s="3">
        <f>SUM(Table2[[#This Row],[Qualified Social Work Staff Hours]:[Other Social Work Staff Hours]])/Table2[[#This Row],[MDS Census]]</f>
        <v>0.21656565656565657</v>
      </c>
      <c r="P352" s="3">
        <v>4.8611111111111116</v>
      </c>
      <c r="Q352" s="3">
        <v>0</v>
      </c>
      <c r="R352" s="3">
        <f>SUM(Table2[[#This Row],[Qualified Activities Professional Hours]:[Other Activities Professional Hours]])/Table2[[#This Row],[MDS Census]]</f>
        <v>0.1767676767676768</v>
      </c>
      <c r="S352" s="3">
        <v>11.123999999999997</v>
      </c>
      <c r="T352" s="3">
        <v>0</v>
      </c>
      <c r="U352" s="3">
        <v>0</v>
      </c>
      <c r="V352" s="3">
        <f>SUM(Table2[[#This Row],[Occupational Therapist Hours]:[OT Aide Hours]])/Table2[[#This Row],[MDS Census]]</f>
        <v>0.40450909090909082</v>
      </c>
      <c r="W352" s="3">
        <v>12.318888888888893</v>
      </c>
      <c r="X352" s="3">
        <v>0</v>
      </c>
      <c r="Y352" s="3">
        <v>0</v>
      </c>
      <c r="Z352" s="3">
        <f>SUM(Table2[[#This Row],[Physical Therapist (PT) Hours]:[PT Aide Hours]])/Table2[[#This Row],[MDS Census]]</f>
        <v>0.44795959595959611</v>
      </c>
      <c r="AA352" s="3">
        <v>0</v>
      </c>
      <c r="AB352" s="3">
        <v>0</v>
      </c>
      <c r="AC352" s="3">
        <v>0</v>
      </c>
      <c r="AD352" s="3">
        <v>0</v>
      </c>
      <c r="AE352" s="3">
        <v>0</v>
      </c>
      <c r="AF352" s="3">
        <v>0</v>
      </c>
      <c r="AG352" s="3">
        <v>0</v>
      </c>
      <c r="AH352" s="1" t="s">
        <v>350</v>
      </c>
      <c r="AI352" s="17">
        <v>5</v>
      </c>
      <c r="AJ352" s="1"/>
    </row>
    <row r="353" spans="1:36" x14ac:dyDescent="0.2">
      <c r="A353" s="1" t="s">
        <v>425</v>
      </c>
      <c r="B353" s="1" t="s">
        <v>778</v>
      </c>
      <c r="C353" s="1" t="s">
        <v>1030</v>
      </c>
      <c r="D353" s="1" t="s">
        <v>1079</v>
      </c>
      <c r="E353" s="3">
        <v>34.655555555555559</v>
      </c>
      <c r="F353" s="3">
        <v>5.6055555555555552</v>
      </c>
      <c r="G353" s="3">
        <v>5.25</v>
      </c>
      <c r="H353" s="3">
        <v>0</v>
      </c>
      <c r="I353" s="3">
        <v>0</v>
      </c>
      <c r="J353" s="3">
        <v>0</v>
      </c>
      <c r="K353" s="3">
        <v>0</v>
      </c>
      <c r="L353" s="3">
        <v>0</v>
      </c>
      <c r="M353" s="3">
        <v>0</v>
      </c>
      <c r="N353" s="3">
        <v>0</v>
      </c>
      <c r="O353" s="3">
        <f>SUM(Table2[[#This Row],[Qualified Social Work Staff Hours]:[Other Social Work Staff Hours]])/Table2[[#This Row],[MDS Census]]</f>
        <v>0</v>
      </c>
      <c r="P353" s="3">
        <v>4.9901111111111121</v>
      </c>
      <c r="Q353" s="3">
        <v>0</v>
      </c>
      <c r="R353" s="3">
        <f>SUM(Table2[[#This Row],[Qualified Activities Professional Hours]:[Other Activities Professional Hours]])/Table2[[#This Row],[MDS Census]]</f>
        <v>0.14399166399487018</v>
      </c>
      <c r="S353" s="3">
        <v>4.4238888888888903</v>
      </c>
      <c r="T353" s="3">
        <v>3.4836666666666676</v>
      </c>
      <c r="U353" s="3">
        <v>0</v>
      </c>
      <c r="V353" s="3">
        <f>SUM(Table2[[#This Row],[Occupational Therapist Hours]:[OT Aide Hours]])/Table2[[#This Row],[MDS Census]]</f>
        <v>0.2281756973388907</v>
      </c>
      <c r="W353" s="3">
        <v>9.4335555555555519</v>
      </c>
      <c r="X353" s="3">
        <v>5.0918888888888896</v>
      </c>
      <c r="Y353" s="3">
        <v>5.8817777777777778</v>
      </c>
      <c r="Z353" s="3">
        <f>SUM(Table2[[#This Row],[Physical Therapist (PT) Hours]:[PT Aide Hours]])/Table2[[#This Row],[MDS Census]]</f>
        <v>0.58885860852837435</v>
      </c>
      <c r="AA353" s="3">
        <v>0</v>
      </c>
      <c r="AB353" s="3">
        <v>0</v>
      </c>
      <c r="AC353" s="3">
        <v>0</v>
      </c>
      <c r="AD353" s="3">
        <v>0</v>
      </c>
      <c r="AE353" s="3">
        <v>0</v>
      </c>
      <c r="AF353" s="3">
        <v>0</v>
      </c>
      <c r="AG353" s="3">
        <v>0</v>
      </c>
      <c r="AH353" s="1" t="s">
        <v>351</v>
      </c>
      <c r="AI353" s="17">
        <v>5</v>
      </c>
      <c r="AJ353" s="1"/>
    </row>
    <row r="354" spans="1:36" x14ac:dyDescent="0.2">
      <c r="A354" s="1" t="s">
        <v>425</v>
      </c>
      <c r="B354" s="1" t="s">
        <v>779</v>
      </c>
      <c r="C354" s="1" t="s">
        <v>911</v>
      </c>
      <c r="D354" s="1" t="s">
        <v>1075</v>
      </c>
      <c r="E354" s="3">
        <v>27.211111111111112</v>
      </c>
      <c r="F354" s="3">
        <v>5.3111111111111109</v>
      </c>
      <c r="G354" s="3">
        <v>0.28888888888888886</v>
      </c>
      <c r="H354" s="3">
        <v>0.24444444444444444</v>
      </c>
      <c r="I354" s="3">
        <v>5.6</v>
      </c>
      <c r="J354" s="3">
        <v>0</v>
      </c>
      <c r="K354" s="3">
        <v>0</v>
      </c>
      <c r="L354" s="3">
        <v>1.415</v>
      </c>
      <c r="M354" s="3">
        <v>4.6322222222222207</v>
      </c>
      <c r="N354" s="3">
        <v>0</v>
      </c>
      <c r="O354" s="3">
        <f>SUM(Table2[[#This Row],[Qualified Social Work Staff Hours]:[Other Social Work Staff Hours]])/Table2[[#This Row],[MDS Census]]</f>
        <v>0.17023274806043276</v>
      </c>
      <c r="P354" s="3">
        <v>0</v>
      </c>
      <c r="Q354" s="3">
        <v>0</v>
      </c>
      <c r="R354" s="3">
        <f>SUM(Table2[[#This Row],[Qualified Activities Professional Hours]:[Other Activities Professional Hours]])/Table2[[#This Row],[MDS Census]]</f>
        <v>0</v>
      </c>
      <c r="S354" s="3">
        <v>1.2832222222222223</v>
      </c>
      <c r="T354" s="3">
        <v>3.167666666666666</v>
      </c>
      <c r="U354" s="3">
        <v>0</v>
      </c>
      <c r="V354" s="3">
        <f>SUM(Table2[[#This Row],[Occupational Therapist Hours]:[OT Aide Hours]])/Table2[[#This Row],[MDS Census]]</f>
        <v>0.16356880359330336</v>
      </c>
      <c r="W354" s="3">
        <v>1.6635555555555555</v>
      </c>
      <c r="X354" s="3">
        <v>6.3986666666666681</v>
      </c>
      <c r="Y354" s="3">
        <v>0</v>
      </c>
      <c r="Z354" s="3">
        <f>SUM(Table2[[#This Row],[Physical Therapist (PT) Hours]:[PT Aide Hours]])/Table2[[#This Row],[MDS Census]]</f>
        <v>0.2962841976316864</v>
      </c>
      <c r="AA354" s="3">
        <v>0</v>
      </c>
      <c r="AB354" s="3">
        <v>0</v>
      </c>
      <c r="AC354" s="3">
        <v>0</v>
      </c>
      <c r="AD354" s="3">
        <v>0</v>
      </c>
      <c r="AE354" s="3">
        <v>0</v>
      </c>
      <c r="AF354" s="3">
        <v>0</v>
      </c>
      <c r="AG354" s="3">
        <v>0</v>
      </c>
      <c r="AH354" s="1" t="s">
        <v>352</v>
      </c>
      <c r="AI354" s="17">
        <v>5</v>
      </c>
      <c r="AJ354" s="1"/>
    </row>
    <row r="355" spans="1:36" x14ac:dyDescent="0.2">
      <c r="A355" s="1" t="s">
        <v>425</v>
      </c>
      <c r="B355" s="1" t="s">
        <v>780</v>
      </c>
      <c r="C355" s="1" t="s">
        <v>867</v>
      </c>
      <c r="D355" s="1" t="s">
        <v>1081</v>
      </c>
      <c r="E355" s="3">
        <v>40.166666666666664</v>
      </c>
      <c r="F355" s="3">
        <v>8.4611111111111104</v>
      </c>
      <c r="G355" s="3">
        <v>0.33333333333333331</v>
      </c>
      <c r="H355" s="3">
        <v>0.23333333333333334</v>
      </c>
      <c r="I355" s="3">
        <v>1.0811111111111111</v>
      </c>
      <c r="J355" s="3">
        <v>0</v>
      </c>
      <c r="K355" s="3">
        <v>0</v>
      </c>
      <c r="L355" s="3">
        <v>5.867777777777774</v>
      </c>
      <c r="M355" s="3">
        <v>0</v>
      </c>
      <c r="N355" s="3">
        <v>0</v>
      </c>
      <c r="O355" s="3">
        <f>SUM(Table2[[#This Row],[Qualified Social Work Staff Hours]:[Other Social Work Staff Hours]])/Table2[[#This Row],[MDS Census]]</f>
        <v>0</v>
      </c>
      <c r="P355" s="3">
        <v>3.6111111111111112</v>
      </c>
      <c r="Q355" s="3">
        <v>0</v>
      </c>
      <c r="R355" s="3">
        <f>SUM(Table2[[#This Row],[Qualified Activities Professional Hours]:[Other Activities Professional Hours]])/Table2[[#This Row],[MDS Census]]</f>
        <v>8.9903181189488243E-2</v>
      </c>
      <c r="S355" s="3">
        <v>12.734000000000002</v>
      </c>
      <c r="T355" s="3">
        <v>4.8203333333333331</v>
      </c>
      <c r="U355" s="3">
        <v>0</v>
      </c>
      <c r="V355" s="3">
        <f>SUM(Table2[[#This Row],[Occupational Therapist Hours]:[OT Aide Hours]])/Table2[[#This Row],[MDS Census]]</f>
        <v>0.43703734439834035</v>
      </c>
      <c r="W355" s="3">
        <v>5.8722222222222218</v>
      </c>
      <c r="X355" s="3">
        <v>13.574333333333332</v>
      </c>
      <c r="Y355" s="3">
        <v>0.79488888888888876</v>
      </c>
      <c r="Z355" s="3">
        <f>SUM(Table2[[#This Row],[Physical Therapist (PT) Hours]:[PT Aide Hours]])/Table2[[#This Row],[MDS Census]]</f>
        <v>0.50393637621023513</v>
      </c>
      <c r="AA355" s="3">
        <v>0</v>
      </c>
      <c r="AB355" s="3">
        <v>0</v>
      </c>
      <c r="AC355" s="3">
        <v>0</v>
      </c>
      <c r="AD355" s="3">
        <v>0</v>
      </c>
      <c r="AE355" s="3">
        <v>0</v>
      </c>
      <c r="AF355" s="3">
        <v>0.53333333333333333</v>
      </c>
      <c r="AG355" s="3">
        <v>0</v>
      </c>
      <c r="AH355" s="1" t="s">
        <v>353</v>
      </c>
      <c r="AI355" s="17">
        <v>5</v>
      </c>
      <c r="AJ355" s="1"/>
    </row>
    <row r="356" spans="1:36" x14ac:dyDescent="0.2">
      <c r="A356" s="1" t="s">
        <v>425</v>
      </c>
      <c r="B356" s="1" t="s">
        <v>781</v>
      </c>
      <c r="C356" s="1" t="s">
        <v>1053</v>
      </c>
      <c r="D356" s="1" t="s">
        <v>1121</v>
      </c>
      <c r="E356" s="3">
        <v>26.766666666666666</v>
      </c>
      <c r="F356" s="3">
        <v>0.8</v>
      </c>
      <c r="G356" s="3">
        <v>0</v>
      </c>
      <c r="H356" s="3">
        <v>0</v>
      </c>
      <c r="I356" s="3">
        <v>0.66555555555555557</v>
      </c>
      <c r="J356" s="3">
        <v>0</v>
      </c>
      <c r="K356" s="3">
        <v>0</v>
      </c>
      <c r="L356" s="3">
        <v>0.21988888888888888</v>
      </c>
      <c r="M356" s="3">
        <v>0.44444444444444442</v>
      </c>
      <c r="N356" s="3">
        <v>0</v>
      </c>
      <c r="O356" s="3">
        <f>SUM(Table2[[#This Row],[Qualified Social Work Staff Hours]:[Other Social Work Staff Hours]])/Table2[[#This Row],[MDS Census]]</f>
        <v>1.6604400166044E-2</v>
      </c>
      <c r="P356" s="3">
        <v>0</v>
      </c>
      <c r="Q356" s="3">
        <v>5.3055555555555571</v>
      </c>
      <c r="R356" s="3">
        <f>SUM(Table2[[#This Row],[Qualified Activities Professional Hours]:[Other Activities Professional Hours]])/Table2[[#This Row],[MDS Census]]</f>
        <v>0.19821502698215035</v>
      </c>
      <c r="S356" s="3">
        <v>0.43411111111111111</v>
      </c>
      <c r="T356" s="3">
        <v>1.6919999999999997</v>
      </c>
      <c r="U356" s="3">
        <v>0</v>
      </c>
      <c r="V356" s="3">
        <f>SUM(Table2[[#This Row],[Occupational Therapist Hours]:[OT Aide Hours]])/Table2[[#This Row],[MDS Census]]</f>
        <v>7.9431299294312988E-2</v>
      </c>
      <c r="W356" s="3">
        <v>1.9528888888888889</v>
      </c>
      <c r="X356" s="3">
        <v>0.30422222222222223</v>
      </c>
      <c r="Y356" s="3">
        <v>0</v>
      </c>
      <c r="Z356" s="3">
        <f>SUM(Table2[[#This Row],[Physical Therapist (PT) Hours]:[PT Aide Hours]])/Table2[[#This Row],[MDS Census]]</f>
        <v>8.432544624325447E-2</v>
      </c>
      <c r="AA356" s="3">
        <v>0</v>
      </c>
      <c r="AB356" s="3">
        <v>0</v>
      </c>
      <c r="AC356" s="3">
        <v>0</v>
      </c>
      <c r="AD356" s="3">
        <v>16.001111111111108</v>
      </c>
      <c r="AE356" s="3">
        <v>0</v>
      </c>
      <c r="AF356" s="3">
        <v>0</v>
      </c>
      <c r="AG356" s="3">
        <v>0</v>
      </c>
      <c r="AH356" s="1" t="s">
        <v>354</v>
      </c>
      <c r="AI356" s="17">
        <v>5</v>
      </c>
      <c r="AJ356" s="1"/>
    </row>
    <row r="357" spans="1:36" x14ac:dyDescent="0.2">
      <c r="A357" s="1" t="s">
        <v>425</v>
      </c>
      <c r="B357" s="1" t="s">
        <v>782</v>
      </c>
      <c r="C357" s="1" t="s">
        <v>876</v>
      </c>
      <c r="D357" s="1" t="s">
        <v>1079</v>
      </c>
      <c r="E357" s="3">
        <v>83.63333333333334</v>
      </c>
      <c r="F357" s="3">
        <v>7.7333333333333334</v>
      </c>
      <c r="G357" s="3">
        <v>0.35</v>
      </c>
      <c r="H357" s="3">
        <v>4.6666666666666669E-2</v>
      </c>
      <c r="I357" s="3">
        <v>8.7629999999999981</v>
      </c>
      <c r="J357" s="3">
        <v>0</v>
      </c>
      <c r="K357" s="3">
        <v>0</v>
      </c>
      <c r="L357" s="3">
        <v>5.3893333333333322</v>
      </c>
      <c r="M357" s="3">
        <v>5.4222222222222225</v>
      </c>
      <c r="N357" s="3">
        <v>5.2722222222222213</v>
      </c>
      <c r="O357" s="3">
        <f>SUM(Table2[[#This Row],[Qualified Social Work Staff Hours]:[Other Social Work Staff Hours]])/Table2[[#This Row],[MDS Census]]</f>
        <v>0.12787299056729107</v>
      </c>
      <c r="P357" s="3">
        <v>0</v>
      </c>
      <c r="Q357" s="3">
        <v>13.356777777777772</v>
      </c>
      <c r="R357" s="3">
        <f>SUM(Table2[[#This Row],[Qualified Activities Professional Hours]:[Other Activities Professional Hours]])/Table2[[#This Row],[MDS Census]]</f>
        <v>0.1597063903281519</v>
      </c>
      <c r="S357" s="3">
        <v>30.275555555555567</v>
      </c>
      <c r="T357" s="3">
        <v>15.841666666666667</v>
      </c>
      <c r="U357" s="3">
        <v>0</v>
      </c>
      <c r="V357" s="3">
        <f>SUM(Table2[[#This Row],[Occupational Therapist Hours]:[OT Aide Hours]])/Table2[[#This Row],[MDS Census]]</f>
        <v>0.5514215490899429</v>
      </c>
      <c r="W357" s="3">
        <v>30.38422222222222</v>
      </c>
      <c r="X357" s="3">
        <v>13.87188888888889</v>
      </c>
      <c r="Y357" s="3">
        <v>0</v>
      </c>
      <c r="Z357" s="3">
        <f>SUM(Table2[[#This Row],[Physical Therapist (PT) Hours]:[PT Aide Hours]])/Table2[[#This Row],[MDS Census]]</f>
        <v>0.52916832735485575</v>
      </c>
      <c r="AA357" s="3">
        <v>0</v>
      </c>
      <c r="AB357" s="3">
        <v>0</v>
      </c>
      <c r="AC357" s="3">
        <v>0</v>
      </c>
      <c r="AD357" s="3">
        <v>0</v>
      </c>
      <c r="AE357" s="3">
        <v>0</v>
      </c>
      <c r="AF357" s="3">
        <v>2.4252222222222231</v>
      </c>
      <c r="AG357" s="3">
        <v>0</v>
      </c>
      <c r="AH357" s="1" t="s">
        <v>355</v>
      </c>
      <c r="AI357" s="17">
        <v>5</v>
      </c>
      <c r="AJ357" s="1"/>
    </row>
    <row r="358" spans="1:36" x14ac:dyDescent="0.2">
      <c r="A358" s="1" t="s">
        <v>425</v>
      </c>
      <c r="B358" s="1" t="s">
        <v>783</v>
      </c>
      <c r="C358" s="1" t="s">
        <v>999</v>
      </c>
      <c r="D358" s="1" t="s">
        <v>1121</v>
      </c>
      <c r="E358" s="3">
        <v>86.422222222222217</v>
      </c>
      <c r="F358" s="3">
        <v>6.65</v>
      </c>
      <c r="G358" s="3">
        <v>0</v>
      </c>
      <c r="H358" s="3">
        <v>0.53333333333333333</v>
      </c>
      <c r="I358" s="3">
        <v>8.522444444444444</v>
      </c>
      <c r="J358" s="3">
        <v>0</v>
      </c>
      <c r="K358" s="3">
        <v>1.7362222222222221</v>
      </c>
      <c r="L358" s="3">
        <v>3.1433333333333326</v>
      </c>
      <c r="M358" s="3">
        <v>10.602777777777778</v>
      </c>
      <c r="N358" s="3">
        <v>0</v>
      </c>
      <c r="O358" s="3">
        <f>SUM(Table2[[#This Row],[Qualified Social Work Staff Hours]:[Other Social Work Staff Hours]])/Table2[[#This Row],[MDS Census]]</f>
        <v>0.12268578040627412</v>
      </c>
      <c r="P358" s="3">
        <v>0</v>
      </c>
      <c r="Q358" s="3">
        <v>11.994444444444444</v>
      </c>
      <c r="R358" s="3">
        <f>SUM(Table2[[#This Row],[Qualified Activities Professional Hours]:[Other Activities Professional Hours]])/Table2[[#This Row],[MDS Census]]</f>
        <v>0.1387888917459501</v>
      </c>
      <c r="S358" s="3">
        <v>5.8538888888888883</v>
      </c>
      <c r="T358" s="3">
        <v>3.7829999999999995</v>
      </c>
      <c r="U358" s="3">
        <v>0</v>
      </c>
      <c r="V358" s="3">
        <f>SUM(Table2[[#This Row],[Occupational Therapist Hours]:[OT Aide Hours]])/Table2[[#This Row],[MDS Census]]</f>
        <v>0.11150938544613009</v>
      </c>
      <c r="W358" s="3">
        <v>3.3482222222222227</v>
      </c>
      <c r="X358" s="3">
        <v>6.881555555555555</v>
      </c>
      <c r="Y358" s="3">
        <v>0</v>
      </c>
      <c r="Z358" s="3">
        <f>SUM(Table2[[#This Row],[Physical Therapist (PT) Hours]:[PT Aide Hours]])/Table2[[#This Row],[MDS Census]]</f>
        <v>0.11836976086397531</v>
      </c>
      <c r="AA358" s="3">
        <v>0</v>
      </c>
      <c r="AB358" s="3">
        <v>5.9222222222222225</v>
      </c>
      <c r="AC358" s="3">
        <v>0</v>
      </c>
      <c r="AD358" s="3">
        <v>0</v>
      </c>
      <c r="AE358" s="3">
        <v>0</v>
      </c>
      <c r="AF358" s="3">
        <v>0</v>
      </c>
      <c r="AG358" s="3">
        <v>1.1472222222222221</v>
      </c>
      <c r="AH358" s="1" t="s">
        <v>356</v>
      </c>
      <c r="AI358" s="17">
        <v>5</v>
      </c>
      <c r="AJ358" s="1"/>
    </row>
    <row r="359" spans="1:36" x14ac:dyDescent="0.2">
      <c r="A359" s="1" t="s">
        <v>425</v>
      </c>
      <c r="B359" s="1" t="s">
        <v>784</v>
      </c>
      <c r="C359" s="1" t="s">
        <v>1002</v>
      </c>
      <c r="D359" s="1" t="s">
        <v>1069</v>
      </c>
      <c r="E359" s="3">
        <v>102.85555555555555</v>
      </c>
      <c r="F359" s="3">
        <v>5.4222222222222225</v>
      </c>
      <c r="G359" s="3">
        <v>0.11666666666666667</v>
      </c>
      <c r="H359" s="3">
        <v>0.58233333333333337</v>
      </c>
      <c r="I359" s="3">
        <v>6.7872222222222227</v>
      </c>
      <c r="J359" s="3">
        <v>0</v>
      </c>
      <c r="K359" s="3">
        <v>0</v>
      </c>
      <c r="L359" s="3">
        <v>14.063888888888888</v>
      </c>
      <c r="M359" s="3">
        <v>0</v>
      </c>
      <c r="N359" s="3">
        <v>16.801555555555556</v>
      </c>
      <c r="O359" s="3">
        <f>SUM(Table2[[#This Row],[Qualified Social Work Staff Hours]:[Other Social Work Staff Hours]])/Table2[[#This Row],[MDS Census]]</f>
        <v>0.16335097763854381</v>
      </c>
      <c r="P359" s="3">
        <v>5.2111111111111112</v>
      </c>
      <c r="Q359" s="3">
        <v>24.134333333333334</v>
      </c>
      <c r="R359" s="3">
        <f>SUM(Table2[[#This Row],[Qualified Activities Professional Hours]:[Other Activities Professional Hours]])/Table2[[#This Row],[MDS Census]]</f>
        <v>0.28530733498973754</v>
      </c>
      <c r="S359" s="3">
        <v>9.5122222222222241</v>
      </c>
      <c r="T359" s="3">
        <v>17.651222222222223</v>
      </c>
      <c r="U359" s="3">
        <v>0</v>
      </c>
      <c r="V359" s="3">
        <f>SUM(Table2[[#This Row],[Occupational Therapist Hours]:[OT Aide Hours]])/Table2[[#This Row],[MDS Census]]</f>
        <v>0.26409311872096797</v>
      </c>
      <c r="W359" s="3">
        <v>9.8123333333333331</v>
      </c>
      <c r="X359" s="3">
        <v>19.546000000000006</v>
      </c>
      <c r="Y359" s="3">
        <v>0</v>
      </c>
      <c r="Z359" s="3">
        <f>SUM(Table2[[#This Row],[Physical Therapist (PT) Hours]:[PT Aide Hours]])/Table2[[#This Row],[MDS Census]]</f>
        <v>0.28543264556551806</v>
      </c>
      <c r="AA359" s="3">
        <v>0</v>
      </c>
      <c r="AB359" s="3">
        <v>0</v>
      </c>
      <c r="AC359" s="3">
        <v>0</v>
      </c>
      <c r="AD359" s="3">
        <v>0</v>
      </c>
      <c r="AE359" s="3">
        <v>0</v>
      </c>
      <c r="AF359" s="3">
        <v>0</v>
      </c>
      <c r="AG359" s="3">
        <v>0</v>
      </c>
      <c r="AH359" s="1" t="s">
        <v>357</v>
      </c>
      <c r="AI359" s="17">
        <v>5</v>
      </c>
      <c r="AJ359" s="1"/>
    </row>
    <row r="360" spans="1:36" x14ac:dyDescent="0.2">
      <c r="A360" s="1" t="s">
        <v>425</v>
      </c>
      <c r="B360" s="1" t="s">
        <v>785</v>
      </c>
      <c r="C360" s="1" t="s">
        <v>928</v>
      </c>
      <c r="D360" s="1" t="s">
        <v>1079</v>
      </c>
      <c r="E360" s="3">
        <v>88.811111111111117</v>
      </c>
      <c r="F360" s="3">
        <v>5.4222222222222225</v>
      </c>
      <c r="G360" s="3">
        <v>0</v>
      </c>
      <c r="H360" s="3">
        <v>0</v>
      </c>
      <c r="I360" s="3">
        <v>2.7555555555555555</v>
      </c>
      <c r="J360" s="3">
        <v>0</v>
      </c>
      <c r="K360" s="3">
        <v>0</v>
      </c>
      <c r="L360" s="3">
        <v>0.5377777777777778</v>
      </c>
      <c r="M360" s="3">
        <v>5.6888888888888891</v>
      </c>
      <c r="N360" s="3">
        <v>0</v>
      </c>
      <c r="O360" s="3">
        <f>SUM(Table2[[#This Row],[Qualified Social Work Staff Hours]:[Other Social Work Staff Hours]])/Table2[[#This Row],[MDS Census]]</f>
        <v>6.4056049042912552E-2</v>
      </c>
      <c r="P360" s="3">
        <v>0</v>
      </c>
      <c r="Q360" s="3">
        <v>16.468000000000004</v>
      </c>
      <c r="R360" s="3">
        <f>SUM(Table2[[#This Row],[Qualified Activities Professional Hours]:[Other Activities Professional Hours]])/Table2[[#This Row],[MDS Census]]</f>
        <v>0.18542724884273742</v>
      </c>
      <c r="S360" s="3">
        <v>5.8614444444444445</v>
      </c>
      <c r="T360" s="3">
        <v>5.1876666666666669</v>
      </c>
      <c r="U360" s="3">
        <v>0</v>
      </c>
      <c r="V360" s="3">
        <f>SUM(Table2[[#This Row],[Occupational Therapist Hours]:[OT Aide Hours]])/Table2[[#This Row],[MDS Census]]</f>
        <v>0.12441135993994745</v>
      </c>
      <c r="W360" s="3">
        <v>6.134222222222224</v>
      </c>
      <c r="X360" s="3">
        <v>5.3955555555555543</v>
      </c>
      <c r="Y360" s="3">
        <v>0</v>
      </c>
      <c r="Z360" s="3">
        <f>SUM(Table2[[#This Row],[Physical Therapist (PT) Hours]:[PT Aide Hours]])/Table2[[#This Row],[MDS Census]]</f>
        <v>0.12982359564619039</v>
      </c>
      <c r="AA360" s="3">
        <v>0</v>
      </c>
      <c r="AB360" s="3">
        <v>0</v>
      </c>
      <c r="AC360" s="3">
        <v>0</v>
      </c>
      <c r="AD360" s="3">
        <v>0</v>
      </c>
      <c r="AE360" s="3">
        <v>0</v>
      </c>
      <c r="AF360" s="3">
        <v>0</v>
      </c>
      <c r="AG360" s="3">
        <v>0</v>
      </c>
      <c r="AH360" s="1" t="s">
        <v>358</v>
      </c>
      <c r="AI360" s="17">
        <v>5</v>
      </c>
      <c r="AJ360" s="1"/>
    </row>
    <row r="361" spans="1:36" x14ac:dyDescent="0.2">
      <c r="A361" s="1" t="s">
        <v>425</v>
      </c>
      <c r="B361" s="1" t="s">
        <v>786</v>
      </c>
      <c r="C361" s="1" t="s">
        <v>1050</v>
      </c>
      <c r="D361" s="1" t="s">
        <v>1078</v>
      </c>
      <c r="E361" s="3">
        <v>68.155555555555551</v>
      </c>
      <c r="F361" s="3">
        <v>5.1555555555555559</v>
      </c>
      <c r="G361" s="3">
        <v>0.05</v>
      </c>
      <c r="H361" s="3">
        <v>0.32233333333333331</v>
      </c>
      <c r="I361" s="3">
        <v>4.5333333333333332</v>
      </c>
      <c r="J361" s="3">
        <v>0</v>
      </c>
      <c r="K361" s="3">
        <v>0</v>
      </c>
      <c r="L361" s="3">
        <v>0.42844444444444441</v>
      </c>
      <c r="M361" s="3">
        <v>7.7333333333333334</v>
      </c>
      <c r="N361" s="3">
        <v>0</v>
      </c>
      <c r="O361" s="3">
        <f>SUM(Table2[[#This Row],[Qualified Social Work Staff Hours]:[Other Social Work Staff Hours]])/Table2[[#This Row],[MDS Census]]</f>
        <v>0.11346592761656342</v>
      </c>
      <c r="P361" s="3">
        <v>4.2666666666666666</v>
      </c>
      <c r="Q361" s="3">
        <v>14.278444444444441</v>
      </c>
      <c r="R361" s="3">
        <f>SUM(Table2[[#This Row],[Qualified Activities Professional Hours]:[Other Activities Professional Hours]])/Table2[[#This Row],[MDS Census]]</f>
        <v>0.27209977176393868</v>
      </c>
      <c r="S361" s="3">
        <v>3.5994444444444444</v>
      </c>
      <c r="T361" s="3">
        <v>2.6532222222222224</v>
      </c>
      <c r="U361" s="3">
        <v>0</v>
      </c>
      <c r="V361" s="3">
        <f>SUM(Table2[[#This Row],[Occupational Therapist Hours]:[OT Aide Hours]])/Table2[[#This Row],[MDS Census]]</f>
        <v>9.1741115096185197E-2</v>
      </c>
      <c r="W361" s="3">
        <v>4.8339999999999987</v>
      </c>
      <c r="X361" s="3">
        <v>2.2685555555555559</v>
      </c>
      <c r="Y361" s="3">
        <v>3.8741111111111115</v>
      </c>
      <c r="Z361" s="3">
        <f>SUM(Table2[[#This Row],[Physical Therapist (PT) Hours]:[PT Aide Hours]])/Table2[[#This Row],[MDS Census]]</f>
        <v>0.16105314639713075</v>
      </c>
      <c r="AA361" s="3">
        <v>0</v>
      </c>
      <c r="AB361" s="3">
        <v>0</v>
      </c>
      <c r="AC361" s="3">
        <v>0</v>
      </c>
      <c r="AD361" s="3">
        <v>0</v>
      </c>
      <c r="AE361" s="3">
        <v>0</v>
      </c>
      <c r="AF361" s="3">
        <v>0</v>
      </c>
      <c r="AG361" s="3">
        <v>0</v>
      </c>
      <c r="AH361" s="1" t="s">
        <v>359</v>
      </c>
      <c r="AI361" s="17">
        <v>5</v>
      </c>
      <c r="AJ361" s="1"/>
    </row>
    <row r="362" spans="1:36" x14ac:dyDescent="0.2">
      <c r="A362" s="1" t="s">
        <v>425</v>
      </c>
      <c r="B362" s="1" t="s">
        <v>787</v>
      </c>
      <c r="C362" s="1" t="s">
        <v>908</v>
      </c>
      <c r="D362" s="1" t="s">
        <v>1103</v>
      </c>
      <c r="E362" s="3">
        <v>55.333333333333336</v>
      </c>
      <c r="F362" s="3">
        <v>5.6</v>
      </c>
      <c r="G362" s="3">
        <v>0.42222222222222222</v>
      </c>
      <c r="H362" s="3">
        <v>0.94277777777777771</v>
      </c>
      <c r="I362" s="3">
        <v>0.89888888888888885</v>
      </c>
      <c r="J362" s="3">
        <v>0</v>
      </c>
      <c r="K362" s="3">
        <v>0.41722222222222222</v>
      </c>
      <c r="L362" s="3">
        <v>0.78333333333333321</v>
      </c>
      <c r="M362" s="3">
        <v>5.8361111111111112</v>
      </c>
      <c r="N362" s="3">
        <v>0</v>
      </c>
      <c r="O362" s="3">
        <f>SUM(Table2[[#This Row],[Qualified Social Work Staff Hours]:[Other Social Work Staff Hours]])/Table2[[#This Row],[MDS Census]]</f>
        <v>0.1054718875502008</v>
      </c>
      <c r="P362" s="3">
        <v>13.476666666666665</v>
      </c>
      <c r="Q362" s="3">
        <v>0.73333333333333328</v>
      </c>
      <c r="R362" s="3">
        <f>SUM(Table2[[#This Row],[Qualified Activities Professional Hours]:[Other Activities Professional Hours]])/Table2[[#This Row],[MDS Census]]</f>
        <v>0.2568072289156626</v>
      </c>
      <c r="S362" s="3">
        <v>1.9713333333333336</v>
      </c>
      <c r="T362" s="3">
        <v>0</v>
      </c>
      <c r="U362" s="3">
        <v>0</v>
      </c>
      <c r="V362" s="3">
        <f>SUM(Table2[[#This Row],[Occupational Therapist Hours]:[OT Aide Hours]])/Table2[[#This Row],[MDS Census]]</f>
        <v>3.5626506024096387E-2</v>
      </c>
      <c r="W362" s="3">
        <v>1.2277777777777779</v>
      </c>
      <c r="X362" s="3">
        <v>4.6044444444444457</v>
      </c>
      <c r="Y362" s="3">
        <v>0</v>
      </c>
      <c r="Z362" s="3">
        <f>SUM(Table2[[#This Row],[Physical Therapist (PT) Hours]:[PT Aide Hours]])/Table2[[#This Row],[MDS Census]]</f>
        <v>0.10540160642570283</v>
      </c>
      <c r="AA362" s="3">
        <v>0</v>
      </c>
      <c r="AB362" s="3">
        <v>0</v>
      </c>
      <c r="AC362" s="3">
        <v>0</v>
      </c>
      <c r="AD362" s="3">
        <v>0</v>
      </c>
      <c r="AE362" s="3">
        <v>0</v>
      </c>
      <c r="AF362" s="3">
        <v>0</v>
      </c>
      <c r="AG362" s="3">
        <v>0</v>
      </c>
      <c r="AH362" s="1" t="s">
        <v>360</v>
      </c>
      <c r="AI362" s="17">
        <v>5</v>
      </c>
      <c r="AJ362" s="1"/>
    </row>
    <row r="363" spans="1:36" x14ac:dyDescent="0.2">
      <c r="A363" s="1" t="s">
        <v>425</v>
      </c>
      <c r="B363" s="1" t="s">
        <v>788</v>
      </c>
      <c r="C363" s="1" t="s">
        <v>1054</v>
      </c>
      <c r="D363" s="1" t="s">
        <v>1078</v>
      </c>
      <c r="E363" s="3">
        <v>47.3</v>
      </c>
      <c r="F363" s="3">
        <v>4.0888888888888886</v>
      </c>
      <c r="G363" s="3">
        <v>0</v>
      </c>
      <c r="H363" s="3">
        <v>0</v>
      </c>
      <c r="I363" s="3">
        <v>5.9694444444444441</v>
      </c>
      <c r="J363" s="3">
        <v>0</v>
      </c>
      <c r="K363" s="3">
        <v>0</v>
      </c>
      <c r="L363" s="3">
        <v>0.47822222222222222</v>
      </c>
      <c r="M363" s="3">
        <v>2.4972222222222222</v>
      </c>
      <c r="N363" s="3">
        <v>0</v>
      </c>
      <c r="O363" s="3">
        <f>SUM(Table2[[#This Row],[Qualified Social Work Staff Hours]:[Other Social Work Staff Hours]])/Table2[[#This Row],[MDS Census]]</f>
        <v>5.2795395818651635E-2</v>
      </c>
      <c r="P363" s="3">
        <v>5.166666666666667</v>
      </c>
      <c r="Q363" s="3">
        <v>7.1027777777777779</v>
      </c>
      <c r="R363" s="3">
        <f>SUM(Table2[[#This Row],[Qualified Activities Professional Hours]:[Other Activities Professional Hours]])/Table2[[#This Row],[MDS Census]]</f>
        <v>0.25939628846605595</v>
      </c>
      <c r="S363" s="3">
        <v>3.0051111111111117</v>
      </c>
      <c r="T363" s="3">
        <v>3.6514444444444458</v>
      </c>
      <c r="U363" s="3">
        <v>0</v>
      </c>
      <c r="V363" s="3">
        <f>SUM(Table2[[#This Row],[Occupational Therapist Hours]:[OT Aide Hours]])/Table2[[#This Row],[MDS Census]]</f>
        <v>0.1407305614282359</v>
      </c>
      <c r="W363" s="3">
        <v>3.1843333333333339</v>
      </c>
      <c r="X363" s="3">
        <v>2.9747777777777786</v>
      </c>
      <c r="Y363" s="3">
        <v>0</v>
      </c>
      <c r="Z363" s="3">
        <f>SUM(Table2[[#This Row],[Physical Therapist (PT) Hours]:[PT Aide Hours]])/Table2[[#This Row],[MDS Census]]</f>
        <v>0.13021376556260281</v>
      </c>
      <c r="AA363" s="3">
        <v>0</v>
      </c>
      <c r="AB363" s="3">
        <v>0</v>
      </c>
      <c r="AC363" s="3">
        <v>0</v>
      </c>
      <c r="AD363" s="3">
        <v>0</v>
      </c>
      <c r="AE363" s="3">
        <v>0</v>
      </c>
      <c r="AF363" s="3">
        <v>0</v>
      </c>
      <c r="AG363" s="3">
        <v>0</v>
      </c>
      <c r="AH363" s="1" t="s">
        <v>361</v>
      </c>
      <c r="AI363" s="17">
        <v>5</v>
      </c>
      <c r="AJ363" s="1"/>
    </row>
    <row r="364" spans="1:36" x14ac:dyDescent="0.2">
      <c r="A364" s="1" t="s">
        <v>425</v>
      </c>
      <c r="B364" s="1" t="s">
        <v>789</v>
      </c>
      <c r="C364" s="1" t="s">
        <v>854</v>
      </c>
      <c r="D364" s="1" t="s">
        <v>1105</v>
      </c>
      <c r="E364" s="3">
        <v>64.833333333333329</v>
      </c>
      <c r="F364" s="3">
        <v>8.5777777777777775</v>
      </c>
      <c r="G364" s="3">
        <v>0.35</v>
      </c>
      <c r="H364" s="3">
        <v>5.4444444444444448E-2</v>
      </c>
      <c r="I364" s="3">
        <v>7.9703333333333353</v>
      </c>
      <c r="J364" s="3">
        <v>0</v>
      </c>
      <c r="K364" s="3">
        <v>0</v>
      </c>
      <c r="L364" s="3">
        <v>5.3989999999999991</v>
      </c>
      <c r="M364" s="3">
        <v>10.951666666666672</v>
      </c>
      <c r="N364" s="3">
        <v>0</v>
      </c>
      <c r="O364" s="3">
        <f>SUM(Table2[[#This Row],[Qualified Social Work Staff Hours]:[Other Social Work Staff Hours]])/Table2[[#This Row],[MDS Census]]</f>
        <v>0.16892030848329057</v>
      </c>
      <c r="P364" s="3">
        <v>0</v>
      </c>
      <c r="Q364" s="3">
        <v>8.4742222222222221</v>
      </c>
      <c r="R364" s="3">
        <f>SUM(Table2[[#This Row],[Qualified Activities Professional Hours]:[Other Activities Professional Hours]])/Table2[[#This Row],[MDS Census]]</f>
        <v>0.13070779777206512</v>
      </c>
      <c r="S364" s="3">
        <v>19.133000000000006</v>
      </c>
      <c r="T364" s="3">
        <v>16.681555555555558</v>
      </c>
      <c r="U364" s="3">
        <v>0</v>
      </c>
      <c r="V364" s="3">
        <f>SUM(Table2[[#This Row],[Occupational Therapist Hours]:[OT Aide Hours]])/Table2[[#This Row],[MDS Census]]</f>
        <v>0.55240959725792649</v>
      </c>
      <c r="W364" s="3">
        <v>31.027777777777789</v>
      </c>
      <c r="X364" s="3">
        <v>11.899333333333331</v>
      </c>
      <c r="Y364" s="3">
        <v>2.0333333333333335E-2</v>
      </c>
      <c r="Z364" s="3">
        <f>SUM(Table2[[#This Row],[Physical Therapist (PT) Hours]:[PT Aide Hours]])/Table2[[#This Row],[MDS Census]]</f>
        <v>0.66242844901456743</v>
      </c>
      <c r="AA364" s="3">
        <v>0.113</v>
      </c>
      <c r="AB364" s="3">
        <v>0</v>
      </c>
      <c r="AC364" s="3">
        <v>0</v>
      </c>
      <c r="AD364" s="3">
        <v>0</v>
      </c>
      <c r="AE364" s="3">
        <v>0</v>
      </c>
      <c r="AF364" s="3">
        <v>0.58299999999999996</v>
      </c>
      <c r="AG364" s="3">
        <v>0</v>
      </c>
      <c r="AH364" s="1" t="s">
        <v>362</v>
      </c>
      <c r="AI364" s="17">
        <v>5</v>
      </c>
      <c r="AJ364" s="1"/>
    </row>
    <row r="365" spans="1:36" x14ac:dyDescent="0.2">
      <c r="A365" s="1" t="s">
        <v>425</v>
      </c>
      <c r="B365" s="1" t="s">
        <v>790</v>
      </c>
      <c r="C365" s="1" t="s">
        <v>1055</v>
      </c>
      <c r="D365" s="1" t="s">
        <v>1143</v>
      </c>
      <c r="E365" s="3">
        <v>17.3</v>
      </c>
      <c r="F365" s="3">
        <v>5.713000000000001</v>
      </c>
      <c r="G365" s="3">
        <v>0</v>
      </c>
      <c r="H365" s="3">
        <v>0</v>
      </c>
      <c r="I365" s="3">
        <v>0</v>
      </c>
      <c r="J365" s="3">
        <v>0</v>
      </c>
      <c r="K365" s="3">
        <v>0</v>
      </c>
      <c r="L365" s="3">
        <v>0</v>
      </c>
      <c r="M365" s="3">
        <v>0</v>
      </c>
      <c r="N365" s="3">
        <v>0</v>
      </c>
      <c r="O365" s="3">
        <f>SUM(Table2[[#This Row],[Qualified Social Work Staff Hours]:[Other Social Work Staff Hours]])/Table2[[#This Row],[MDS Census]]</f>
        <v>0</v>
      </c>
      <c r="P365" s="3">
        <v>0</v>
      </c>
      <c r="Q365" s="3">
        <v>0</v>
      </c>
      <c r="R365" s="3">
        <f>SUM(Table2[[#This Row],[Qualified Activities Professional Hours]:[Other Activities Professional Hours]])/Table2[[#This Row],[MDS Census]]</f>
        <v>0</v>
      </c>
      <c r="S365" s="3">
        <v>0</v>
      </c>
      <c r="T365" s="3">
        <v>0</v>
      </c>
      <c r="U365" s="3">
        <v>0</v>
      </c>
      <c r="V365" s="3">
        <f>SUM(Table2[[#This Row],[Occupational Therapist Hours]:[OT Aide Hours]])/Table2[[#This Row],[MDS Census]]</f>
        <v>0</v>
      </c>
      <c r="W365" s="3">
        <v>0</v>
      </c>
      <c r="X365" s="3">
        <v>0</v>
      </c>
      <c r="Y365" s="3">
        <v>0</v>
      </c>
      <c r="Z365" s="3">
        <f>SUM(Table2[[#This Row],[Physical Therapist (PT) Hours]:[PT Aide Hours]])/Table2[[#This Row],[MDS Census]]</f>
        <v>0</v>
      </c>
      <c r="AA365" s="3">
        <v>0</v>
      </c>
      <c r="AB365" s="3">
        <v>0</v>
      </c>
      <c r="AC365" s="3">
        <v>0</v>
      </c>
      <c r="AD365" s="3">
        <v>0</v>
      </c>
      <c r="AE365" s="3">
        <v>0</v>
      </c>
      <c r="AF365" s="3">
        <v>0</v>
      </c>
      <c r="AG365" s="3">
        <v>0</v>
      </c>
      <c r="AH365" s="1" t="s">
        <v>363</v>
      </c>
      <c r="AI365" s="17">
        <v>5</v>
      </c>
      <c r="AJ365" s="1"/>
    </row>
    <row r="366" spans="1:36" x14ac:dyDescent="0.2">
      <c r="A366" s="1" t="s">
        <v>425</v>
      </c>
      <c r="B366" s="1" t="s">
        <v>791</v>
      </c>
      <c r="C366" s="1" t="s">
        <v>1011</v>
      </c>
      <c r="D366" s="1" t="s">
        <v>1075</v>
      </c>
      <c r="E366" s="3">
        <v>67.266666666666666</v>
      </c>
      <c r="F366" s="3">
        <v>5.4222222222222225</v>
      </c>
      <c r="G366" s="3">
        <v>0.6</v>
      </c>
      <c r="H366" s="3">
        <v>0.45555555555555555</v>
      </c>
      <c r="I366" s="3">
        <v>2.6388888888888888</v>
      </c>
      <c r="J366" s="3">
        <v>0</v>
      </c>
      <c r="K366" s="3">
        <v>0</v>
      </c>
      <c r="L366" s="3">
        <v>2.6239999999999997</v>
      </c>
      <c r="M366" s="3">
        <v>0</v>
      </c>
      <c r="N366" s="3">
        <v>5.6888888888888891</v>
      </c>
      <c r="O366" s="3">
        <f>SUM(Table2[[#This Row],[Qualified Social Work Staff Hours]:[Other Social Work Staff Hours]])/Table2[[#This Row],[MDS Census]]</f>
        <v>8.4572183680211438E-2</v>
      </c>
      <c r="P366" s="3">
        <v>12.713555555555557</v>
      </c>
      <c r="Q366" s="3">
        <v>0.39222222222222225</v>
      </c>
      <c r="R366" s="3">
        <f>SUM(Table2[[#This Row],[Qualified Activities Professional Hours]:[Other Activities Professional Hours]])/Table2[[#This Row],[MDS Census]]</f>
        <v>0.19483316815328708</v>
      </c>
      <c r="S366" s="3">
        <v>2.3627777777777776</v>
      </c>
      <c r="T366" s="3">
        <v>3.6483333333333325</v>
      </c>
      <c r="U366" s="3">
        <v>0</v>
      </c>
      <c r="V366" s="3">
        <f>SUM(Table2[[#This Row],[Occupational Therapist Hours]:[OT Aide Hours]])/Table2[[#This Row],[MDS Census]]</f>
        <v>8.9362405021473398E-2</v>
      </c>
      <c r="W366" s="3">
        <v>4.2690000000000019</v>
      </c>
      <c r="X366" s="3">
        <v>4.8217777777777773</v>
      </c>
      <c r="Y366" s="3">
        <v>0</v>
      </c>
      <c r="Z366" s="3">
        <f>SUM(Table2[[#This Row],[Physical Therapist (PT) Hours]:[PT Aide Hours]])/Table2[[#This Row],[MDS Census]]</f>
        <v>0.13514535844070039</v>
      </c>
      <c r="AA366" s="3">
        <v>0</v>
      </c>
      <c r="AB366" s="3">
        <v>0</v>
      </c>
      <c r="AC366" s="3">
        <v>0</v>
      </c>
      <c r="AD366" s="3">
        <v>0</v>
      </c>
      <c r="AE366" s="3">
        <v>0</v>
      </c>
      <c r="AF366" s="3">
        <v>0</v>
      </c>
      <c r="AG366" s="3">
        <v>0</v>
      </c>
      <c r="AH366" s="1" t="s">
        <v>364</v>
      </c>
      <c r="AI366" s="17">
        <v>5</v>
      </c>
      <c r="AJ366" s="1"/>
    </row>
    <row r="367" spans="1:36" x14ac:dyDescent="0.2">
      <c r="A367" s="1" t="s">
        <v>425</v>
      </c>
      <c r="B367" s="1" t="s">
        <v>792</v>
      </c>
      <c r="C367" s="1" t="s">
        <v>928</v>
      </c>
      <c r="D367" s="1" t="s">
        <v>1079</v>
      </c>
      <c r="E367" s="3">
        <v>83.12222222222222</v>
      </c>
      <c r="F367" s="3">
        <v>5.0666666666666664</v>
      </c>
      <c r="G367" s="3">
        <v>0.58333333333333337</v>
      </c>
      <c r="H367" s="3">
        <v>0</v>
      </c>
      <c r="I367" s="3">
        <v>2.1333333333333333</v>
      </c>
      <c r="J367" s="3">
        <v>0</v>
      </c>
      <c r="K367" s="3">
        <v>0.8666666666666667</v>
      </c>
      <c r="L367" s="3">
        <v>1.0885555555555555</v>
      </c>
      <c r="M367" s="3">
        <v>0</v>
      </c>
      <c r="N367" s="3">
        <v>0</v>
      </c>
      <c r="O367" s="3">
        <f>SUM(Table2[[#This Row],[Qualified Social Work Staff Hours]:[Other Social Work Staff Hours]])/Table2[[#This Row],[MDS Census]]</f>
        <v>0</v>
      </c>
      <c r="P367" s="3">
        <v>0</v>
      </c>
      <c r="Q367" s="3">
        <v>25.008777777777787</v>
      </c>
      <c r="R367" s="3">
        <f>SUM(Table2[[#This Row],[Qualified Activities Professional Hours]:[Other Activities Professional Hours]])/Table2[[#This Row],[MDS Census]]</f>
        <v>0.30086753107873293</v>
      </c>
      <c r="S367" s="3">
        <v>5.3999999999999992E-2</v>
      </c>
      <c r="T367" s="3">
        <v>4.5306666666666668</v>
      </c>
      <c r="U367" s="3">
        <v>0</v>
      </c>
      <c r="V367" s="3">
        <f>SUM(Table2[[#This Row],[Occupational Therapist Hours]:[OT Aide Hours]])/Table2[[#This Row],[MDS Census]]</f>
        <v>5.5155727843871148E-2</v>
      </c>
      <c r="W367" s="3">
        <v>4.0228888888888878</v>
      </c>
      <c r="X367" s="3">
        <v>6.376222222222224</v>
      </c>
      <c r="Y367" s="3">
        <v>0</v>
      </c>
      <c r="Z367" s="3">
        <f>SUM(Table2[[#This Row],[Physical Therapist (PT) Hours]:[PT Aide Hours]])/Table2[[#This Row],[MDS Census]]</f>
        <v>0.12510626921534554</v>
      </c>
      <c r="AA367" s="3">
        <v>0</v>
      </c>
      <c r="AB367" s="3">
        <v>0</v>
      </c>
      <c r="AC367" s="3">
        <v>0</v>
      </c>
      <c r="AD367" s="3">
        <v>0</v>
      </c>
      <c r="AE367" s="3">
        <v>0</v>
      </c>
      <c r="AF367" s="3">
        <v>0</v>
      </c>
      <c r="AG367" s="3">
        <v>0.33333333333333331</v>
      </c>
      <c r="AH367" s="1" t="s">
        <v>365</v>
      </c>
      <c r="AI367" s="17">
        <v>5</v>
      </c>
      <c r="AJ367" s="1"/>
    </row>
    <row r="368" spans="1:36" x14ac:dyDescent="0.2">
      <c r="A368" s="1" t="s">
        <v>425</v>
      </c>
      <c r="B368" s="1" t="s">
        <v>793</v>
      </c>
      <c r="C368" s="1" t="s">
        <v>911</v>
      </c>
      <c r="D368" s="1" t="s">
        <v>1075</v>
      </c>
      <c r="E368" s="3">
        <v>27.444444444444443</v>
      </c>
      <c r="F368" s="3">
        <v>5.6</v>
      </c>
      <c r="G368" s="3">
        <v>0.28888888888888886</v>
      </c>
      <c r="H368" s="3">
        <v>0</v>
      </c>
      <c r="I368" s="3">
        <v>2.4888888888888889</v>
      </c>
      <c r="J368" s="3">
        <v>0</v>
      </c>
      <c r="K368" s="3">
        <v>0</v>
      </c>
      <c r="L368" s="3">
        <v>0.88044444444444436</v>
      </c>
      <c r="M368" s="3">
        <v>2.8277777777777779</v>
      </c>
      <c r="N368" s="3">
        <v>0</v>
      </c>
      <c r="O368" s="3">
        <f>SUM(Table2[[#This Row],[Qualified Social Work Staff Hours]:[Other Social Work Staff Hours]])/Table2[[#This Row],[MDS Census]]</f>
        <v>0.10303643724696357</v>
      </c>
      <c r="P368" s="3">
        <v>0</v>
      </c>
      <c r="Q368" s="3">
        <v>4.8499999999999996</v>
      </c>
      <c r="R368" s="3">
        <f>SUM(Table2[[#This Row],[Qualified Activities Professional Hours]:[Other Activities Professional Hours]])/Table2[[#This Row],[MDS Census]]</f>
        <v>0.17672064777327934</v>
      </c>
      <c r="S368" s="3">
        <v>3.7478888888888888</v>
      </c>
      <c r="T368" s="3">
        <v>0.37922222222222224</v>
      </c>
      <c r="U368" s="3">
        <v>0</v>
      </c>
      <c r="V368" s="3">
        <f>SUM(Table2[[#This Row],[Occupational Therapist Hours]:[OT Aide Hours]])/Table2[[#This Row],[MDS Census]]</f>
        <v>0.15038056680161943</v>
      </c>
      <c r="W368" s="3">
        <v>0.5421111111111111</v>
      </c>
      <c r="X368" s="3">
        <v>1.3817777777777775</v>
      </c>
      <c r="Y368" s="3">
        <v>0</v>
      </c>
      <c r="Z368" s="3">
        <f>SUM(Table2[[#This Row],[Physical Therapist (PT) Hours]:[PT Aide Hours]])/Table2[[#This Row],[MDS Census]]</f>
        <v>7.0101214574898776E-2</v>
      </c>
      <c r="AA368" s="3">
        <v>0</v>
      </c>
      <c r="AB368" s="3">
        <v>0</v>
      </c>
      <c r="AC368" s="3">
        <v>0</v>
      </c>
      <c r="AD368" s="3">
        <v>0</v>
      </c>
      <c r="AE368" s="3">
        <v>0</v>
      </c>
      <c r="AF368" s="3">
        <v>0</v>
      </c>
      <c r="AG368" s="3">
        <v>0</v>
      </c>
      <c r="AH368" s="1" t="s">
        <v>366</v>
      </c>
      <c r="AI368" s="17">
        <v>5</v>
      </c>
      <c r="AJ368" s="1"/>
    </row>
    <row r="369" spans="1:36" x14ac:dyDescent="0.2">
      <c r="A369" s="1" t="s">
        <v>425</v>
      </c>
      <c r="B369" s="1" t="s">
        <v>794</v>
      </c>
      <c r="C369" s="1" t="s">
        <v>1034</v>
      </c>
      <c r="D369" s="1" t="s">
        <v>1105</v>
      </c>
      <c r="E369" s="3">
        <v>24.644444444444446</v>
      </c>
      <c r="F369" s="3">
        <v>9.3333333333333339</v>
      </c>
      <c r="G369" s="3">
        <v>0.3611111111111111</v>
      </c>
      <c r="H369" s="3">
        <v>0.1788888888888889</v>
      </c>
      <c r="I369" s="3">
        <v>4.8</v>
      </c>
      <c r="J369" s="3">
        <v>0</v>
      </c>
      <c r="K369" s="3">
        <v>0</v>
      </c>
      <c r="L369" s="3">
        <v>1.6083333333333334</v>
      </c>
      <c r="M369" s="3">
        <v>7.330555555555553</v>
      </c>
      <c r="N369" s="3">
        <v>0</v>
      </c>
      <c r="O369" s="3">
        <f>SUM(Table2[[#This Row],[Qualified Social Work Staff Hours]:[Other Social Work Staff Hours]])/Table2[[#This Row],[MDS Census]]</f>
        <v>0.2974526600541027</v>
      </c>
      <c r="P369" s="3">
        <v>4.833333333333333</v>
      </c>
      <c r="Q369" s="3">
        <v>3.6111111111111112</v>
      </c>
      <c r="R369" s="3">
        <f>SUM(Table2[[#This Row],[Qualified Activities Professional Hours]:[Other Activities Professional Hours]])/Table2[[#This Row],[MDS Census]]</f>
        <v>0.34265103697024346</v>
      </c>
      <c r="S369" s="3">
        <v>6.1472222222222221</v>
      </c>
      <c r="T369" s="3">
        <v>2.6222222222222222</v>
      </c>
      <c r="U369" s="3">
        <v>0</v>
      </c>
      <c r="V369" s="3">
        <f>SUM(Table2[[#This Row],[Occupational Therapist Hours]:[OT Aide Hours]])/Table2[[#This Row],[MDS Census]]</f>
        <v>0.35583859332732187</v>
      </c>
      <c r="W369" s="3">
        <v>5.0777777777777775</v>
      </c>
      <c r="X369" s="3">
        <v>3.4722222222222223</v>
      </c>
      <c r="Y369" s="3">
        <v>0</v>
      </c>
      <c r="Z369" s="3">
        <f>SUM(Table2[[#This Row],[Physical Therapist (PT) Hours]:[PT Aide Hours]])/Table2[[#This Row],[MDS Census]]</f>
        <v>0.3469341749323715</v>
      </c>
      <c r="AA369" s="3">
        <v>0</v>
      </c>
      <c r="AB369" s="3">
        <v>0</v>
      </c>
      <c r="AC369" s="3">
        <v>0</v>
      </c>
      <c r="AD369" s="3">
        <v>0</v>
      </c>
      <c r="AE369" s="3">
        <v>0</v>
      </c>
      <c r="AF369" s="3">
        <v>0</v>
      </c>
      <c r="AG369" s="3">
        <v>0</v>
      </c>
      <c r="AH369" s="1" t="s">
        <v>367</v>
      </c>
      <c r="AI369" s="17">
        <v>5</v>
      </c>
      <c r="AJ369" s="1"/>
    </row>
    <row r="370" spans="1:36" x14ac:dyDescent="0.2">
      <c r="A370" s="1" t="s">
        <v>425</v>
      </c>
      <c r="B370" s="1" t="s">
        <v>795</v>
      </c>
      <c r="C370" s="1" t="s">
        <v>997</v>
      </c>
      <c r="D370" s="1" t="s">
        <v>1076</v>
      </c>
      <c r="E370" s="3">
        <v>50.033333333333331</v>
      </c>
      <c r="F370" s="3">
        <v>5.6888888888888891</v>
      </c>
      <c r="G370" s="3">
        <v>0.33333333333333331</v>
      </c>
      <c r="H370" s="3">
        <v>0.29444444444444445</v>
      </c>
      <c r="I370" s="3">
        <v>0.75444444444444436</v>
      </c>
      <c r="J370" s="3">
        <v>0</v>
      </c>
      <c r="K370" s="3">
        <v>0</v>
      </c>
      <c r="L370" s="3">
        <v>4.8531111111111098</v>
      </c>
      <c r="M370" s="3">
        <v>0</v>
      </c>
      <c r="N370" s="3">
        <v>5.2888888888888888</v>
      </c>
      <c r="O370" s="3">
        <f>SUM(Table2[[#This Row],[Qualified Social Work Staff Hours]:[Other Social Work Staff Hours]])/Table2[[#This Row],[MDS Census]]</f>
        <v>0.10570730624028425</v>
      </c>
      <c r="P370" s="3">
        <v>5.333333333333333</v>
      </c>
      <c r="Q370" s="3">
        <v>0</v>
      </c>
      <c r="R370" s="3">
        <f>SUM(Table2[[#This Row],[Qualified Activities Professional Hours]:[Other Activities Professional Hours]])/Table2[[#This Row],[MDS Census]]</f>
        <v>0.10659560293137908</v>
      </c>
      <c r="S370" s="3">
        <v>3.8721111111111113</v>
      </c>
      <c r="T370" s="3">
        <v>3.9222222222222221</v>
      </c>
      <c r="U370" s="3">
        <v>0</v>
      </c>
      <c r="V370" s="3">
        <f>SUM(Table2[[#This Row],[Occupational Therapist Hours]:[OT Aide Hours]])/Table2[[#This Row],[MDS Census]]</f>
        <v>0.15578281145902731</v>
      </c>
      <c r="W370" s="3">
        <v>4.8177777777777786</v>
      </c>
      <c r="X370" s="3">
        <v>5.6688888888888895</v>
      </c>
      <c r="Y370" s="3">
        <v>0</v>
      </c>
      <c r="Z370" s="3">
        <f>SUM(Table2[[#This Row],[Physical Therapist (PT) Hours]:[PT Aide Hours]])/Table2[[#This Row],[MDS Census]]</f>
        <v>0.20959360426382415</v>
      </c>
      <c r="AA370" s="3">
        <v>0</v>
      </c>
      <c r="AB370" s="3">
        <v>0</v>
      </c>
      <c r="AC370" s="3">
        <v>0</v>
      </c>
      <c r="AD370" s="3">
        <v>0</v>
      </c>
      <c r="AE370" s="3">
        <v>0</v>
      </c>
      <c r="AF370" s="3">
        <v>0</v>
      </c>
      <c r="AG370" s="3">
        <v>8.8888888888888892E-2</v>
      </c>
      <c r="AH370" s="1" t="s">
        <v>368</v>
      </c>
      <c r="AI370" s="17">
        <v>5</v>
      </c>
      <c r="AJ370" s="1"/>
    </row>
    <row r="371" spans="1:36" x14ac:dyDescent="0.2">
      <c r="A371" s="1" t="s">
        <v>425</v>
      </c>
      <c r="B371" s="1" t="s">
        <v>796</v>
      </c>
      <c r="C371" s="1" t="s">
        <v>1056</v>
      </c>
      <c r="D371" s="1" t="s">
        <v>1108</v>
      </c>
      <c r="E371" s="3">
        <v>64.37777777777778</v>
      </c>
      <c r="F371" s="3">
        <v>4.8444444444444441</v>
      </c>
      <c r="G371" s="3">
        <v>0.26666666666666666</v>
      </c>
      <c r="H371" s="3">
        <v>0.3523333333333335</v>
      </c>
      <c r="I371" s="3">
        <v>1.1111111111111112</v>
      </c>
      <c r="J371" s="3">
        <v>0</v>
      </c>
      <c r="K371" s="3">
        <v>0</v>
      </c>
      <c r="L371" s="3">
        <v>2.2550000000000003</v>
      </c>
      <c r="M371" s="3">
        <v>4.982666666666665</v>
      </c>
      <c r="N371" s="3">
        <v>0</v>
      </c>
      <c r="O371" s="3">
        <f>SUM(Table2[[#This Row],[Qualified Social Work Staff Hours]:[Other Social Work Staff Hours]])/Table2[[#This Row],[MDS Census]]</f>
        <v>7.7397307559544326E-2</v>
      </c>
      <c r="P371" s="3">
        <v>6.1368888888888886</v>
      </c>
      <c r="Q371" s="3">
        <v>7.8257777777777786</v>
      </c>
      <c r="R371" s="3">
        <f>SUM(Table2[[#This Row],[Qualified Activities Professional Hours]:[Other Activities Professional Hours]])/Table2[[#This Row],[MDS Census]]</f>
        <v>0.21688643424231965</v>
      </c>
      <c r="S371" s="3">
        <v>7.9977777777777774</v>
      </c>
      <c r="T371" s="3">
        <v>4.1195555555555563</v>
      </c>
      <c r="U371" s="3">
        <v>0</v>
      </c>
      <c r="V371" s="3">
        <f>SUM(Table2[[#This Row],[Occupational Therapist Hours]:[OT Aide Hours]])/Table2[[#This Row],[MDS Census]]</f>
        <v>0.18822229892992753</v>
      </c>
      <c r="W371" s="3">
        <v>3.0885555555555553</v>
      </c>
      <c r="X371" s="3">
        <v>4.9154444444444447</v>
      </c>
      <c r="Y371" s="3">
        <v>0</v>
      </c>
      <c r="Z371" s="3">
        <f>SUM(Table2[[#This Row],[Physical Therapist (PT) Hours]:[PT Aide Hours]])/Table2[[#This Row],[MDS Census]]</f>
        <v>0.12432861580945805</v>
      </c>
      <c r="AA371" s="3">
        <v>0</v>
      </c>
      <c r="AB371" s="3">
        <v>0</v>
      </c>
      <c r="AC371" s="3">
        <v>0</v>
      </c>
      <c r="AD371" s="3">
        <v>0</v>
      </c>
      <c r="AE371" s="3">
        <v>0</v>
      </c>
      <c r="AF371" s="3">
        <v>0</v>
      </c>
      <c r="AG371" s="3">
        <v>0</v>
      </c>
      <c r="AH371" s="1" t="s">
        <v>369</v>
      </c>
      <c r="AI371" s="17">
        <v>5</v>
      </c>
      <c r="AJ371" s="1"/>
    </row>
    <row r="372" spans="1:36" x14ac:dyDescent="0.2">
      <c r="A372" s="1" t="s">
        <v>425</v>
      </c>
      <c r="B372" s="1" t="s">
        <v>797</v>
      </c>
      <c r="C372" s="1" t="s">
        <v>1018</v>
      </c>
      <c r="D372" s="1" t="s">
        <v>1129</v>
      </c>
      <c r="E372" s="3">
        <v>29.622222222222224</v>
      </c>
      <c r="F372" s="3">
        <v>5.1555555555555559</v>
      </c>
      <c r="G372" s="3">
        <v>0.14444444444444443</v>
      </c>
      <c r="H372" s="3">
        <v>0</v>
      </c>
      <c r="I372" s="3">
        <v>5.2</v>
      </c>
      <c r="J372" s="3">
        <v>0</v>
      </c>
      <c r="K372" s="3">
        <v>0.43333333333333335</v>
      </c>
      <c r="L372" s="3">
        <v>1.7946666666666669</v>
      </c>
      <c r="M372" s="3">
        <v>5.2333333333333334</v>
      </c>
      <c r="N372" s="3">
        <v>0</v>
      </c>
      <c r="O372" s="3">
        <f>SUM(Table2[[#This Row],[Qualified Social Work Staff Hours]:[Other Social Work Staff Hours]])/Table2[[#This Row],[MDS Census]]</f>
        <v>0.17666916729182294</v>
      </c>
      <c r="P372" s="3">
        <v>4.9866666666666664</v>
      </c>
      <c r="Q372" s="3">
        <v>0</v>
      </c>
      <c r="R372" s="3">
        <f>SUM(Table2[[#This Row],[Qualified Activities Professional Hours]:[Other Activities Professional Hours]])/Table2[[#This Row],[MDS Census]]</f>
        <v>0.16834208552138033</v>
      </c>
      <c r="S372" s="3">
        <v>5.7798888888888893</v>
      </c>
      <c r="T372" s="3">
        <v>0</v>
      </c>
      <c r="U372" s="3">
        <v>0</v>
      </c>
      <c r="V372" s="3">
        <f>SUM(Table2[[#This Row],[Occupational Therapist Hours]:[OT Aide Hours]])/Table2[[#This Row],[MDS Census]]</f>
        <v>0.19512003000750189</v>
      </c>
      <c r="W372" s="3">
        <v>8.6503333333333323</v>
      </c>
      <c r="X372" s="3">
        <v>0</v>
      </c>
      <c r="Y372" s="3">
        <v>0</v>
      </c>
      <c r="Z372" s="3">
        <f>SUM(Table2[[#This Row],[Physical Therapist (PT) Hours]:[PT Aide Hours]])/Table2[[#This Row],[MDS Census]]</f>
        <v>0.29202175543885966</v>
      </c>
      <c r="AA372" s="3">
        <v>0</v>
      </c>
      <c r="AB372" s="3">
        <v>0</v>
      </c>
      <c r="AC372" s="3">
        <v>0</v>
      </c>
      <c r="AD372" s="3">
        <v>0</v>
      </c>
      <c r="AE372" s="3">
        <v>0</v>
      </c>
      <c r="AF372" s="3">
        <v>0</v>
      </c>
      <c r="AG372" s="3">
        <v>0</v>
      </c>
      <c r="AH372" s="1" t="s">
        <v>370</v>
      </c>
      <c r="AI372" s="17">
        <v>5</v>
      </c>
      <c r="AJ372" s="1"/>
    </row>
    <row r="373" spans="1:36" x14ac:dyDescent="0.2">
      <c r="A373" s="1" t="s">
        <v>425</v>
      </c>
      <c r="B373" s="1" t="s">
        <v>798</v>
      </c>
      <c r="C373" s="1" t="s">
        <v>994</v>
      </c>
      <c r="D373" s="1" t="s">
        <v>1087</v>
      </c>
      <c r="E373" s="3">
        <v>69.25555555555556</v>
      </c>
      <c r="F373" s="3">
        <v>5.5111111111111111</v>
      </c>
      <c r="G373" s="3">
        <v>1</v>
      </c>
      <c r="H373" s="3">
        <v>0.4</v>
      </c>
      <c r="I373" s="3">
        <v>3.5611111111111109</v>
      </c>
      <c r="J373" s="3">
        <v>0</v>
      </c>
      <c r="K373" s="3">
        <v>0</v>
      </c>
      <c r="L373" s="3">
        <v>2.4461111111111111</v>
      </c>
      <c r="M373" s="3">
        <v>0</v>
      </c>
      <c r="N373" s="3">
        <v>8.4844444444444438</v>
      </c>
      <c r="O373" s="3">
        <f>SUM(Table2[[#This Row],[Qualified Social Work Staff Hours]:[Other Social Work Staff Hours]])/Table2[[#This Row],[MDS Census]]</f>
        <v>0.1225092250922509</v>
      </c>
      <c r="P373" s="3">
        <v>3.9511111111111128</v>
      </c>
      <c r="Q373" s="3">
        <v>6.6722222222222234</v>
      </c>
      <c r="R373" s="3">
        <f>SUM(Table2[[#This Row],[Qualified Activities Professional Hours]:[Other Activities Professional Hours]])/Table2[[#This Row],[MDS Census]]</f>
        <v>0.1533932295844698</v>
      </c>
      <c r="S373" s="3">
        <v>1.9987777777777782</v>
      </c>
      <c r="T373" s="3">
        <v>4.9038888888888899</v>
      </c>
      <c r="U373" s="3">
        <v>0</v>
      </c>
      <c r="V373" s="3">
        <f>SUM(Table2[[#This Row],[Occupational Therapist Hours]:[OT Aide Hours]])/Table2[[#This Row],[MDS Census]]</f>
        <v>9.9669501042836534E-2</v>
      </c>
      <c r="W373" s="3">
        <v>5.4408888888888889</v>
      </c>
      <c r="X373" s="3">
        <v>4.9123333333333346</v>
      </c>
      <c r="Y373" s="3">
        <v>0</v>
      </c>
      <c r="Z373" s="3">
        <f>SUM(Table2[[#This Row],[Physical Therapist (PT) Hours]:[PT Aide Hours]])/Table2[[#This Row],[MDS Census]]</f>
        <v>0.14949302101716669</v>
      </c>
      <c r="AA373" s="3">
        <v>0</v>
      </c>
      <c r="AB373" s="3">
        <v>0</v>
      </c>
      <c r="AC373" s="3">
        <v>0</v>
      </c>
      <c r="AD373" s="3">
        <v>0</v>
      </c>
      <c r="AE373" s="3">
        <v>0</v>
      </c>
      <c r="AF373" s="3">
        <v>0</v>
      </c>
      <c r="AG373" s="3">
        <v>0</v>
      </c>
      <c r="AH373" s="1" t="s">
        <v>371</v>
      </c>
      <c r="AI373" s="17">
        <v>5</v>
      </c>
      <c r="AJ373" s="1"/>
    </row>
    <row r="374" spans="1:36" x14ac:dyDescent="0.2">
      <c r="A374" s="1" t="s">
        <v>425</v>
      </c>
      <c r="B374" s="1" t="s">
        <v>799</v>
      </c>
      <c r="C374" s="1" t="s">
        <v>1057</v>
      </c>
      <c r="D374" s="1" t="s">
        <v>1075</v>
      </c>
      <c r="E374" s="3">
        <v>53.011111111111113</v>
      </c>
      <c r="F374" s="3">
        <v>32.676222222222222</v>
      </c>
      <c r="G374" s="3">
        <v>0</v>
      </c>
      <c r="H374" s="3">
        <v>0.3527777777777778</v>
      </c>
      <c r="I374" s="3">
        <v>0</v>
      </c>
      <c r="J374" s="3">
        <v>0</v>
      </c>
      <c r="K374" s="3">
        <v>0</v>
      </c>
      <c r="L374" s="3">
        <v>0.95599999999999996</v>
      </c>
      <c r="M374" s="3">
        <v>5.1446666666666667</v>
      </c>
      <c r="N374" s="3">
        <v>0</v>
      </c>
      <c r="O374" s="3">
        <f>SUM(Table2[[#This Row],[Qualified Social Work Staff Hours]:[Other Social Work Staff Hours]])/Table2[[#This Row],[MDS Census]]</f>
        <v>9.7048836721861237E-2</v>
      </c>
      <c r="P374" s="3">
        <v>5.9258888888888892</v>
      </c>
      <c r="Q374" s="3">
        <v>21.762777777777785</v>
      </c>
      <c r="R374" s="3">
        <f>SUM(Table2[[#This Row],[Qualified Activities Professional Hours]:[Other Activities Professional Hours]])/Table2[[#This Row],[MDS Census]]</f>
        <v>0.52231817229092448</v>
      </c>
      <c r="S374" s="3">
        <v>4.2777777777777776E-2</v>
      </c>
      <c r="T374" s="3">
        <v>5.3625555555555549</v>
      </c>
      <c r="U374" s="3">
        <v>0</v>
      </c>
      <c r="V374" s="3">
        <f>SUM(Table2[[#This Row],[Occupational Therapist Hours]:[OT Aide Hours]])/Table2[[#This Row],[MDS Census]]</f>
        <v>0.10196604485432821</v>
      </c>
      <c r="W374" s="3">
        <v>7.3222222222222216E-2</v>
      </c>
      <c r="X374" s="3">
        <v>0.17322222222222225</v>
      </c>
      <c r="Y374" s="3">
        <v>0</v>
      </c>
      <c r="Z374" s="3">
        <f>SUM(Table2[[#This Row],[Physical Therapist (PT) Hours]:[PT Aide Hours]])/Table2[[#This Row],[MDS Census]]</f>
        <v>4.6489205617271014E-3</v>
      </c>
      <c r="AA374" s="3">
        <v>0</v>
      </c>
      <c r="AB374" s="3">
        <v>0</v>
      </c>
      <c r="AC374" s="3">
        <v>0</v>
      </c>
      <c r="AD374" s="3">
        <v>48.866999999999997</v>
      </c>
      <c r="AE374" s="3">
        <v>0</v>
      </c>
      <c r="AF374" s="3">
        <v>0</v>
      </c>
      <c r="AG374" s="3">
        <v>0</v>
      </c>
      <c r="AH374" s="1" t="s">
        <v>372</v>
      </c>
      <c r="AI374" s="17">
        <v>5</v>
      </c>
      <c r="AJ374" s="1"/>
    </row>
    <row r="375" spans="1:36" x14ac:dyDescent="0.2">
      <c r="A375" s="1" t="s">
        <v>425</v>
      </c>
      <c r="B375" s="1" t="s">
        <v>800</v>
      </c>
      <c r="C375" s="1" t="s">
        <v>881</v>
      </c>
      <c r="D375" s="1" t="s">
        <v>1072</v>
      </c>
      <c r="E375" s="3">
        <v>43.62222222222222</v>
      </c>
      <c r="F375" s="3">
        <v>5.0666666666666664</v>
      </c>
      <c r="G375" s="3">
        <v>0.57777777777777772</v>
      </c>
      <c r="H375" s="3">
        <v>0</v>
      </c>
      <c r="I375" s="3">
        <v>5.5111111111111111</v>
      </c>
      <c r="J375" s="3">
        <v>0</v>
      </c>
      <c r="K375" s="3">
        <v>0</v>
      </c>
      <c r="L375" s="3">
        <v>0.80211111111111089</v>
      </c>
      <c r="M375" s="3">
        <v>5.1378888888888907</v>
      </c>
      <c r="N375" s="3">
        <v>0</v>
      </c>
      <c r="O375" s="3">
        <f>SUM(Table2[[#This Row],[Qualified Social Work Staff Hours]:[Other Social Work Staff Hours]])/Table2[[#This Row],[MDS Census]]</f>
        <v>0.11778145695364244</v>
      </c>
      <c r="P375" s="3">
        <v>3.7333333333333334</v>
      </c>
      <c r="Q375" s="3">
        <v>10.394666666666668</v>
      </c>
      <c r="R375" s="3">
        <f>SUM(Table2[[#This Row],[Qualified Activities Professional Hours]:[Other Activities Professional Hours]])/Table2[[#This Row],[MDS Census]]</f>
        <v>0.32387162506367806</v>
      </c>
      <c r="S375" s="3">
        <v>4.9044444444444446</v>
      </c>
      <c r="T375" s="3">
        <v>1.1831111111111112</v>
      </c>
      <c r="U375" s="3">
        <v>0</v>
      </c>
      <c r="V375" s="3">
        <f>SUM(Table2[[#This Row],[Occupational Therapist Hours]:[OT Aide Hours]])/Table2[[#This Row],[MDS Census]]</f>
        <v>0.13955170657157412</v>
      </c>
      <c r="W375" s="3">
        <v>1.1024444444444443</v>
      </c>
      <c r="X375" s="3">
        <v>4.9088888888888906</v>
      </c>
      <c r="Y375" s="3">
        <v>0</v>
      </c>
      <c r="Z375" s="3">
        <f>SUM(Table2[[#This Row],[Physical Therapist (PT) Hours]:[PT Aide Hours]])/Table2[[#This Row],[MDS Census]]</f>
        <v>0.1378043810494142</v>
      </c>
      <c r="AA375" s="3">
        <v>0</v>
      </c>
      <c r="AB375" s="3">
        <v>0</v>
      </c>
      <c r="AC375" s="3">
        <v>0</v>
      </c>
      <c r="AD375" s="3">
        <v>0</v>
      </c>
      <c r="AE375" s="3">
        <v>0</v>
      </c>
      <c r="AF375" s="3">
        <v>0</v>
      </c>
      <c r="AG375" s="3">
        <v>0</v>
      </c>
      <c r="AH375" s="1" t="s">
        <v>373</v>
      </c>
      <c r="AI375" s="17">
        <v>5</v>
      </c>
      <c r="AJ375" s="1"/>
    </row>
    <row r="376" spans="1:36" x14ac:dyDescent="0.2">
      <c r="A376" s="1" t="s">
        <v>425</v>
      </c>
      <c r="B376" s="1" t="s">
        <v>801</v>
      </c>
      <c r="C376" s="1" t="s">
        <v>1058</v>
      </c>
      <c r="D376" s="1" t="s">
        <v>1109</v>
      </c>
      <c r="E376" s="3">
        <v>29.622222222222224</v>
      </c>
      <c r="F376" s="3">
        <v>5.5111111111111111</v>
      </c>
      <c r="G376" s="3">
        <v>0</v>
      </c>
      <c r="H376" s="3">
        <v>0.17777777777777778</v>
      </c>
      <c r="I376" s="3">
        <v>1.5333333333333334</v>
      </c>
      <c r="J376" s="3">
        <v>0</v>
      </c>
      <c r="K376" s="3">
        <v>0</v>
      </c>
      <c r="L376" s="3">
        <v>0.45555555555555555</v>
      </c>
      <c r="M376" s="3">
        <v>0</v>
      </c>
      <c r="N376" s="3">
        <v>5.3938888888888892</v>
      </c>
      <c r="O376" s="3">
        <f>SUM(Table2[[#This Row],[Qualified Social Work Staff Hours]:[Other Social Work Staff Hours]])/Table2[[#This Row],[MDS Census]]</f>
        <v>0.18208927231807953</v>
      </c>
      <c r="P376" s="3">
        <v>3.9472222222222224</v>
      </c>
      <c r="Q376" s="3">
        <v>0</v>
      </c>
      <c r="R376" s="3">
        <f>SUM(Table2[[#This Row],[Qualified Activities Professional Hours]:[Other Activities Professional Hours]])/Table2[[#This Row],[MDS Census]]</f>
        <v>0.13325206301575393</v>
      </c>
      <c r="S376" s="3">
        <v>5.7777777777777777</v>
      </c>
      <c r="T376" s="3">
        <v>0</v>
      </c>
      <c r="U376" s="3">
        <v>0</v>
      </c>
      <c r="V376" s="3">
        <f>SUM(Table2[[#This Row],[Occupational Therapist Hours]:[OT Aide Hours]])/Table2[[#This Row],[MDS Census]]</f>
        <v>0.19504876219054762</v>
      </c>
      <c r="W376" s="3">
        <v>0.3888888888888889</v>
      </c>
      <c r="X376" s="3">
        <v>3.4333333333333331</v>
      </c>
      <c r="Y376" s="3">
        <v>0</v>
      </c>
      <c r="Z376" s="3">
        <f>SUM(Table2[[#This Row],[Physical Therapist (PT) Hours]:[PT Aide Hours]])/Table2[[#This Row],[MDS Census]]</f>
        <v>0.12903225806451613</v>
      </c>
      <c r="AA376" s="3">
        <v>0</v>
      </c>
      <c r="AB376" s="3">
        <v>0</v>
      </c>
      <c r="AC376" s="3">
        <v>0</v>
      </c>
      <c r="AD376" s="3">
        <v>0</v>
      </c>
      <c r="AE376" s="3">
        <v>0</v>
      </c>
      <c r="AF376" s="3">
        <v>0</v>
      </c>
      <c r="AG376" s="3">
        <v>0</v>
      </c>
      <c r="AH376" s="1" t="s">
        <v>374</v>
      </c>
      <c r="AI376" s="17">
        <v>5</v>
      </c>
      <c r="AJ376" s="1"/>
    </row>
    <row r="377" spans="1:36" x14ac:dyDescent="0.2">
      <c r="A377" s="1" t="s">
        <v>425</v>
      </c>
      <c r="B377" s="1" t="s">
        <v>802</v>
      </c>
      <c r="C377" s="1" t="s">
        <v>878</v>
      </c>
      <c r="D377" s="1" t="s">
        <v>1105</v>
      </c>
      <c r="E377" s="3">
        <v>45.3</v>
      </c>
      <c r="F377" s="3">
        <v>41.248555555555562</v>
      </c>
      <c r="G377" s="3">
        <v>0.72222222222222221</v>
      </c>
      <c r="H377" s="3">
        <v>0.28411111111111109</v>
      </c>
      <c r="I377" s="3">
        <v>0</v>
      </c>
      <c r="J377" s="3">
        <v>0</v>
      </c>
      <c r="K377" s="3">
        <v>0</v>
      </c>
      <c r="L377" s="3">
        <v>3.7608888888888878</v>
      </c>
      <c r="M377" s="3">
        <v>5.5145555555555577</v>
      </c>
      <c r="N377" s="3">
        <v>0</v>
      </c>
      <c r="O377" s="3">
        <f>SUM(Table2[[#This Row],[Qualified Social Work Staff Hours]:[Other Social Work Staff Hours]])/Table2[[#This Row],[MDS Census]]</f>
        <v>0.12173411822418451</v>
      </c>
      <c r="P377" s="3">
        <v>4.9701111111111107</v>
      </c>
      <c r="Q377" s="3">
        <v>28.837444444444444</v>
      </c>
      <c r="R377" s="3">
        <f>SUM(Table2[[#This Row],[Qualified Activities Professional Hours]:[Other Activities Professional Hours]])/Table2[[#This Row],[MDS Census]]</f>
        <v>0.74630365464802551</v>
      </c>
      <c r="S377" s="3">
        <v>7.3854444444444436</v>
      </c>
      <c r="T377" s="3">
        <v>6.2634444444444473</v>
      </c>
      <c r="U377" s="3">
        <v>0</v>
      </c>
      <c r="V377" s="3">
        <f>SUM(Table2[[#This Row],[Occupational Therapist Hours]:[OT Aide Hours]])/Table2[[#This Row],[MDS Census]]</f>
        <v>0.30129997547216097</v>
      </c>
      <c r="W377" s="3">
        <v>3.8246666666666655</v>
      </c>
      <c r="X377" s="3">
        <v>11.710444444444443</v>
      </c>
      <c r="Y377" s="3">
        <v>0.17300000000000001</v>
      </c>
      <c r="Z377" s="3">
        <f>SUM(Table2[[#This Row],[Physical Therapist (PT) Hours]:[PT Aide Hours]])/Table2[[#This Row],[MDS Census]]</f>
        <v>0.34675741967132689</v>
      </c>
      <c r="AA377" s="3">
        <v>0</v>
      </c>
      <c r="AB377" s="3">
        <v>0</v>
      </c>
      <c r="AC377" s="3">
        <v>0</v>
      </c>
      <c r="AD377" s="3">
        <v>65.850888888888903</v>
      </c>
      <c r="AE377" s="3">
        <v>0</v>
      </c>
      <c r="AF377" s="3">
        <v>0</v>
      </c>
      <c r="AG377" s="3">
        <v>0</v>
      </c>
      <c r="AH377" s="1" t="s">
        <v>375</v>
      </c>
      <c r="AI377" s="17">
        <v>5</v>
      </c>
      <c r="AJ377" s="1"/>
    </row>
    <row r="378" spans="1:36" x14ac:dyDescent="0.2">
      <c r="A378" s="1" t="s">
        <v>425</v>
      </c>
      <c r="B378" s="1" t="s">
        <v>803</v>
      </c>
      <c r="C378" s="1" t="s">
        <v>911</v>
      </c>
      <c r="D378" s="1" t="s">
        <v>1075</v>
      </c>
      <c r="E378" s="3">
        <v>41.744444444444447</v>
      </c>
      <c r="F378" s="3">
        <v>5.6</v>
      </c>
      <c r="G378" s="3">
        <v>0.55555555555555558</v>
      </c>
      <c r="H378" s="3">
        <v>0</v>
      </c>
      <c r="I378" s="3">
        <v>4.8805555555555555</v>
      </c>
      <c r="J378" s="3">
        <v>0.31111111111111112</v>
      </c>
      <c r="K378" s="3">
        <v>2.7555555555555555</v>
      </c>
      <c r="L378" s="3">
        <v>4.0636666666666672</v>
      </c>
      <c r="M378" s="3">
        <v>5.1555555555555559</v>
      </c>
      <c r="N378" s="3">
        <v>0</v>
      </c>
      <c r="O378" s="3">
        <f>SUM(Table2[[#This Row],[Qualified Social Work Staff Hours]:[Other Social Work Staff Hours]])/Table2[[#This Row],[MDS Census]]</f>
        <v>0.12350279478307161</v>
      </c>
      <c r="P378" s="3">
        <v>14.083333333333334</v>
      </c>
      <c r="Q378" s="3">
        <v>0</v>
      </c>
      <c r="R378" s="3">
        <f>SUM(Table2[[#This Row],[Qualified Activities Professional Hours]:[Other Activities Professional Hours]])/Table2[[#This Row],[MDS Census]]</f>
        <v>0.33737024221453288</v>
      </c>
      <c r="S378" s="3">
        <v>3.5615555555555556</v>
      </c>
      <c r="T378" s="3">
        <v>1.3841111111111113</v>
      </c>
      <c r="U378" s="3">
        <v>0</v>
      </c>
      <c r="V378" s="3">
        <f>SUM(Table2[[#This Row],[Occupational Therapist Hours]:[OT Aide Hours]])/Table2[[#This Row],[MDS Census]]</f>
        <v>0.11847484695235561</v>
      </c>
      <c r="W378" s="3">
        <v>0.9910000000000001</v>
      </c>
      <c r="X378" s="3">
        <v>3.6511111111111108</v>
      </c>
      <c r="Y378" s="3">
        <v>0</v>
      </c>
      <c r="Z378" s="3">
        <f>SUM(Table2[[#This Row],[Physical Therapist (PT) Hours]:[PT Aide Hours]])/Table2[[#This Row],[MDS Census]]</f>
        <v>0.11120308756986957</v>
      </c>
      <c r="AA378" s="3">
        <v>0.48888888888888887</v>
      </c>
      <c r="AB378" s="3">
        <v>0</v>
      </c>
      <c r="AC378" s="3">
        <v>0</v>
      </c>
      <c r="AD378" s="3">
        <v>0</v>
      </c>
      <c r="AE378" s="3">
        <v>0</v>
      </c>
      <c r="AF378" s="3">
        <v>0</v>
      </c>
      <c r="AG378" s="3">
        <v>0</v>
      </c>
      <c r="AH378" s="1" t="s">
        <v>376</v>
      </c>
      <c r="AI378" s="17">
        <v>5</v>
      </c>
      <c r="AJ378" s="1"/>
    </row>
    <row r="379" spans="1:36" x14ac:dyDescent="0.2">
      <c r="A379" s="1" t="s">
        <v>425</v>
      </c>
      <c r="B379" s="1" t="s">
        <v>804</v>
      </c>
      <c r="C379" s="1" t="s">
        <v>1059</v>
      </c>
      <c r="D379" s="1" t="s">
        <v>1070</v>
      </c>
      <c r="E379" s="3">
        <v>57.633333333333333</v>
      </c>
      <c r="F379" s="3">
        <v>4.4111111111111114</v>
      </c>
      <c r="G379" s="3">
        <v>0.13333333333333333</v>
      </c>
      <c r="H379" s="3">
        <v>0.37311111111111112</v>
      </c>
      <c r="I379" s="3">
        <v>4</v>
      </c>
      <c r="J379" s="3">
        <v>0</v>
      </c>
      <c r="K379" s="3">
        <v>0</v>
      </c>
      <c r="L379" s="3">
        <v>5.91222222222222</v>
      </c>
      <c r="M379" s="3">
        <v>4.8888888888888893</v>
      </c>
      <c r="N379" s="3">
        <v>5.0048888888888898</v>
      </c>
      <c r="O379" s="3">
        <f>SUM(Table2[[#This Row],[Qualified Social Work Staff Hours]:[Other Social Work Staff Hours]])/Table2[[#This Row],[MDS Census]]</f>
        <v>0.17166763061499904</v>
      </c>
      <c r="P379" s="3">
        <v>5.4222222222222225</v>
      </c>
      <c r="Q379" s="3">
        <v>13.236000000000002</v>
      </c>
      <c r="R379" s="3">
        <f>SUM(Table2[[#This Row],[Qualified Activities Professional Hours]:[Other Activities Professional Hours]])/Table2[[#This Row],[MDS Census]]</f>
        <v>0.32374011952959325</v>
      </c>
      <c r="S379" s="3">
        <v>10.694111111111111</v>
      </c>
      <c r="T379" s="3">
        <v>2.6770000000000005</v>
      </c>
      <c r="U379" s="3">
        <v>0</v>
      </c>
      <c r="V379" s="3">
        <f>SUM(Table2[[#This Row],[Occupational Therapist Hours]:[OT Aide Hours]])/Table2[[#This Row],[MDS Census]]</f>
        <v>0.2320030846346636</v>
      </c>
      <c r="W379" s="3">
        <v>4.3503333333333316</v>
      </c>
      <c r="X379" s="3">
        <v>11.454555555555554</v>
      </c>
      <c r="Y379" s="3">
        <v>3.9732222222222227</v>
      </c>
      <c r="Z379" s="3">
        <f>SUM(Table2[[#This Row],[Physical Therapist (PT) Hours]:[PT Aide Hours]])/Table2[[#This Row],[MDS Census]]</f>
        <v>0.34317139001349523</v>
      </c>
      <c r="AA379" s="3">
        <v>0</v>
      </c>
      <c r="AB379" s="3">
        <v>0</v>
      </c>
      <c r="AC379" s="3">
        <v>0.35555555555555557</v>
      </c>
      <c r="AD379" s="3">
        <v>0</v>
      </c>
      <c r="AE379" s="3">
        <v>0</v>
      </c>
      <c r="AF379" s="3">
        <v>0</v>
      </c>
      <c r="AG379" s="3">
        <v>0</v>
      </c>
      <c r="AH379" s="1" t="s">
        <v>377</v>
      </c>
      <c r="AI379" s="17">
        <v>5</v>
      </c>
      <c r="AJ379" s="1"/>
    </row>
    <row r="380" spans="1:36" x14ac:dyDescent="0.2">
      <c r="A380" s="1" t="s">
        <v>425</v>
      </c>
      <c r="B380" s="1" t="s">
        <v>805</v>
      </c>
      <c r="C380" s="1" t="s">
        <v>856</v>
      </c>
      <c r="D380" s="1" t="s">
        <v>1118</v>
      </c>
      <c r="E380" s="3">
        <v>52.477777777777774</v>
      </c>
      <c r="F380" s="3">
        <v>10.852777777777778</v>
      </c>
      <c r="G380" s="3">
        <v>0.33333333333333331</v>
      </c>
      <c r="H380" s="3">
        <v>0.3</v>
      </c>
      <c r="I380" s="3">
        <v>1.0366666666666666</v>
      </c>
      <c r="J380" s="3">
        <v>0</v>
      </c>
      <c r="K380" s="3">
        <v>0</v>
      </c>
      <c r="L380" s="3">
        <v>3.8623333333333334</v>
      </c>
      <c r="M380" s="3">
        <v>0</v>
      </c>
      <c r="N380" s="3">
        <v>0</v>
      </c>
      <c r="O380" s="3">
        <f>SUM(Table2[[#This Row],[Qualified Social Work Staff Hours]:[Other Social Work Staff Hours]])/Table2[[#This Row],[MDS Census]]</f>
        <v>0</v>
      </c>
      <c r="P380" s="3">
        <v>5.6</v>
      </c>
      <c r="Q380" s="3">
        <v>0</v>
      </c>
      <c r="R380" s="3">
        <f>SUM(Table2[[#This Row],[Qualified Activities Professional Hours]:[Other Activities Professional Hours]])/Table2[[#This Row],[MDS Census]]</f>
        <v>0.1067118356976498</v>
      </c>
      <c r="S380" s="3">
        <v>9.3642222222222227</v>
      </c>
      <c r="T380" s="3">
        <v>4.5591111111111138</v>
      </c>
      <c r="U380" s="3">
        <v>0</v>
      </c>
      <c r="V380" s="3">
        <f>SUM(Table2[[#This Row],[Occupational Therapist Hours]:[OT Aide Hours]])/Table2[[#This Row],[MDS Census]]</f>
        <v>0.26531865339826388</v>
      </c>
      <c r="W380" s="3">
        <v>5.0839999999999979</v>
      </c>
      <c r="X380" s="3">
        <v>7.1817777777777794</v>
      </c>
      <c r="Y380" s="3">
        <v>0.94811111111111124</v>
      </c>
      <c r="Z380" s="3">
        <f>SUM(Table2[[#This Row],[Physical Therapist (PT) Hours]:[PT Aide Hours]])/Table2[[#This Row],[MDS Census]]</f>
        <v>0.25179970357823417</v>
      </c>
      <c r="AA380" s="3">
        <v>0</v>
      </c>
      <c r="AB380" s="3">
        <v>0</v>
      </c>
      <c r="AC380" s="3">
        <v>0</v>
      </c>
      <c r="AD380" s="3">
        <v>0</v>
      </c>
      <c r="AE380" s="3">
        <v>0</v>
      </c>
      <c r="AF380" s="3">
        <v>1.6211111111111112</v>
      </c>
      <c r="AG380" s="3">
        <v>0</v>
      </c>
      <c r="AH380" s="1" t="s">
        <v>378</v>
      </c>
      <c r="AI380" s="17">
        <v>5</v>
      </c>
      <c r="AJ380" s="1"/>
    </row>
    <row r="381" spans="1:36" x14ac:dyDescent="0.2">
      <c r="A381" s="1" t="s">
        <v>425</v>
      </c>
      <c r="B381" s="1" t="s">
        <v>806</v>
      </c>
      <c r="C381" s="1" t="s">
        <v>903</v>
      </c>
      <c r="D381" s="1" t="s">
        <v>1095</v>
      </c>
      <c r="E381" s="3">
        <v>41.56666666666667</v>
      </c>
      <c r="F381" s="3">
        <v>7.2888888888888888</v>
      </c>
      <c r="G381" s="3">
        <v>0.22777777777777777</v>
      </c>
      <c r="H381" s="3">
        <v>0.32777777777777778</v>
      </c>
      <c r="I381" s="3">
        <v>3.2888888888888888</v>
      </c>
      <c r="J381" s="3">
        <v>0</v>
      </c>
      <c r="K381" s="3">
        <v>0</v>
      </c>
      <c r="L381" s="3">
        <v>2.795555555555556</v>
      </c>
      <c r="M381" s="3">
        <v>5.6888888888888891</v>
      </c>
      <c r="N381" s="3">
        <v>0</v>
      </c>
      <c r="O381" s="3">
        <f>SUM(Table2[[#This Row],[Qualified Social Work Staff Hours]:[Other Social Work Staff Hours]])/Table2[[#This Row],[MDS Census]]</f>
        <v>0.13686180165731088</v>
      </c>
      <c r="P381" s="3">
        <v>4.6766666666666659</v>
      </c>
      <c r="Q381" s="3">
        <v>4.5433333333333348</v>
      </c>
      <c r="R381" s="3">
        <f>SUM(Table2[[#This Row],[Qualified Activities Professional Hours]:[Other Activities Professional Hours]])/Table2[[#This Row],[MDS Census]]</f>
        <v>0.22181234963913393</v>
      </c>
      <c r="S381" s="3">
        <v>3.3185555555555553</v>
      </c>
      <c r="T381" s="3">
        <v>3.4845555555555556</v>
      </c>
      <c r="U381" s="3">
        <v>0</v>
      </c>
      <c r="V381" s="3">
        <f>SUM(Table2[[#This Row],[Occupational Therapist Hours]:[OT Aide Hours]])/Table2[[#This Row],[MDS Census]]</f>
        <v>0.16366746859128573</v>
      </c>
      <c r="W381" s="3">
        <v>3.5935555555555556</v>
      </c>
      <c r="X381" s="3">
        <v>4.1761111111111111</v>
      </c>
      <c r="Y381" s="3">
        <v>0</v>
      </c>
      <c r="Z381" s="3">
        <f>SUM(Table2[[#This Row],[Physical Therapist (PT) Hours]:[PT Aide Hours]])/Table2[[#This Row],[MDS Census]]</f>
        <v>0.1869206094627105</v>
      </c>
      <c r="AA381" s="3">
        <v>0</v>
      </c>
      <c r="AB381" s="3">
        <v>0</v>
      </c>
      <c r="AC381" s="3">
        <v>0</v>
      </c>
      <c r="AD381" s="3">
        <v>0</v>
      </c>
      <c r="AE381" s="3">
        <v>0</v>
      </c>
      <c r="AF381" s="3">
        <v>0</v>
      </c>
      <c r="AG381" s="3">
        <v>0</v>
      </c>
      <c r="AH381" s="1" t="s">
        <v>379</v>
      </c>
      <c r="AI381" s="17">
        <v>5</v>
      </c>
      <c r="AJ381" s="1"/>
    </row>
    <row r="382" spans="1:36" x14ac:dyDescent="0.2">
      <c r="A382" s="1" t="s">
        <v>425</v>
      </c>
      <c r="B382" s="1" t="s">
        <v>807</v>
      </c>
      <c r="C382" s="1" t="s">
        <v>874</v>
      </c>
      <c r="D382" s="1" t="s">
        <v>1070</v>
      </c>
      <c r="E382" s="3">
        <v>39.12222222222222</v>
      </c>
      <c r="F382" s="3">
        <v>5.5305555555555559</v>
      </c>
      <c r="G382" s="3">
        <v>2.1444444444444444</v>
      </c>
      <c r="H382" s="3">
        <v>0.17300000000000001</v>
      </c>
      <c r="I382" s="3">
        <v>5.6</v>
      </c>
      <c r="J382" s="3">
        <v>0</v>
      </c>
      <c r="K382" s="3">
        <v>0</v>
      </c>
      <c r="L382" s="3">
        <v>2.9861111111111116</v>
      </c>
      <c r="M382" s="3">
        <v>4.8666666666666663</v>
      </c>
      <c r="N382" s="3">
        <v>0</v>
      </c>
      <c r="O382" s="3">
        <f>SUM(Table2[[#This Row],[Qualified Social Work Staff Hours]:[Other Social Work Staff Hours]])/Table2[[#This Row],[MDS Census]]</f>
        <v>0.12439647827321783</v>
      </c>
      <c r="P382" s="3">
        <v>5.2277777777777779</v>
      </c>
      <c r="Q382" s="3">
        <v>12.70033333333334</v>
      </c>
      <c r="R382" s="3">
        <f>SUM(Table2[[#This Row],[Qualified Activities Professional Hours]:[Other Activities Professional Hours]])/Table2[[#This Row],[MDS Census]]</f>
        <v>0.45825901732462387</v>
      </c>
      <c r="S382" s="3">
        <v>3.3215555555555563</v>
      </c>
      <c r="T382" s="3">
        <v>5.6547777777777775</v>
      </c>
      <c r="U382" s="3">
        <v>0</v>
      </c>
      <c r="V382" s="3">
        <f>SUM(Table2[[#This Row],[Occupational Therapist Hours]:[OT Aide Hours]])/Table2[[#This Row],[MDS Census]]</f>
        <v>0.22944333996023858</v>
      </c>
      <c r="W382" s="3">
        <v>2.6945555555555556</v>
      </c>
      <c r="X382" s="3">
        <v>4.1206666666666649</v>
      </c>
      <c r="Y382" s="3">
        <v>0</v>
      </c>
      <c r="Z382" s="3">
        <f>SUM(Table2[[#This Row],[Physical Therapist (PT) Hours]:[PT Aide Hours]])/Table2[[#This Row],[MDS Census]]</f>
        <v>0.17420335132064751</v>
      </c>
      <c r="AA382" s="3">
        <v>0</v>
      </c>
      <c r="AB382" s="3">
        <v>0</v>
      </c>
      <c r="AC382" s="3">
        <v>0</v>
      </c>
      <c r="AD382" s="3">
        <v>0</v>
      </c>
      <c r="AE382" s="3">
        <v>0</v>
      </c>
      <c r="AF382" s="3">
        <v>1.8166666666666667</v>
      </c>
      <c r="AG382" s="3">
        <v>0</v>
      </c>
      <c r="AH382" s="1" t="s">
        <v>380</v>
      </c>
      <c r="AI382" s="17">
        <v>5</v>
      </c>
      <c r="AJ382" s="1"/>
    </row>
    <row r="383" spans="1:36" x14ac:dyDescent="0.2">
      <c r="A383" s="1" t="s">
        <v>425</v>
      </c>
      <c r="B383" s="1" t="s">
        <v>808</v>
      </c>
      <c r="C383" s="1" t="s">
        <v>911</v>
      </c>
      <c r="D383" s="1" t="s">
        <v>1075</v>
      </c>
      <c r="E383" s="3">
        <v>15.777777777777779</v>
      </c>
      <c r="F383" s="3">
        <v>5.1555555555555559</v>
      </c>
      <c r="G383" s="3">
        <v>5.5555555555555552E-2</v>
      </c>
      <c r="H383" s="3">
        <v>9.5555555555555574E-2</v>
      </c>
      <c r="I383" s="3">
        <v>0</v>
      </c>
      <c r="J383" s="3">
        <v>0</v>
      </c>
      <c r="K383" s="3">
        <v>0</v>
      </c>
      <c r="L383" s="3">
        <v>0.52033333333333331</v>
      </c>
      <c r="M383" s="3">
        <v>0</v>
      </c>
      <c r="N383" s="3">
        <v>0</v>
      </c>
      <c r="O383" s="3">
        <f>SUM(Table2[[#This Row],[Qualified Social Work Staff Hours]:[Other Social Work Staff Hours]])/Table2[[#This Row],[MDS Census]]</f>
        <v>0</v>
      </c>
      <c r="P383" s="3">
        <v>0</v>
      </c>
      <c r="Q383" s="3">
        <v>0</v>
      </c>
      <c r="R383" s="3">
        <f>SUM(Table2[[#This Row],[Qualified Activities Professional Hours]:[Other Activities Professional Hours]])/Table2[[#This Row],[MDS Census]]</f>
        <v>0</v>
      </c>
      <c r="S383" s="3">
        <v>0.72111111111111115</v>
      </c>
      <c r="T383" s="3">
        <v>0</v>
      </c>
      <c r="U383" s="3">
        <v>0</v>
      </c>
      <c r="V383" s="3">
        <f>SUM(Table2[[#This Row],[Occupational Therapist Hours]:[OT Aide Hours]])/Table2[[#This Row],[MDS Census]]</f>
        <v>4.5704225352112673E-2</v>
      </c>
      <c r="W383" s="3">
        <v>0.22222222222222221</v>
      </c>
      <c r="X383" s="3">
        <v>0.7268888888888887</v>
      </c>
      <c r="Y383" s="3">
        <v>0</v>
      </c>
      <c r="Z383" s="3">
        <f>SUM(Table2[[#This Row],[Physical Therapist (PT) Hours]:[PT Aide Hours]])/Table2[[#This Row],[MDS Census]]</f>
        <v>6.0154929577464773E-2</v>
      </c>
      <c r="AA383" s="3">
        <v>0</v>
      </c>
      <c r="AB383" s="3">
        <v>0</v>
      </c>
      <c r="AC383" s="3">
        <v>0</v>
      </c>
      <c r="AD383" s="3">
        <v>0</v>
      </c>
      <c r="AE383" s="3">
        <v>0</v>
      </c>
      <c r="AF383" s="3">
        <v>0</v>
      </c>
      <c r="AG383" s="3">
        <v>0</v>
      </c>
      <c r="AH383" s="1" t="s">
        <v>381</v>
      </c>
      <c r="AI383" s="17">
        <v>5</v>
      </c>
      <c r="AJ383" s="1"/>
    </row>
    <row r="384" spans="1:36" x14ac:dyDescent="0.2">
      <c r="A384" s="1" t="s">
        <v>425</v>
      </c>
      <c r="B384" s="1" t="s">
        <v>809</v>
      </c>
      <c r="C384" s="1" t="s">
        <v>869</v>
      </c>
      <c r="D384" s="1" t="s">
        <v>1105</v>
      </c>
      <c r="E384" s="3">
        <v>91.688888888888883</v>
      </c>
      <c r="F384" s="3">
        <v>5.6</v>
      </c>
      <c r="G384" s="3">
        <v>0.42222222222222222</v>
      </c>
      <c r="H384" s="3">
        <v>0.36666666666666664</v>
      </c>
      <c r="I384" s="3">
        <v>5.4777777777777779</v>
      </c>
      <c r="J384" s="3">
        <v>0</v>
      </c>
      <c r="K384" s="3">
        <v>0</v>
      </c>
      <c r="L384" s="3">
        <v>3.9099999999999997</v>
      </c>
      <c r="M384" s="3">
        <v>2.9249999999999998</v>
      </c>
      <c r="N384" s="3">
        <v>4.2666666666666657</v>
      </c>
      <c r="O384" s="3">
        <f>SUM(Table2[[#This Row],[Qualified Social Work Staff Hours]:[Other Social Work Staff Hours]])/Table2[[#This Row],[MDS Census]]</f>
        <v>7.8435530780416859E-2</v>
      </c>
      <c r="P384" s="3">
        <v>5.2011111111111115</v>
      </c>
      <c r="Q384" s="3">
        <v>8.5487777777777758</v>
      </c>
      <c r="R384" s="3">
        <f>SUM(Table2[[#This Row],[Qualified Activities Professional Hours]:[Other Activities Professional Hours]])/Table2[[#This Row],[MDS Census]]</f>
        <v>0.14996243334949103</v>
      </c>
      <c r="S384" s="3">
        <v>5.5378888888888884</v>
      </c>
      <c r="T384" s="3">
        <v>9.4915555555555571</v>
      </c>
      <c r="U384" s="3">
        <v>0</v>
      </c>
      <c r="V384" s="3">
        <f>SUM(Table2[[#This Row],[Occupational Therapist Hours]:[OT Aide Hours]])/Table2[[#This Row],[MDS Census]]</f>
        <v>0.16391783809985461</v>
      </c>
      <c r="W384" s="3">
        <v>6.0931111111111127</v>
      </c>
      <c r="X384" s="3">
        <v>15.023222222222216</v>
      </c>
      <c r="Y384" s="3">
        <v>0</v>
      </c>
      <c r="Z384" s="3">
        <f>SUM(Table2[[#This Row],[Physical Therapist (PT) Hours]:[PT Aide Hours]])/Table2[[#This Row],[MDS Census]]</f>
        <v>0.23030416868637904</v>
      </c>
      <c r="AA384" s="3">
        <v>0</v>
      </c>
      <c r="AB384" s="3">
        <v>0</v>
      </c>
      <c r="AC384" s="3">
        <v>0</v>
      </c>
      <c r="AD384" s="3">
        <v>0</v>
      </c>
      <c r="AE384" s="3">
        <v>0</v>
      </c>
      <c r="AF384" s="3">
        <v>0</v>
      </c>
      <c r="AG384" s="3">
        <v>0</v>
      </c>
      <c r="AH384" s="1" t="s">
        <v>382</v>
      </c>
      <c r="AI384" s="17">
        <v>5</v>
      </c>
      <c r="AJ384" s="1"/>
    </row>
    <row r="385" spans="1:36" x14ac:dyDescent="0.2">
      <c r="A385" s="1" t="s">
        <v>425</v>
      </c>
      <c r="B385" s="1" t="s">
        <v>810</v>
      </c>
      <c r="C385" s="1" t="s">
        <v>939</v>
      </c>
      <c r="D385" s="1" t="s">
        <v>1074</v>
      </c>
      <c r="E385" s="3">
        <v>50.077777777777776</v>
      </c>
      <c r="F385" s="3">
        <v>0</v>
      </c>
      <c r="G385" s="3">
        <v>0</v>
      </c>
      <c r="H385" s="3">
        <v>0.26944444444444443</v>
      </c>
      <c r="I385" s="3">
        <v>0</v>
      </c>
      <c r="J385" s="3">
        <v>0</v>
      </c>
      <c r="K385" s="3">
        <v>0</v>
      </c>
      <c r="L385" s="3">
        <v>1.1222222222222222</v>
      </c>
      <c r="M385" s="3">
        <v>0</v>
      </c>
      <c r="N385" s="3">
        <v>0</v>
      </c>
      <c r="O385" s="3">
        <f>SUM(Table2[[#This Row],[Qualified Social Work Staff Hours]:[Other Social Work Staff Hours]])/Table2[[#This Row],[MDS Census]]</f>
        <v>0</v>
      </c>
      <c r="P385" s="3">
        <v>0</v>
      </c>
      <c r="Q385" s="3">
        <v>15.208333333333334</v>
      </c>
      <c r="R385" s="3">
        <f>SUM(Table2[[#This Row],[Qualified Activities Professional Hours]:[Other Activities Professional Hours]])/Table2[[#This Row],[MDS Census]]</f>
        <v>0.30369425338362549</v>
      </c>
      <c r="S385" s="3">
        <v>4.7111111111111112</v>
      </c>
      <c r="T385" s="3">
        <v>5.0166666666666666</v>
      </c>
      <c r="U385" s="3">
        <v>0</v>
      </c>
      <c r="V385" s="3">
        <f>SUM(Table2[[#This Row],[Occupational Therapist Hours]:[OT Aide Hours]])/Table2[[#This Row],[MDS Census]]</f>
        <v>0.19425338362547151</v>
      </c>
      <c r="W385" s="3">
        <v>2.0638888888888891</v>
      </c>
      <c r="X385" s="3">
        <v>5.1638888888888888</v>
      </c>
      <c r="Y385" s="3">
        <v>0</v>
      </c>
      <c r="Z385" s="3">
        <f>SUM(Table2[[#This Row],[Physical Therapist (PT) Hours]:[PT Aide Hours]])/Table2[[#This Row],[MDS Census]]</f>
        <v>0.14433104060350566</v>
      </c>
      <c r="AA385" s="3">
        <v>0</v>
      </c>
      <c r="AB385" s="3">
        <v>0</v>
      </c>
      <c r="AC385" s="3">
        <v>0</v>
      </c>
      <c r="AD385" s="3">
        <v>0</v>
      </c>
      <c r="AE385" s="3">
        <v>0</v>
      </c>
      <c r="AF385" s="3">
        <v>0</v>
      </c>
      <c r="AG385" s="3">
        <v>0</v>
      </c>
      <c r="AH385" s="1" t="s">
        <v>383</v>
      </c>
      <c r="AI385" s="17">
        <v>5</v>
      </c>
      <c r="AJ385" s="1"/>
    </row>
    <row r="386" spans="1:36" x14ac:dyDescent="0.2">
      <c r="A386" s="1" t="s">
        <v>425</v>
      </c>
      <c r="B386" s="1" t="s">
        <v>811</v>
      </c>
      <c r="C386" s="1" t="s">
        <v>1060</v>
      </c>
      <c r="D386" s="1" t="s">
        <v>1083</v>
      </c>
      <c r="E386" s="3">
        <v>76.8</v>
      </c>
      <c r="F386" s="3">
        <v>5.4222222222222225</v>
      </c>
      <c r="G386" s="3">
        <v>1.1555555555555554</v>
      </c>
      <c r="H386" s="3">
        <v>0</v>
      </c>
      <c r="I386" s="3">
        <v>11.677111111111111</v>
      </c>
      <c r="J386" s="3">
        <v>0</v>
      </c>
      <c r="K386" s="3">
        <v>1.1555555555555554</v>
      </c>
      <c r="L386" s="3">
        <v>3.0138888888888897</v>
      </c>
      <c r="M386" s="3">
        <v>5.4222222222222225</v>
      </c>
      <c r="N386" s="3">
        <v>0</v>
      </c>
      <c r="O386" s="3">
        <f>SUM(Table2[[#This Row],[Qualified Social Work Staff Hours]:[Other Social Work Staff Hours]])/Table2[[#This Row],[MDS Census]]</f>
        <v>7.060185185185186E-2</v>
      </c>
      <c r="P386" s="3">
        <v>4.9777777777777779</v>
      </c>
      <c r="Q386" s="3">
        <v>8.116000000000005</v>
      </c>
      <c r="R386" s="3">
        <f>SUM(Table2[[#This Row],[Qualified Activities Professional Hours]:[Other Activities Professional Hours]])/Table2[[#This Row],[MDS Census]]</f>
        <v>0.17049189814814822</v>
      </c>
      <c r="S386" s="3">
        <v>10.750111111111115</v>
      </c>
      <c r="T386" s="3">
        <v>0</v>
      </c>
      <c r="U386" s="3">
        <v>0</v>
      </c>
      <c r="V386" s="3">
        <f>SUM(Table2[[#This Row],[Occupational Therapist Hours]:[OT Aide Hours]])/Table2[[#This Row],[MDS Census]]</f>
        <v>0.13997540509259265</v>
      </c>
      <c r="W386" s="3">
        <v>15.11377777777777</v>
      </c>
      <c r="X386" s="3">
        <v>0</v>
      </c>
      <c r="Y386" s="3">
        <v>0</v>
      </c>
      <c r="Z386" s="3">
        <f>SUM(Table2[[#This Row],[Physical Therapist (PT) Hours]:[PT Aide Hours]])/Table2[[#This Row],[MDS Census]]</f>
        <v>0.19679398148148139</v>
      </c>
      <c r="AA386" s="3">
        <v>0</v>
      </c>
      <c r="AB386" s="3">
        <v>0</v>
      </c>
      <c r="AC386" s="3">
        <v>0</v>
      </c>
      <c r="AD386" s="3">
        <v>0</v>
      </c>
      <c r="AE386" s="3">
        <v>0</v>
      </c>
      <c r="AF386" s="3">
        <v>0</v>
      </c>
      <c r="AG386" s="3">
        <v>0</v>
      </c>
      <c r="AH386" s="1" t="s">
        <v>384</v>
      </c>
      <c r="AI386" s="17">
        <v>5</v>
      </c>
      <c r="AJ386" s="1"/>
    </row>
    <row r="387" spans="1:36" x14ac:dyDescent="0.2">
      <c r="A387" s="1" t="s">
        <v>425</v>
      </c>
      <c r="B387" s="1" t="s">
        <v>812</v>
      </c>
      <c r="C387" s="1" t="s">
        <v>884</v>
      </c>
      <c r="D387" s="1" t="s">
        <v>1095</v>
      </c>
      <c r="E387" s="3">
        <v>61.655555555555559</v>
      </c>
      <c r="F387" s="3">
        <v>5.4222222222222225</v>
      </c>
      <c r="G387" s="3">
        <v>0.20555555555555555</v>
      </c>
      <c r="H387" s="3">
        <v>0.3888888888888889</v>
      </c>
      <c r="I387" s="3">
        <v>4.8888888888888893</v>
      </c>
      <c r="J387" s="3">
        <v>0</v>
      </c>
      <c r="K387" s="3">
        <v>0</v>
      </c>
      <c r="L387" s="3">
        <v>5.1334444444444438</v>
      </c>
      <c r="M387" s="3">
        <v>5.6</v>
      </c>
      <c r="N387" s="3">
        <v>4.9629999999999983</v>
      </c>
      <c r="O387" s="3">
        <f>SUM(Table2[[#This Row],[Qualified Social Work Staff Hours]:[Other Social Work Staff Hours]])/Table2[[#This Row],[MDS Census]]</f>
        <v>0.1713227608578122</v>
      </c>
      <c r="P387" s="3">
        <v>5.5111111111111111</v>
      </c>
      <c r="Q387" s="3">
        <v>8.0655555555555587</v>
      </c>
      <c r="R387" s="3">
        <f>SUM(Table2[[#This Row],[Qualified Activities Professional Hours]:[Other Activities Professional Hours]])/Table2[[#This Row],[MDS Census]]</f>
        <v>0.22020183816903952</v>
      </c>
      <c r="S387" s="3">
        <v>4.5204444444444452</v>
      </c>
      <c r="T387" s="3">
        <v>4.8597777777777775</v>
      </c>
      <c r="U387" s="3">
        <v>0</v>
      </c>
      <c r="V387" s="3">
        <f>SUM(Table2[[#This Row],[Occupational Therapist Hours]:[OT Aide Hours]])/Table2[[#This Row],[MDS Census]]</f>
        <v>0.15213912416651648</v>
      </c>
      <c r="W387" s="3">
        <v>5.4582222222222221</v>
      </c>
      <c r="X387" s="3">
        <v>4.8766666666666652</v>
      </c>
      <c r="Y387" s="3">
        <v>0</v>
      </c>
      <c r="Z387" s="3">
        <f>SUM(Table2[[#This Row],[Physical Therapist (PT) Hours]:[PT Aide Hours]])/Table2[[#This Row],[MDS Census]]</f>
        <v>0.16762299513425838</v>
      </c>
      <c r="AA387" s="3">
        <v>0</v>
      </c>
      <c r="AB387" s="3">
        <v>0</v>
      </c>
      <c r="AC387" s="3">
        <v>0</v>
      </c>
      <c r="AD387" s="3">
        <v>0</v>
      </c>
      <c r="AE387" s="3">
        <v>0</v>
      </c>
      <c r="AF387" s="3">
        <v>0</v>
      </c>
      <c r="AG387" s="3">
        <v>0</v>
      </c>
      <c r="AH387" s="1" t="s">
        <v>385</v>
      </c>
      <c r="AI387" s="17">
        <v>5</v>
      </c>
      <c r="AJ387" s="1"/>
    </row>
    <row r="388" spans="1:36" x14ac:dyDescent="0.2">
      <c r="A388" s="1" t="s">
        <v>425</v>
      </c>
      <c r="B388" s="1" t="s">
        <v>813</v>
      </c>
      <c r="C388" s="1" t="s">
        <v>919</v>
      </c>
      <c r="D388" s="1" t="s">
        <v>1110</v>
      </c>
      <c r="E388" s="3">
        <v>57.68888888888889</v>
      </c>
      <c r="F388" s="3">
        <v>24.166666666666661</v>
      </c>
      <c r="G388" s="3">
        <v>1.3333333333333333</v>
      </c>
      <c r="H388" s="3">
        <v>0</v>
      </c>
      <c r="I388" s="3">
        <v>3.5977777777777766</v>
      </c>
      <c r="J388" s="3">
        <v>0</v>
      </c>
      <c r="K388" s="3">
        <v>0</v>
      </c>
      <c r="L388" s="3">
        <v>0</v>
      </c>
      <c r="M388" s="3">
        <v>1.0744444444444445</v>
      </c>
      <c r="N388" s="3">
        <v>0</v>
      </c>
      <c r="O388" s="3">
        <f>SUM(Table2[[#This Row],[Qualified Social Work Staff Hours]:[Other Social Work Staff Hours]])/Table2[[#This Row],[MDS Census]]</f>
        <v>1.8624807395993839E-2</v>
      </c>
      <c r="P388" s="3">
        <v>5.216666666666665</v>
      </c>
      <c r="Q388" s="3">
        <v>5.6</v>
      </c>
      <c r="R388" s="3">
        <f>SUM(Table2[[#This Row],[Qualified Activities Professional Hours]:[Other Activities Professional Hours]])/Table2[[#This Row],[MDS Census]]</f>
        <v>0.18749999999999997</v>
      </c>
      <c r="S388" s="3">
        <v>0</v>
      </c>
      <c r="T388" s="3">
        <v>0</v>
      </c>
      <c r="U388" s="3">
        <v>0</v>
      </c>
      <c r="V388" s="3">
        <f>SUM(Table2[[#This Row],[Occupational Therapist Hours]:[OT Aide Hours]])/Table2[[#This Row],[MDS Census]]</f>
        <v>0</v>
      </c>
      <c r="W388" s="3">
        <v>0</v>
      </c>
      <c r="X388" s="3">
        <v>0</v>
      </c>
      <c r="Y388" s="3">
        <v>0</v>
      </c>
      <c r="Z388" s="3">
        <f>SUM(Table2[[#This Row],[Physical Therapist (PT) Hours]:[PT Aide Hours]])/Table2[[#This Row],[MDS Census]]</f>
        <v>0</v>
      </c>
      <c r="AA388" s="3">
        <v>0</v>
      </c>
      <c r="AB388" s="3">
        <v>0</v>
      </c>
      <c r="AC388" s="3">
        <v>0</v>
      </c>
      <c r="AD388" s="3">
        <v>0</v>
      </c>
      <c r="AE388" s="3">
        <v>0</v>
      </c>
      <c r="AF388" s="3">
        <v>0</v>
      </c>
      <c r="AG388" s="3">
        <v>0</v>
      </c>
      <c r="AH388" s="1" t="s">
        <v>386</v>
      </c>
      <c r="AI388" s="17">
        <v>5</v>
      </c>
      <c r="AJ388" s="1"/>
    </row>
    <row r="389" spans="1:36" x14ac:dyDescent="0.2">
      <c r="A389" s="1" t="s">
        <v>425</v>
      </c>
      <c r="B389" s="1" t="s">
        <v>814</v>
      </c>
      <c r="C389" s="1" t="s">
        <v>952</v>
      </c>
      <c r="D389" s="1" t="s">
        <v>1079</v>
      </c>
      <c r="E389" s="3">
        <v>102.38888888888889</v>
      </c>
      <c r="F389" s="3">
        <v>4.9777777777777779</v>
      </c>
      <c r="G389" s="3">
        <v>0.33611111111111114</v>
      </c>
      <c r="H389" s="3">
        <v>0</v>
      </c>
      <c r="I389" s="3">
        <v>5.0666666666666664</v>
      </c>
      <c r="J389" s="3">
        <v>0</v>
      </c>
      <c r="K389" s="3">
        <v>0</v>
      </c>
      <c r="L389" s="3">
        <v>0</v>
      </c>
      <c r="M389" s="3">
        <v>5.4222222222222225</v>
      </c>
      <c r="N389" s="3">
        <v>6.0775555555555529</v>
      </c>
      <c r="O389" s="3">
        <f>SUM(Table2[[#This Row],[Qualified Social Work Staff Hours]:[Other Social Work Staff Hours]])/Table2[[#This Row],[MDS Census]]</f>
        <v>0.1123147042864894</v>
      </c>
      <c r="P389" s="3">
        <v>4.7203333333333344</v>
      </c>
      <c r="Q389" s="3">
        <v>23.303666666666672</v>
      </c>
      <c r="R389" s="3">
        <f>SUM(Table2[[#This Row],[Qualified Activities Professional Hours]:[Other Activities Professional Hours]])/Table2[[#This Row],[MDS Census]]</f>
        <v>0.27370157352143254</v>
      </c>
      <c r="S389" s="3">
        <v>0</v>
      </c>
      <c r="T389" s="3">
        <v>0</v>
      </c>
      <c r="U389" s="3">
        <v>0</v>
      </c>
      <c r="V389" s="3">
        <f>SUM(Table2[[#This Row],[Occupational Therapist Hours]:[OT Aide Hours]])/Table2[[#This Row],[MDS Census]]</f>
        <v>0</v>
      </c>
      <c r="W389" s="3">
        <v>0</v>
      </c>
      <c r="X389" s="3">
        <v>4.0742222222222217</v>
      </c>
      <c r="Y389" s="3">
        <v>0</v>
      </c>
      <c r="Z389" s="3">
        <f>SUM(Table2[[#This Row],[Physical Therapist (PT) Hours]:[PT Aide Hours]])/Table2[[#This Row],[MDS Census]]</f>
        <v>3.9791644058600105E-2</v>
      </c>
      <c r="AA389" s="3">
        <v>0</v>
      </c>
      <c r="AB389" s="3">
        <v>0</v>
      </c>
      <c r="AC389" s="3">
        <v>0</v>
      </c>
      <c r="AD389" s="3">
        <v>0</v>
      </c>
      <c r="AE389" s="3">
        <v>0</v>
      </c>
      <c r="AF389" s="3">
        <v>0</v>
      </c>
      <c r="AG389" s="3">
        <v>0</v>
      </c>
      <c r="AH389" s="1" t="s">
        <v>387</v>
      </c>
      <c r="AI389" s="17">
        <v>5</v>
      </c>
      <c r="AJ389" s="1"/>
    </row>
    <row r="390" spans="1:36" x14ac:dyDescent="0.2">
      <c r="A390" s="1" t="s">
        <v>425</v>
      </c>
      <c r="B390" s="1" t="s">
        <v>815</v>
      </c>
      <c r="C390" s="1" t="s">
        <v>876</v>
      </c>
      <c r="D390" s="1" t="s">
        <v>1079</v>
      </c>
      <c r="E390" s="3">
        <v>109.55555555555556</v>
      </c>
      <c r="F390" s="3">
        <v>5.4222222222222225</v>
      </c>
      <c r="G390" s="3">
        <v>0.11666666666666667</v>
      </c>
      <c r="H390" s="3">
        <v>0.64488888888888873</v>
      </c>
      <c r="I390" s="3">
        <v>10.311111111111112</v>
      </c>
      <c r="J390" s="3">
        <v>0</v>
      </c>
      <c r="K390" s="3">
        <v>0</v>
      </c>
      <c r="L390" s="3">
        <v>4.2151111111111099</v>
      </c>
      <c r="M390" s="3">
        <v>5.5111111111111111</v>
      </c>
      <c r="N390" s="3">
        <v>5.6354444444444445</v>
      </c>
      <c r="O390" s="3">
        <f>SUM(Table2[[#This Row],[Qualified Social Work Staff Hours]:[Other Social Work Staff Hours]])/Table2[[#This Row],[MDS Census]]</f>
        <v>0.10174340770791074</v>
      </c>
      <c r="P390" s="3">
        <v>5.4222222222222225</v>
      </c>
      <c r="Q390" s="3">
        <v>9.1856666666666662</v>
      </c>
      <c r="R390" s="3">
        <f>SUM(Table2[[#This Row],[Qualified Activities Professional Hours]:[Other Activities Professional Hours]])/Table2[[#This Row],[MDS Census]]</f>
        <v>0.13333772819472617</v>
      </c>
      <c r="S390" s="3">
        <v>17.172444444444441</v>
      </c>
      <c r="T390" s="3">
        <v>13.900666666666661</v>
      </c>
      <c r="U390" s="3">
        <v>0</v>
      </c>
      <c r="V390" s="3">
        <f>SUM(Table2[[#This Row],[Occupational Therapist Hours]:[OT Aide Hours]])/Table2[[#This Row],[MDS Census]]</f>
        <v>0.28362880324543605</v>
      </c>
      <c r="W390" s="3">
        <v>11.372555555555559</v>
      </c>
      <c r="X390" s="3">
        <v>17.61033333333334</v>
      </c>
      <c r="Y390" s="3">
        <v>3.657111111111111</v>
      </c>
      <c r="Z390" s="3">
        <f>SUM(Table2[[#This Row],[Physical Therapist (PT) Hours]:[PT Aide Hours]])/Table2[[#This Row],[MDS Census]]</f>
        <v>0.29793103448275876</v>
      </c>
      <c r="AA390" s="3">
        <v>0</v>
      </c>
      <c r="AB390" s="3">
        <v>0</v>
      </c>
      <c r="AC390" s="3">
        <v>0</v>
      </c>
      <c r="AD390" s="3">
        <v>0</v>
      </c>
      <c r="AE390" s="3">
        <v>0</v>
      </c>
      <c r="AF390" s="3">
        <v>0</v>
      </c>
      <c r="AG390" s="3">
        <v>0</v>
      </c>
      <c r="AH390" s="1" t="s">
        <v>388</v>
      </c>
      <c r="AI390" s="17">
        <v>5</v>
      </c>
      <c r="AJ390" s="1"/>
    </row>
    <row r="391" spans="1:36" x14ac:dyDescent="0.2">
      <c r="A391" s="1" t="s">
        <v>425</v>
      </c>
      <c r="B391" s="1" t="s">
        <v>816</v>
      </c>
      <c r="C391" s="1" t="s">
        <v>928</v>
      </c>
      <c r="D391" s="1" t="s">
        <v>1079</v>
      </c>
      <c r="E391" s="3">
        <v>142.76666666666668</v>
      </c>
      <c r="F391" s="3">
        <v>5.4222222222222225</v>
      </c>
      <c r="G391" s="3">
        <v>0.10555555555555556</v>
      </c>
      <c r="H391" s="3">
        <v>0.46666666666666667</v>
      </c>
      <c r="I391" s="3">
        <v>16.460222222222221</v>
      </c>
      <c r="J391" s="3">
        <v>0</v>
      </c>
      <c r="K391" s="3">
        <v>0</v>
      </c>
      <c r="L391" s="3">
        <v>7.1722222222222181</v>
      </c>
      <c r="M391" s="3">
        <v>14.797888888888894</v>
      </c>
      <c r="N391" s="3">
        <v>0.27944444444444444</v>
      </c>
      <c r="O391" s="3">
        <f>SUM(Table2[[#This Row],[Qualified Social Work Staff Hours]:[Other Social Work Staff Hours]])/Table2[[#This Row],[MDS Census]]</f>
        <v>0.10560821853840767</v>
      </c>
      <c r="P391" s="3">
        <v>5.4675555555555553</v>
      </c>
      <c r="Q391" s="3">
        <v>19.343222222222213</v>
      </c>
      <c r="R391" s="3">
        <f>SUM(Table2[[#This Row],[Qualified Activities Professional Hours]:[Other Activities Professional Hours]])/Table2[[#This Row],[MDS Census]]</f>
        <v>0.17378550859989098</v>
      </c>
      <c r="S391" s="3">
        <v>5.9508888888888896</v>
      </c>
      <c r="T391" s="3">
        <v>12.022111111111109</v>
      </c>
      <c r="U391" s="3">
        <v>0</v>
      </c>
      <c r="V391" s="3">
        <f>SUM(Table2[[#This Row],[Occupational Therapist Hours]:[OT Aide Hours]])/Table2[[#This Row],[MDS Census]]</f>
        <v>0.12589073079617089</v>
      </c>
      <c r="W391" s="3">
        <v>5.2331111111111115</v>
      </c>
      <c r="X391" s="3">
        <v>16.606333333333332</v>
      </c>
      <c r="Y391" s="3">
        <v>0</v>
      </c>
      <c r="Z391" s="3">
        <f>SUM(Table2[[#This Row],[Physical Therapist (PT) Hours]:[PT Aide Hours]])/Table2[[#This Row],[MDS Census]]</f>
        <v>0.1529729940073157</v>
      </c>
      <c r="AA391" s="3">
        <v>0</v>
      </c>
      <c r="AB391" s="3">
        <v>0</v>
      </c>
      <c r="AC391" s="3">
        <v>0</v>
      </c>
      <c r="AD391" s="3">
        <v>0</v>
      </c>
      <c r="AE391" s="3">
        <v>0</v>
      </c>
      <c r="AF391" s="3">
        <v>88.324333333333314</v>
      </c>
      <c r="AG391" s="3">
        <v>8.8888888888888892E-2</v>
      </c>
      <c r="AH391" s="1" t="s">
        <v>389</v>
      </c>
      <c r="AI391" s="17">
        <v>5</v>
      </c>
      <c r="AJ391" s="1"/>
    </row>
    <row r="392" spans="1:36" x14ac:dyDescent="0.2">
      <c r="A392" s="1" t="s">
        <v>425</v>
      </c>
      <c r="B392" s="1" t="s">
        <v>817</v>
      </c>
      <c r="C392" s="1" t="s">
        <v>937</v>
      </c>
      <c r="D392" s="1" t="s">
        <v>1118</v>
      </c>
      <c r="E392" s="3">
        <v>46.955555555555556</v>
      </c>
      <c r="F392" s="3">
        <v>35.92488888888888</v>
      </c>
      <c r="G392" s="3">
        <v>1.4444444444444444</v>
      </c>
      <c r="H392" s="3">
        <v>0.16011111111111112</v>
      </c>
      <c r="I392" s="3">
        <v>0</v>
      </c>
      <c r="J392" s="3">
        <v>0</v>
      </c>
      <c r="K392" s="3">
        <v>0</v>
      </c>
      <c r="L392" s="3">
        <v>1.5963333333333329</v>
      </c>
      <c r="M392" s="3">
        <v>4.6834444444444445</v>
      </c>
      <c r="N392" s="3">
        <v>0</v>
      </c>
      <c r="O392" s="3">
        <f>SUM(Table2[[#This Row],[Qualified Social Work Staff Hours]:[Other Social Work Staff Hours]])/Table2[[#This Row],[MDS Census]]</f>
        <v>9.974207288215807E-2</v>
      </c>
      <c r="P392" s="3">
        <v>6.005333333333331</v>
      </c>
      <c r="Q392" s="3">
        <v>15.771666666666667</v>
      </c>
      <c r="R392" s="3">
        <f>SUM(Table2[[#This Row],[Qualified Activities Professional Hours]:[Other Activities Professional Hours]])/Table2[[#This Row],[MDS Census]]</f>
        <v>0.46377898722195926</v>
      </c>
      <c r="S392" s="3">
        <v>5.2820000000000009</v>
      </c>
      <c r="T392" s="3">
        <v>8.6464444444444446</v>
      </c>
      <c r="U392" s="3">
        <v>0</v>
      </c>
      <c r="V392" s="3">
        <f>SUM(Table2[[#This Row],[Occupational Therapist Hours]:[OT Aide Hours]])/Table2[[#This Row],[MDS Census]]</f>
        <v>0.29663038334122099</v>
      </c>
      <c r="W392" s="3">
        <v>2.7978888888888891</v>
      </c>
      <c r="X392" s="3">
        <v>6.3501111111111088</v>
      </c>
      <c r="Y392" s="3">
        <v>7.3999999999999996E-2</v>
      </c>
      <c r="Z392" s="3">
        <f>SUM(Table2[[#This Row],[Physical Therapist (PT) Hours]:[PT Aide Hours]])/Table2[[#This Row],[MDS Census]]</f>
        <v>0.19639848556554657</v>
      </c>
      <c r="AA392" s="3">
        <v>0</v>
      </c>
      <c r="AB392" s="3">
        <v>0</v>
      </c>
      <c r="AC392" s="3">
        <v>0</v>
      </c>
      <c r="AD392" s="3">
        <v>53.659111111111109</v>
      </c>
      <c r="AE392" s="3">
        <v>0</v>
      </c>
      <c r="AF392" s="3">
        <v>0</v>
      </c>
      <c r="AG392" s="3">
        <v>0</v>
      </c>
      <c r="AH392" s="1" t="s">
        <v>390</v>
      </c>
      <c r="AI392" s="17">
        <v>5</v>
      </c>
      <c r="AJ392" s="1"/>
    </row>
    <row r="393" spans="1:36" x14ac:dyDescent="0.2">
      <c r="A393" s="1" t="s">
        <v>425</v>
      </c>
      <c r="B393" s="1" t="s">
        <v>818</v>
      </c>
      <c r="C393" s="1" t="s">
        <v>919</v>
      </c>
      <c r="D393" s="1" t="s">
        <v>1110</v>
      </c>
      <c r="E393" s="3">
        <v>65.25555555555556</v>
      </c>
      <c r="F393" s="3">
        <v>37.050666666666672</v>
      </c>
      <c r="G393" s="3">
        <v>2.8333333333333335</v>
      </c>
      <c r="H393" s="3">
        <v>0.20633333333333334</v>
      </c>
      <c r="I393" s="3">
        <v>0</v>
      </c>
      <c r="J393" s="3">
        <v>0</v>
      </c>
      <c r="K393" s="3">
        <v>0</v>
      </c>
      <c r="L393" s="3">
        <v>2.6593333333333335</v>
      </c>
      <c r="M393" s="3">
        <v>5.5294444444444419</v>
      </c>
      <c r="N393" s="3">
        <v>3.9425555555555549</v>
      </c>
      <c r="O393" s="3">
        <f>SUM(Table2[[#This Row],[Qualified Social Work Staff Hours]:[Other Social Work Staff Hours]])/Table2[[#This Row],[MDS Census]]</f>
        <v>0.14515239230376295</v>
      </c>
      <c r="P393" s="3">
        <v>5.3481111111111108</v>
      </c>
      <c r="Q393" s="3">
        <v>14.724555555555556</v>
      </c>
      <c r="R393" s="3">
        <f>SUM(Table2[[#This Row],[Qualified Activities Professional Hours]:[Other Activities Professional Hours]])/Table2[[#This Row],[MDS Census]]</f>
        <v>0.3076008854077984</v>
      </c>
      <c r="S393" s="3">
        <v>9.4350000000000005</v>
      </c>
      <c r="T393" s="3">
        <v>10.352666666666666</v>
      </c>
      <c r="U393" s="3">
        <v>0</v>
      </c>
      <c r="V393" s="3">
        <f>SUM(Table2[[#This Row],[Occupational Therapist Hours]:[OT Aide Hours]])/Table2[[#This Row],[MDS Census]]</f>
        <v>0.30323344117146261</v>
      </c>
      <c r="W393" s="3">
        <v>7.7903333333333373</v>
      </c>
      <c r="X393" s="3">
        <v>10.668444444444445</v>
      </c>
      <c r="Y393" s="3">
        <v>0</v>
      </c>
      <c r="Z393" s="3">
        <f>SUM(Table2[[#This Row],[Physical Therapist (PT) Hours]:[PT Aide Hours]])/Table2[[#This Row],[MDS Census]]</f>
        <v>0.2828690618082752</v>
      </c>
      <c r="AA393" s="3">
        <v>0</v>
      </c>
      <c r="AB393" s="3">
        <v>0</v>
      </c>
      <c r="AC393" s="3">
        <v>0</v>
      </c>
      <c r="AD393" s="3">
        <v>69.314777777777806</v>
      </c>
      <c r="AE393" s="3">
        <v>0</v>
      </c>
      <c r="AF393" s="3">
        <v>0</v>
      </c>
      <c r="AG393" s="3">
        <v>0</v>
      </c>
      <c r="AH393" s="1" t="s">
        <v>391</v>
      </c>
      <c r="AI393" s="17">
        <v>5</v>
      </c>
      <c r="AJ393" s="1"/>
    </row>
    <row r="394" spans="1:36" x14ac:dyDescent="0.2">
      <c r="A394" s="1" t="s">
        <v>425</v>
      </c>
      <c r="B394" s="1" t="s">
        <v>819</v>
      </c>
      <c r="C394" s="1" t="s">
        <v>1025</v>
      </c>
      <c r="D394" s="1" t="s">
        <v>1121</v>
      </c>
      <c r="E394" s="3">
        <v>45.255555555555553</v>
      </c>
      <c r="F394" s="3">
        <v>27.74166666666666</v>
      </c>
      <c r="G394" s="3">
        <v>2.8333333333333335</v>
      </c>
      <c r="H394" s="3">
        <v>0.11666666666666667</v>
      </c>
      <c r="I394" s="3">
        <v>0</v>
      </c>
      <c r="J394" s="3">
        <v>0</v>
      </c>
      <c r="K394" s="3">
        <v>0</v>
      </c>
      <c r="L394" s="3">
        <v>6.2208888888888874</v>
      </c>
      <c r="M394" s="3">
        <v>10.138666666666666</v>
      </c>
      <c r="N394" s="3">
        <v>0</v>
      </c>
      <c r="O394" s="3">
        <f>SUM(Table2[[#This Row],[Qualified Social Work Staff Hours]:[Other Social Work Staff Hours]])/Table2[[#This Row],[MDS Census]]</f>
        <v>0.22403142646697766</v>
      </c>
      <c r="P394" s="3">
        <v>5.4090000000000007</v>
      </c>
      <c r="Q394" s="3">
        <v>21.719111111111115</v>
      </c>
      <c r="R394" s="3">
        <f>SUM(Table2[[#This Row],[Qualified Activities Professional Hours]:[Other Activities Professional Hours]])/Table2[[#This Row],[MDS Census]]</f>
        <v>0.5994426712496933</v>
      </c>
      <c r="S394" s="3">
        <v>11.524888888888892</v>
      </c>
      <c r="T394" s="3">
        <v>11.202</v>
      </c>
      <c r="U394" s="3">
        <v>0</v>
      </c>
      <c r="V394" s="3">
        <f>SUM(Table2[[#This Row],[Occupational Therapist Hours]:[OT Aide Hours]])/Table2[[#This Row],[MDS Census]]</f>
        <v>0.50219003191750566</v>
      </c>
      <c r="W394" s="3">
        <v>8.81677777777778</v>
      </c>
      <c r="X394" s="3">
        <v>9.5935555555555574</v>
      </c>
      <c r="Y394" s="3">
        <v>2.410222222222222</v>
      </c>
      <c r="Z394" s="3">
        <f>SUM(Table2[[#This Row],[Physical Therapist (PT) Hours]:[PT Aide Hours]])/Table2[[#This Row],[MDS Census]]</f>
        <v>0.46006629020378109</v>
      </c>
      <c r="AA394" s="3">
        <v>0</v>
      </c>
      <c r="AB394" s="3">
        <v>0</v>
      </c>
      <c r="AC394" s="3">
        <v>0</v>
      </c>
      <c r="AD394" s="3">
        <v>65.488888888888923</v>
      </c>
      <c r="AE394" s="3">
        <v>0</v>
      </c>
      <c r="AF394" s="3">
        <v>0</v>
      </c>
      <c r="AG394" s="3">
        <v>0</v>
      </c>
      <c r="AH394" s="1" t="s">
        <v>392</v>
      </c>
      <c r="AI394" s="17">
        <v>5</v>
      </c>
      <c r="AJ394" s="1"/>
    </row>
    <row r="395" spans="1:36" x14ac:dyDescent="0.2">
      <c r="A395" s="1" t="s">
        <v>425</v>
      </c>
      <c r="B395" s="1" t="s">
        <v>820</v>
      </c>
      <c r="C395" s="1" t="s">
        <v>966</v>
      </c>
      <c r="D395" s="1" t="s">
        <v>1105</v>
      </c>
      <c r="E395" s="3">
        <v>84.12222222222222</v>
      </c>
      <c r="F395" s="3">
        <v>5.6888888888888891</v>
      </c>
      <c r="G395" s="3">
        <v>0.26666666666666666</v>
      </c>
      <c r="H395" s="3">
        <v>0</v>
      </c>
      <c r="I395" s="3">
        <v>6.6824444444444415</v>
      </c>
      <c r="J395" s="3">
        <v>0</v>
      </c>
      <c r="K395" s="3">
        <v>0</v>
      </c>
      <c r="L395" s="3">
        <v>3.5933333333333333</v>
      </c>
      <c r="M395" s="3">
        <v>5.333333333333333</v>
      </c>
      <c r="N395" s="3">
        <v>5.4018888888888874</v>
      </c>
      <c r="O395" s="3">
        <f>SUM(Table2[[#This Row],[Qualified Social Work Staff Hours]:[Other Social Work Staff Hours]])/Table2[[#This Row],[MDS Census]]</f>
        <v>0.12761458195746928</v>
      </c>
      <c r="P395" s="3">
        <v>5.4777777777777779</v>
      </c>
      <c r="Q395" s="3">
        <v>14.06244444444445</v>
      </c>
      <c r="R395" s="3">
        <f>SUM(Table2[[#This Row],[Qualified Activities Professional Hours]:[Other Activities Professional Hours]])/Table2[[#This Row],[MDS Census]]</f>
        <v>0.23228371417250038</v>
      </c>
      <c r="S395" s="3">
        <v>14.692555555555554</v>
      </c>
      <c r="T395" s="3">
        <v>4.7447777777777764</v>
      </c>
      <c r="U395" s="3">
        <v>0</v>
      </c>
      <c r="V395" s="3">
        <f>SUM(Table2[[#This Row],[Occupational Therapist Hours]:[OT Aide Hours]])/Table2[[#This Row],[MDS Census]]</f>
        <v>0.23106062607317393</v>
      </c>
      <c r="W395" s="3">
        <v>10.301555555555556</v>
      </c>
      <c r="X395" s="3">
        <v>15.071777777777781</v>
      </c>
      <c r="Y395" s="3">
        <v>5.0141111111111112</v>
      </c>
      <c r="Z395" s="3">
        <f>SUM(Table2[[#This Row],[Physical Therapist (PT) Hours]:[PT Aide Hours]])/Table2[[#This Row],[MDS Census]]</f>
        <v>0.36122969224673102</v>
      </c>
      <c r="AA395" s="3">
        <v>0</v>
      </c>
      <c r="AB395" s="3">
        <v>0</v>
      </c>
      <c r="AC395" s="3">
        <v>0</v>
      </c>
      <c r="AD395" s="3">
        <v>0</v>
      </c>
      <c r="AE395" s="3">
        <v>0</v>
      </c>
      <c r="AF395" s="3">
        <v>0</v>
      </c>
      <c r="AG395" s="3">
        <v>0</v>
      </c>
      <c r="AH395" s="1" t="s">
        <v>393</v>
      </c>
      <c r="AI395" s="17">
        <v>5</v>
      </c>
      <c r="AJ395" s="1"/>
    </row>
    <row r="396" spans="1:36" x14ac:dyDescent="0.2">
      <c r="A396" s="1" t="s">
        <v>425</v>
      </c>
      <c r="B396" s="1" t="s">
        <v>821</v>
      </c>
      <c r="C396" s="1" t="s">
        <v>1061</v>
      </c>
      <c r="D396" s="1" t="s">
        <v>1105</v>
      </c>
      <c r="E396" s="3">
        <v>53.266666666666666</v>
      </c>
      <c r="F396" s="3">
        <v>5.6</v>
      </c>
      <c r="G396" s="3">
        <v>0.2</v>
      </c>
      <c r="H396" s="3">
        <v>0.19555555555555557</v>
      </c>
      <c r="I396" s="3">
        <v>0.71111111111111114</v>
      </c>
      <c r="J396" s="3">
        <v>0</v>
      </c>
      <c r="K396" s="3">
        <v>0</v>
      </c>
      <c r="L396" s="3">
        <v>2.4076666666666666</v>
      </c>
      <c r="M396" s="3">
        <v>0</v>
      </c>
      <c r="N396" s="3">
        <v>5.6</v>
      </c>
      <c r="O396" s="3">
        <f>SUM(Table2[[#This Row],[Qualified Social Work Staff Hours]:[Other Social Work Staff Hours]])/Table2[[#This Row],[MDS Census]]</f>
        <v>0.10513141426783479</v>
      </c>
      <c r="P396" s="3">
        <v>0</v>
      </c>
      <c r="Q396" s="3">
        <v>0</v>
      </c>
      <c r="R396" s="3">
        <f>SUM(Table2[[#This Row],[Qualified Activities Professional Hours]:[Other Activities Professional Hours]])/Table2[[#This Row],[MDS Census]]</f>
        <v>0</v>
      </c>
      <c r="S396" s="3">
        <v>5.9828888888888869</v>
      </c>
      <c r="T396" s="3">
        <v>4.7617777777777786</v>
      </c>
      <c r="U396" s="3">
        <v>0</v>
      </c>
      <c r="V396" s="3">
        <f>SUM(Table2[[#This Row],[Occupational Therapist Hours]:[OT Aide Hours]])/Table2[[#This Row],[MDS Census]]</f>
        <v>0.20171464330413014</v>
      </c>
      <c r="W396" s="3">
        <v>5.7948888888888881</v>
      </c>
      <c r="X396" s="3">
        <v>5.5444444444444461</v>
      </c>
      <c r="Y396" s="3">
        <v>0</v>
      </c>
      <c r="Z396" s="3">
        <f>SUM(Table2[[#This Row],[Physical Therapist (PT) Hours]:[PT Aide Hours]])/Table2[[#This Row],[MDS Census]]</f>
        <v>0.21287859824780977</v>
      </c>
      <c r="AA396" s="3">
        <v>0</v>
      </c>
      <c r="AB396" s="3">
        <v>0</v>
      </c>
      <c r="AC396" s="3">
        <v>0</v>
      </c>
      <c r="AD396" s="3">
        <v>0</v>
      </c>
      <c r="AE396" s="3">
        <v>0</v>
      </c>
      <c r="AF396" s="3">
        <v>0</v>
      </c>
      <c r="AG396" s="3">
        <v>0</v>
      </c>
      <c r="AH396" s="1" t="s">
        <v>394</v>
      </c>
      <c r="AI396" s="17">
        <v>5</v>
      </c>
      <c r="AJ396" s="1"/>
    </row>
    <row r="397" spans="1:36" x14ac:dyDescent="0.2">
      <c r="A397" s="1" t="s">
        <v>425</v>
      </c>
      <c r="B397" s="1" t="s">
        <v>822</v>
      </c>
      <c r="C397" s="1" t="s">
        <v>959</v>
      </c>
      <c r="D397" s="1" t="s">
        <v>1121</v>
      </c>
      <c r="E397" s="3">
        <v>85.488888888888894</v>
      </c>
      <c r="F397" s="3">
        <v>7.9111111111111114</v>
      </c>
      <c r="G397" s="3">
        <v>0.5</v>
      </c>
      <c r="H397" s="3">
        <v>6.222222222222222E-2</v>
      </c>
      <c r="I397" s="3">
        <v>5.6436666666666664</v>
      </c>
      <c r="J397" s="3">
        <v>0</v>
      </c>
      <c r="K397" s="3">
        <v>0</v>
      </c>
      <c r="L397" s="3">
        <v>6.2293333333333356</v>
      </c>
      <c r="M397" s="3">
        <v>9.7320000000000029</v>
      </c>
      <c r="N397" s="3">
        <v>0</v>
      </c>
      <c r="O397" s="3">
        <f>SUM(Table2[[#This Row],[Qualified Social Work Staff Hours]:[Other Social Work Staff Hours]])/Table2[[#This Row],[MDS Census]]</f>
        <v>0.11383935534182482</v>
      </c>
      <c r="P397" s="3">
        <v>0</v>
      </c>
      <c r="Q397" s="3">
        <v>10.376777777777777</v>
      </c>
      <c r="R397" s="3">
        <f>SUM(Table2[[#This Row],[Qualified Activities Professional Hours]:[Other Activities Professional Hours]])/Table2[[#This Row],[MDS Census]]</f>
        <v>0.12138159604886924</v>
      </c>
      <c r="S397" s="3">
        <v>16.054999999999996</v>
      </c>
      <c r="T397" s="3">
        <v>18.784444444444443</v>
      </c>
      <c r="U397" s="3">
        <v>0</v>
      </c>
      <c r="V397" s="3">
        <f>SUM(Table2[[#This Row],[Occupational Therapist Hours]:[OT Aide Hours]])/Table2[[#This Row],[MDS Census]]</f>
        <v>0.40753184299454109</v>
      </c>
      <c r="W397" s="3">
        <v>28.090888888888887</v>
      </c>
      <c r="X397" s="3">
        <v>18.875666666666667</v>
      </c>
      <c r="Y397" s="3">
        <v>0</v>
      </c>
      <c r="Z397" s="3">
        <f>SUM(Table2[[#This Row],[Physical Therapist (PT) Hours]:[PT Aide Hours]])/Table2[[#This Row],[MDS Census]]</f>
        <v>0.5493878346763712</v>
      </c>
      <c r="AA397" s="3">
        <v>0</v>
      </c>
      <c r="AB397" s="3">
        <v>0</v>
      </c>
      <c r="AC397" s="3">
        <v>0</v>
      </c>
      <c r="AD397" s="3">
        <v>0</v>
      </c>
      <c r="AE397" s="3">
        <v>0</v>
      </c>
      <c r="AF397" s="3">
        <v>2.9782222222222225</v>
      </c>
      <c r="AG397" s="3">
        <v>0</v>
      </c>
      <c r="AH397" s="1" t="s">
        <v>395</v>
      </c>
      <c r="AI397" s="17">
        <v>5</v>
      </c>
      <c r="AJ397" s="1"/>
    </row>
    <row r="398" spans="1:36" x14ac:dyDescent="0.2">
      <c r="A398" s="1" t="s">
        <v>425</v>
      </c>
      <c r="B398" s="1" t="s">
        <v>823</v>
      </c>
      <c r="C398" s="1" t="s">
        <v>937</v>
      </c>
      <c r="D398" s="1" t="s">
        <v>1118</v>
      </c>
      <c r="E398" s="3">
        <v>113.37777777777778</v>
      </c>
      <c r="F398" s="3">
        <v>5.6</v>
      </c>
      <c r="G398" s="3">
        <v>0.36944444444444446</v>
      </c>
      <c r="H398" s="3">
        <v>0.73055555555555551</v>
      </c>
      <c r="I398" s="3">
        <v>9.3333333333333339</v>
      </c>
      <c r="J398" s="3">
        <v>0</v>
      </c>
      <c r="K398" s="3">
        <v>0</v>
      </c>
      <c r="L398" s="3">
        <v>10.366000000000001</v>
      </c>
      <c r="M398" s="3">
        <v>5.5111111111111111</v>
      </c>
      <c r="N398" s="3">
        <v>16.572333333333329</v>
      </c>
      <c r="O398" s="3">
        <f>SUM(Table2[[#This Row],[Qualified Social Work Staff Hours]:[Other Social Work Staff Hours]])/Table2[[#This Row],[MDS Census]]</f>
        <v>0.19477753822030572</v>
      </c>
      <c r="P398" s="3">
        <v>5.333333333333333</v>
      </c>
      <c r="Q398" s="3">
        <v>23.684333333333324</v>
      </c>
      <c r="R398" s="3">
        <f>SUM(Table2[[#This Row],[Qualified Activities Professional Hours]:[Other Activities Professional Hours]])/Table2[[#This Row],[MDS Census]]</f>
        <v>0.25593786750293995</v>
      </c>
      <c r="S398" s="3">
        <v>16.93555555555556</v>
      </c>
      <c r="T398" s="3">
        <v>19.779111111111114</v>
      </c>
      <c r="U398" s="3">
        <v>0</v>
      </c>
      <c r="V398" s="3">
        <f>SUM(Table2[[#This Row],[Occupational Therapist Hours]:[OT Aide Hours]])/Table2[[#This Row],[MDS Census]]</f>
        <v>0.32382595060760494</v>
      </c>
      <c r="W398" s="3">
        <v>14.211555555555551</v>
      </c>
      <c r="X398" s="3">
        <v>28.237888888888893</v>
      </c>
      <c r="Y398" s="3">
        <v>4.7394444444444437</v>
      </c>
      <c r="Z398" s="3">
        <f>SUM(Table2[[#This Row],[Physical Therapist (PT) Hours]:[PT Aide Hours]])/Table2[[#This Row],[MDS Census]]</f>
        <v>0.41620932967463742</v>
      </c>
      <c r="AA398" s="3">
        <v>0</v>
      </c>
      <c r="AB398" s="3">
        <v>0</v>
      </c>
      <c r="AC398" s="3">
        <v>0</v>
      </c>
      <c r="AD398" s="3">
        <v>0</v>
      </c>
      <c r="AE398" s="3">
        <v>0</v>
      </c>
      <c r="AF398" s="3">
        <v>0</v>
      </c>
      <c r="AG398" s="3">
        <v>0</v>
      </c>
      <c r="AH398" s="1" t="s">
        <v>396</v>
      </c>
      <c r="AI398" s="17">
        <v>5</v>
      </c>
      <c r="AJ398" s="1"/>
    </row>
    <row r="399" spans="1:36" x14ac:dyDescent="0.2">
      <c r="A399" s="1" t="s">
        <v>425</v>
      </c>
      <c r="B399" s="1" t="s">
        <v>824</v>
      </c>
      <c r="C399" s="1" t="s">
        <v>979</v>
      </c>
      <c r="D399" s="1" t="s">
        <v>1081</v>
      </c>
      <c r="E399" s="3">
        <v>78.955555555555549</v>
      </c>
      <c r="F399" s="3">
        <v>15.944444444444445</v>
      </c>
      <c r="G399" s="3">
        <v>0.58888888888888891</v>
      </c>
      <c r="H399" s="3">
        <v>0.47222222222222221</v>
      </c>
      <c r="I399" s="3">
        <v>5.1888888888888891</v>
      </c>
      <c r="J399" s="3">
        <v>0</v>
      </c>
      <c r="K399" s="3">
        <v>1.7333333333333334</v>
      </c>
      <c r="L399" s="3">
        <v>8.0431111111111111</v>
      </c>
      <c r="M399" s="3">
        <v>3.4555555555555557</v>
      </c>
      <c r="N399" s="3">
        <v>2.3333333333333335</v>
      </c>
      <c r="O399" s="3">
        <f>SUM(Table2[[#This Row],[Qualified Social Work Staff Hours]:[Other Social Work Staff Hours]])/Table2[[#This Row],[MDS Census]]</f>
        <v>7.3318322544328754E-2</v>
      </c>
      <c r="P399" s="3">
        <v>5.2222222222222223</v>
      </c>
      <c r="Q399" s="3">
        <v>8.9944444444444436</v>
      </c>
      <c r="R399" s="3">
        <f>SUM(Table2[[#This Row],[Qualified Activities Professional Hours]:[Other Activities Professional Hours]])/Table2[[#This Row],[MDS Census]]</f>
        <v>0.1800591049817056</v>
      </c>
      <c r="S399" s="3">
        <v>9.5971111111111114</v>
      </c>
      <c r="T399" s="3">
        <v>11.291999999999998</v>
      </c>
      <c r="U399" s="3">
        <v>0</v>
      </c>
      <c r="V399" s="3">
        <f>SUM(Table2[[#This Row],[Occupational Therapist Hours]:[OT Aide Hours]])/Table2[[#This Row],[MDS Census]]</f>
        <v>0.26456797072896143</v>
      </c>
      <c r="W399" s="3">
        <v>8.3487777777777801</v>
      </c>
      <c r="X399" s="3">
        <v>15.879777777777779</v>
      </c>
      <c r="Y399" s="3">
        <v>0</v>
      </c>
      <c r="Z399" s="3">
        <f>SUM(Table2[[#This Row],[Physical Therapist (PT) Hours]:[PT Aide Hours]])/Table2[[#This Row],[MDS Census]]</f>
        <v>0.30686321418519569</v>
      </c>
      <c r="AA399" s="3">
        <v>0.19722222222222222</v>
      </c>
      <c r="AB399" s="3">
        <v>0</v>
      </c>
      <c r="AC399" s="3">
        <v>0.15555555555555556</v>
      </c>
      <c r="AD399" s="3">
        <v>15.091666666666667</v>
      </c>
      <c r="AE399" s="3">
        <v>0</v>
      </c>
      <c r="AF399" s="3">
        <v>0</v>
      </c>
      <c r="AG399" s="3">
        <v>0.16666666666666666</v>
      </c>
      <c r="AH399" s="1" t="s">
        <v>397</v>
      </c>
      <c r="AI399" s="17">
        <v>5</v>
      </c>
      <c r="AJ399" s="1"/>
    </row>
    <row r="400" spans="1:36" x14ac:dyDescent="0.2">
      <c r="A400" s="1" t="s">
        <v>425</v>
      </c>
      <c r="B400" s="1" t="s">
        <v>825</v>
      </c>
      <c r="C400" s="1" t="s">
        <v>953</v>
      </c>
      <c r="D400" s="1" t="s">
        <v>1080</v>
      </c>
      <c r="E400" s="3">
        <v>43.777777777777779</v>
      </c>
      <c r="F400" s="3">
        <v>35.417000000000009</v>
      </c>
      <c r="G400" s="3">
        <v>1.7333333333333334</v>
      </c>
      <c r="H400" s="3">
        <v>0.30833333333333335</v>
      </c>
      <c r="I400" s="3">
        <v>0</v>
      </c>
      <c r="J400" s="3">
        <v>0</v>
      </c>
      <c r="K400" s="3">
        <v>0</v>
      </c>
      <c r="L400" s="3">
        <v>0.11533333333333332</v>
      </c>
      <c r="M400" s="3">
        <v>5.2982222222222228</v>
      </c>
      <c r="N400" s="3">
        <v>0</v>
      </c>
      <c r="O400" s="3">
        <f>SUM(Table2[[#This Row],[Qualified Social Work Staff Hours]:[Other Social Work Staff Hours]])/Table2[[#This Row],[MDS Census]]</f>
        <v>0.12102538071065991</v>
      </c>
      <c r="P400" s="3">
        <v>5.4667777777777777</v>
      </c>
      <c r="Q400" s="3">
        <v>14.159111111111113</v>
      </c>
      <c r="R400" s="3">
        <f>SUM(Table2[[#This Row],[Qualified Activities Professional Hours]:[Other Activities Professional Hours]])/Table2[[#This Row],[MDS Census]]</f>
        <v>0.44830710659898482</v>
      </c>
      <c r="S400" s="3">
        <v>3.9957777777777777</v>
      </c>
      <c r="T400" s="3">
        <v>4.2214444444444448</v>
      </c>
      <c r="U400" s="3">
        <v>0</v>
      </c>
      <c r="V400" s="3">
        <f>SUM(Table2[[#This Row],[Occupational Therapist Hours]:[OT Aide Hours]])/Table2[[#This Row],[MDS Census]]</f>
        <v>0.18770304568527918</v>
      </c>
      <c r="W400" s="3">
        <v>0</v>
      </c>
      <c r="X400" s="3">
        <v>5.8176666666666659</v>
      </c>
      <c r="Y400" s="3">
        <v>0.24011111111111111</v>
      </c>
      <c r="Z400" s="3">
        <f>SUM(Table2[[#This Row],[Physical Therapist (PT) Hours]:[PT Aide Hours]])/Table2[[#This Row],[MDS Census]]</f>
        <v>0.13837563451776647</v>
      </c>
      <c r="AA400" s="3">
        <v>0</v>
      </c>
      <c r="AB400" s="3">
        <v>0</v>
      </c>
      <c r="AC400" s="3">
        <v>0</v>
      </c>
      <c r="AD400" s="3">
        <v>63.589444444444446</v>
      </c>
      <c r="AE400" s="3">
        <v>0</v>
      </c>
      <c r="AF400" s="3">
        <v>0</v>
      </c>
      <c r="AG400" s="3">
        <v>0</v>
      </c>
      <c r="AH400" s="1" t="s">
        <v>398</v>
      </c>
      <c r="AI400" s="17">
        <v>5</v>
      </c>
      <c r="AJ400" s="1"/>
    </row>
    <row r="401" spans="1:36" x14ac:dyDescent="0.2">
      <c r="A401" s="1" t="s">
        <v>425</v>
      </c>
      <c r="B401" s="1" t="s">
        <v>826</v>
      </c>
      <c r="C401" s="1" t="s">
        <v>903</v>
      </c>
      <c r="D401" s="1" t="s">
        <v>1095</v>
      </c>
      <c r="E401" s="3">
        <v>47.944444444444443</v>
      </c>
      <c r="F401" s="3">
        <v>27.552888888888891</v>
      </c>
      <c r="G401" s="3">
        <v>0</v>
      </c>
      <c r="H401" s="3">
        <v>0.375</v>
      </c>
      <c r="I401" s="3">
        <v>0</v>
      </c>
      <c r="J401" s="3">
        <v>0</v>
      </c>
      <c r="K401" s="3">
        <v>0</v>
      </c>
      <c r="L401" s="3">
        <v>2.8748888888888882</v>
      </c>
      <c r="M401" s="3">
        <v>5.6903333333333332</v>
      </c>
      <c r="N401" s="3">
        <v>0</v>
      </c>
      <c r="O401" s="3">
        <f>SUM(Table2[[#This Row],[Qualified Social Work Staff Hours]:[Other Social Work Staff Hours]])/Table2[[#This Row],[MDS Census]]</f>
        <v>0.11868597914252607</v>
      </c>
      <c r="P401" s="3">
        <v>5.4960000000000004</v>
      </c>
      <c r="Q401" s="3">
        <v>12.903222222222224</v>
      </c>
      <c r="R401" s="3">
        <f>SUM(Table2[[#This Row],[Qualified Activities Professional Hours]:[Other Activities Professional Hours]])/Table2[[#This Row],[MDS Census]]</f>
        <v>0.38376129779837781</v>
      </c>
      <c r="S401" s="3">
        <v>3.4323333333333323</v>
      </c>
      <c r="T401" s="3">
        <v>5.85</v>
      </c>
      <c r="U401" s="3">
        <v>0</v>
      </c>
      <c r="V401" s="3">
        <f>SUM(Table2[[#This Row],[Occupational Therapist Hours]:[OT Aide Hours]])/Table2[[#This Row],[MDS Census]]</f>
        <v>0.19360602549246811</v>
      </c>
      <c r="W401" s="3">
        <v>4.4485555555555552</v>
      </c>
      <c r="X401" s="3">
        <v>8.2734444444444453</v>
      </c>
      <c r="Y401" s="3">
        <v>0</v>
      </c>
      <c r="Z401" s="3">
        <f>SUM(Table2[[#This Row],[Physical Therapist (PT) Hours]:[PT Aide Hours]])/Table2[[#This Row],[MDS Census]]</f>
        <v>0.2653487833140209</v>
      </c>
      <c r="AA401" s="3">
        <v>0</v>
      </c>
      <c r="AB401" s="3">
        <v>0</v>
      </c>
      <c r="AC401" s="3">
        <v>0</v>
      </c>
      <c r="AD401" s="3">
        <v>41.540111111111109</v>
      </c>
      <c r="AE401" s="3">
        <v>0</v>
      </c>
      <c r="AF401" s="3">
        <v>0</v>
      </c>
      <c r="AG401" s="3">
        <v>1.4444444444444444</v>
      </c>
      <c r="AH401" s="1" t="s">
        <v>399</v>
      </c>
      <c r="AI401" s="17">
        <v>5</v>
      </c>
      <c r="AJ401" s="1"/>
    </row>
    <row r="402" spans="1:36" x14ac:dyDescent="0.2">
      <c r="A402" s="1" t="s">
        <v>425</v>
      </c>
      <c r="B402" s="1" t="s">
        <v>827</v>
      </c>
      <c r="C402" s="1" t="s">
        <v>1034</v>
      </c>
      <c r="D402" s="1" t="s">
        <v>1105</v>
      </c>
      <c r="E402" s="3">
        <v>67.666666666666671</v>
      </c>
      <c r="F402" s="3">
        <v>5.6</v>
      </c>
      <c r="G402" s="3">
        <v>0.8</v>
      </c>
      <c r="H402" s="3">
        <v>0.40833333333333333</v>
      </c>
      <c r="I402" s="3">
        <v>5.5388888888888888</v>
      </c>
      <c r="J402" s="3">
        <v>0.8666666666666667</v>
      </c>
      <c r="K402" s="3">
        <v>0.53333333333333333</v>
      </c>
      <c r="L402" s="3">
        <v>7.7491111111111106</v>
      </c>
      <c r="M402" s="3">
        <v>1.8666666666666667</v>
      </c>
      <c r="N402" s="3">
        <v>5.1555555555555559</v>
      </c>
      <c r="O402" s="3">
        <f>SUM(Table2[[#This Row],[Qualified Social Work Staff Hours]:[Other Social Work Staff Hours]])/Table2[[#This Row],[MDS Census]]</f>
        <v>0.10377668308702791</v>
      </c>
      <c r="P402" s="3">
        <v>5.6</v>
      </c>
      <c r="Q402" s="3">
        <v>4.0472222222222225</v>
      </c>
      <c r="R402" s="3">
        <f>SUM(Table2[[#This Row],[Qualified Activities Professional Hours]:[Other Activities Professional Hours]])/Table2[[#This Row],[MDS Census]]</f>
        <v>0.14256978653530378</v>
      </c>
      <c r="S402" s="3">
        <v>11.104999999999999</v>
      </c>
      <c r="T402" s="3">
        <v>14.137333333333332</v>
      </c>
      <c r="U402" s="3">
        <v>0</v>
      </c>
      <c r="V402" s="3">
        <f>SUM(Table2[[#This Row],[Occupational Therapist Hours]:[OT Aide Hours]])/Table2[[#This Row],[MDS Census]]</f>
        <v>0.37303940886699499</v>
      </c>
      <c r="W402" s="3">
        <v>9.6267777777777788</v>
      </c>
      <c r="X402" s="3">
        <v>16.665111111111109</v>
      </c>
      <c r="Y402" s="3">
        <v>0</v>
      </c>
      <c r="Z402" s="3">
        <f>SUM(Table2[[#This Row],[Physical Therapist (PT) Hours]:[PT Aide Hours]])/Table2[[#This Row],[MDS Census]]</f>
        <v>0.38855008210180619</v>
      </c>
      <c r="AA402" s="3">
        <v>0</v>
      </c>
      <c r="AB402" s="3">
        <v>0</v>
      </c>
      <c r="AC402" s="3">
        <v>0</v>
      </c>
      <c r="AD402" s="3">
        <v>18.486111111111111</v>
      </c>
      <c r="AE402" s="3">
        <v>0</v>
      </c>
      <c r="AF402" s="3">
        <v>0</v>
      </c>
      <c r="AG402" s="3">
        <v>0</v>
      </c>
      <c r="AH402" s="1" t="s">
        <v>400</v>
      </c>
      <c r="AI402" s="17">
        <v>5</v>
      </c>
      <c r="AJ402" s="1"/>
    </row>
    <row r="403" spans="1:36" x14ac:dyDescent="0.2">
      <c r="A403" s="1" t="s">
        <v>425</v>
      </c>
      <c r="B403" s="1" t="s">
        <v>828</v>
      </c>
      <c r="C403" s="1" t="s">
        <v>886</v>
      </c>
      <c r="D403" s="1" t="s">
        <v>1105</v>
      </c>
      <c r="E403" s="3">
        <v>20.166666666666668</v>
      </c>
      <c r="F403" s="3">
        <v>0.88888888888888884</v>
      </c>
      <c r="G403" s="3">
        <v>0</v>
      </c>
      <c r="H403" s="3">
        <v>0</v>
      </c>
      <c r="I403" s="3">
        <v>0.26444444444444443</v>
      </c>
      <c r="J403" s="3">
        <v>0</v>
      </c>
      <c r="K403" s="3">
        <v>0</v>
      </c>
      <c r="L403" s="3">
        <v>1.0313333333333334</v>
      </c>
      <c r="M403" s="3">
        <v>0.44444444444444442</v>
      </c>
      <c r="N403" s="3">
        <v>0</v>
      </c>
      <c r="O403" s="3">
        <f>SUM(Table2[[#This Row],[Qualified Social Work Staff Hours]:[Other Social Work Staff Hours]])/Table2[[#This Row],[MDS Census]]</f>
        <v>2.2038567493112945E-2</v>
      </c>
      <c r="P403" s="3">
        <v>0</v>
      </c>
      <c r="Q403" s="3">
        <v>1.068888888888889</v>
      </c>
      <c r="R403" s="3">
        <f>SUM(Table2[[#This Row],[Qualified Activities Professional Hours]:[Other Activities Professional Hours]])/Table2[[#This Row],[MDS Census]]</f>
        <v>5.3002754820936644E-2</v>
      </c>
      <c r="S403" s="3">
        <v>2.5500000000000007</v>
      </c>
      <c r="T403" s="3">
        <v>1.016777777777778</v>
      </c>
      <c r="U403" s="3">
        <v>0</v>
      </c>
      <c r="V403" s="3">
        <f>SUM(Table2[[#This Row],[Occupational Therapist Hours]:[OT Aide Hours]])/Table2[[#This Row],[MDS Census]]</f>
        <v>0.17686501377410471</v>
      </c>
      <c r="W403" s="3">
        <v>4.238444444444446</v>
      </c>
      <c r="X403" s="3">
        <v>1.4276666666666669</v>
      </c>
      <c r="Y403" s="3">
        <v>0</v>
      </c>
      <c r="Z403" s="3">
        <f>SUM(Table2[[#This Row],[Physical Therapist (PT) Hours]:[PT Aide Hours]])/Table2[[#This Row],[MDS Census]]</f>
        <v>0.2809641873278238</v>
      </c>
      <c r="AA403" s="3">
        <v>0</v>
      </c>
      <c r="AB403" s="3">
        <v>0</v>
      </c>
      <c r="AC403" s="3">
        <v>0</v>
      </c>
      <c r="AD403" s="3">
        <v>4.3233333333333341</v>
      </c>
      <c r="AE403" s="3">
        <v>0</v>
      </c>
      <c r="AF403" s="3">
        <v>0</v>
      </c>
      <c r="AG403" s="3">
        <v>0</v>
      </c>
      <c r="AH403" s="1" t="s">
        <v>401</v>
      </c>
      <c r="AI403" s="17">
        <v>5</v>
      </c>
      <c r="AJ403" s="1"/>
    </row>
    <row r="404" spans="1:36" x14ac:dyDescent="0.2">
      <c r="A404" s="1" t="s">
        <v>425</v>
      </c>
      <c r="B404" s="1" t="s">
        <v>829</v>
      </c>
      <c r="C404" s="1" t="s">
        <v>1062</v>
      </c>
      <c r="D404" s="1" t="s">
        <v>1121</v>
      </c>
      <c r="E404" s="3">
        <v>81.666666666666671</v>
      </c>
      <c r="F404" s="3">
        <v>4.9777777777777779</v>
      </c>
      <c r="G404" s="3">
        <v>1.6888888888888889</v>
      </c>
      <c r="H404" s="3">
        <v>0.55277777777777781</v>
      </c>
      <c r="I404" s="3">
        <v>10.177777777777777</v>
      </c>
      <c r="J404" s="3">
        <v>0</v>
      </c>
      <c r="K404" s="3">
        <v>0</v>
      </c>
      <c r="L404" s="3">
        <v>5.9453333333333322</v>
      </c>
      <c r="M404" s="3">
        <v>5.6</v>
      </c>
      <c r="N404" s="3">
        <v>4.291666666666667</v>
      </c>
      <c r="O404" s="3">
        <f>SUM(Table2[[#This Row],[Qualified Social Work Staff Hours]:[Other Social Work Staff Hours]])/Table2[[#This Row],[MDS Census]]</f>
        <v>0.12112244897959182</v>
      </c>
      <c r="P404" s="3">
        <v>5.4222222222222225</v>
      </c>
      <c r="Q404" s="3">
        <v>17.333333333333332</v>
      </c>
      <c r="R404" s="3">
        <f>SUM(Table2[[#This Row],[Qualified Activities Professional Hours]:[Other Activities Professional Hours]])/Table2[[#This Row],[MDS Census]]</f>
        <v>0.27863945578231286</v>
      </c>
      <c r="S404" s="3">
        <v>5.7327777777777786</v>
      </c>
      <c r="T404" s="3">
        <v>10.428222222222226</v>
      </c>
      <c r="U404" s="3">
        <v>0</v>
      </c>
      <c r="V404" s="3">
        <f>SUM(Table2[[#This Row],[Occupational Therapist Hours]:[OT Aide Hours]])/Table2[[#This Row],[MDS Census]]</f>
        <v>0.19788979591836739</v>
      </c>
      <c r="W404" s="3">
        <v>4.6516666666666664</v>
      </c>
      <c r="X404" s="3">
        <v>13.166111111111114</v>
      </c>
      <c r="Y404" s="3">
        <v>0</v>
      </c>
      <c r="Z404" s="3">
        <f>SUM(Table2[[#This Row],[Physical Therapist (PT) Hours]:[PT Aide Hours]])/Table2[[#This Row],[MDS Census]]</f>
        <v>0.21817687074829936</v>
      </c>
      <c r="AA404" s="3">
        <v>0.31666666666666665</v>
      </c>
      <c r="AB404" s="3">
        <v>0</v>
      </c>
      <c r="AC404" s="3">
        <v>0</v>
      </c>
      <c r="AD404" s="3">
        <v>25.133333333333333</v>
      </c>
      <c r="AE404" s="3">
        <v>0</v>
      </c>
      <c r="AF404" s="3">
        <v>0</v>
      </c>
      <c r="AG404" s="3">
        <v>0.24444444444444444</v>
      </c>
      <c r="AH404" s="1" t="s">
        <v>402</v>
      </c>
      <c r="AI404" s="17">
        <v>5</v>
      </c>
      <c r="AJ404" s="1"/>
    </row>
    <row r="405" spans="1:36" x14ac:dyDescent="0.2">
      <c r="A405" s="1" t="s">
        <v>425</v>
      </c>
      <c r="B405" s="1" t="s">
        <v>830</v>
      </c>
      <c r="C405" s="1" t="s">
        <v>1063</v>
      </c>
      <c r="D405" s="1" t="s">
        <v>1147</v>
      </c>
      <c r="E405" s="3">
        <v>29.222222222222221</v>
      </c>
      <c r="F405" s="3">
        <v>0</v>
      </c>
      <c r="G405" s="3">
        <v>0</v>
      </c>
      <c r="H405" s="3">
        <v>0</v>
      </c>
      <c r="I405" s="3">
        <v>0</v>
      </c>
      <c r="J405" s="3">
        <v>0.66300000000000003</v>
      </c>
      <c r="K405" s="3">
        <v>0</v>
      </c>
      <c r="L405" s="3">
        <v>0</v>
      </c>
      <c r="M405" s="3">
        <v>0</v>
      </c>
      <c r="N405" s="3">
        <v>0</v>
      </c>
      <c r="O405" s="3">
        <f>SUM(Table2[[#This Row],[Qualified Social Work Staff Hours]:[Other Social Work Staff Hours]])/Table2[[#This Row],[MDS Census]]</f>
        <v>0</v>
      </c>
      <c r="P405" s="3">
        <v>0</v>
      </c>
      <c r="Q405" s="3">
        <v>0</v>
      </c>
      <c r="R405" s="3">
        <f>SUM(Table2[[#This Row],[Qualified Activities Professional Hours]:[Other Activities Professional Hours]])/Table2[[#This Row],[MDS Census]]</f>
        <v>0</v>
      </c>
      <c r="S405" s="3">
        <v>6.7222222222222225E-2</v>
      </c>
      <c r="T405" s="3">
        <v>0</v>
      </c>
      <c r="U405" s="3">
        <v>0</v>
      </c>
      <c r="V405" s="3">
        <f>SUM(Table2[[#This Row],[Occupational Therapist Hours]:[OT Aide Hours]])/Table2[[#This Row],[MDS Census]]</f>
        <v>2.3003802281368821E-3</v>
      </c>
      <c r="W405" s="3">
        <v>3.5222222222222224E-2</v>
      </c>
      <c r="X405" s="3">
        <v>0.12788888888888894</v>
      </c>
      <c r="Y405" s="3">
        <v>0</v>
      </c>
      <c r="Z405" s="3">
        <f>SUM(Table2[[#This Row],[Physical Therapist (PT) Hours]:[PT Aide Hours]])/Table2[[#This Row],[MDS Census]]</f>
        <v>5.5817490494296596E-3</v>
      </c>
      <c r="AA405" s="3">
        <v>0</v>
      </c>
      <c r="AB405" s="3">
        <v>0</v>
      </c>
      <c r="AC405" s="3">
        <v>0</v>
      </c>
      <c r="AD405" s="3">
        <v>0</v>
      </c>
      <c r="AE405" s="3">
        <v>0</v>
      </c>
      <c r="AF405" s="3">
        <v>0</v>
      </c>
      <c r="AG405" s="3">
        <v>0</v>
      </c>
      <c r="AH405" s="1" t="s">
        <v>403</v>
      </c>
      <c r="AI405" s="17">
        <v>5</v>
      </c>
      <c r="AJ405" s="1"/>
    </row>
    <row r="406" spans="1:36" x14ac:dyDescent="0.2">
      <c r="A406" s="1" t="s">
        <v>425</v>
      </c>
      <c r="B406" s="1" t="s">
        <v>831</v>
      </c>
      <c r="C406" s="1" t="s">
        <v>884</v>
      </c>
      <c r="D406" s="1" t="s">
        <v>1101</v>
      </c>
      <c r="E406" s="3">
        <v>86.177777777777777</v>
      </c>
      <c r="F406" s="3">
        <v>5.2444444444444445</v>
      </c>
      <c r="G406" s="3">
        <v>0.14444444444444443</v>
      </c>
      <c r="H406" s="3">
        <v>0</v>
      </c>
      <c r="I406" s="3">
        <v>10.177777777777777</v>
      </c>
      <c r="J406" s="3">
        <v>0</v>
      </c>
      <c r="K406" s="3">
        <v>0</v>
      </c>
      <c r="L406" s="3">
        <v>5.5158888888888908</v>
      </c>
      <c r="M406" s="3">
        <v>4.0888888888888886</v>
      </c>
      <c r="N406" s="3">
        <v>11.358888888888892</v>
      </c>
      <c r="O406" s="3">
        <f>SUM(Table2[[#This Row],[Qualified Social Work Staff Hours]:[Other Social Work Staff Hours]])/Table2[[#This Row],[MDS Census]]</f>
        <v>0.1792547705002579</v>
      </c>
      <c r="P406" s="3">
        <v>5.333333333333333</v>
      </c>
      <c r="Q406" s="3">
        <v>14.886999999999999</v>
      </c>
      <c r="R406" s="3">
        <f>SUM(Table2[[#This Row],[Qualified Activities Professional Hours]:[Other Activities Professional Hours]])/Table2[[#This Row],[MDS Census]]</f>
        <v>0.23463512119649302</v>
      </c>
      <c r="S406" s="3">
        <v>8.2007777777777804</v>
      </c>
      <c r="T406" s="3">
        <v>6.2434444444444441</v>
      </c>
      <c r="U406" s="3">
        <v>0</v>
      </c>
      <c r="V406" s="3">
        <f>SUM(Table2[[#This Row],[Occupational Therapist Hours]:[OT Aide Hours]])/Table2[[#This Row],[MDS Census]]</f>
        <v>0.16760959257349151</v>
      </c>
      <c r="W406" s="3">
        <v>9.0029999999999966</v>
      </c>
      <c r="X406" s="3">
        <v>11.399888888888887</v>
      </c>
      <c r="Y406" s="3">
        <v>4.5358888888888895</v>
      </c>
      <c r="Z406" s="3">
        <f>SUM(Table2[[#This Row],[Physical Therapist (PT) Hours]:[PT Aide Hours]])/Table2[[#This Row],[MDS Census]]</f>
        <v>0.28938757091284162</v>
      </c>
      <c r="AA406" s="3">
        <v>0</v>
      </c>
      <c r="AB406" s="3">
        <v>0</v>
      </c>
      <c r="AC406" s="3">
        <v>0</v>
      </c>
      <c r="AD406" s="3">
        <v>0</v>
      </c>
      <c r="AE406" s="3">
        <v>0</v>
      </c>
      <c r="AF406" s="3">
        <v>0</v>
      </c>
      <c r="AG406" s="3">
        <v>0</v>
      </c>
      <c r="AH406" s="1" t="s">
        <v>404</v>
      </c>
      <c r="AI406" s="17">
        <v>5</v>
      </c>
      <c r="AJ406" s="1"/>
    </row>
    <row r="407" spans="1:36" x14ac:dyDescent="0.2">
      <c r="A407" s="1" t="s">
        <v>425</v>
      </c>
      <c r="B407" s="1" t="s">
        <v>832</v>
      </c>
      <c r="C407" s="1" t="s">
        <v>979</v>
      </c>
      <c r="D407" s="1" t="s">
        <v>1081</v>
      </c>
      <c r="E407" s="3">
        <v>42.411111111111111</v>
      </c>
      <c r="F407" s="3">
        <v>31.714444444444453</v>
      </c>
      <c r="G407" s="3">
        <v>0.8666666666666667</v>
      </c>
      <c r="H407" s="3">
        <v>0.18888888888888888</v>
      </c>
      <c r="I407" s="3">
        <v>0</v>
      </c>
      <c r="J407" s="3">
        <v>0</v>
      </c>
      <c r="K407" s="3">
        <v>0</v>
      </c>
      <c r="L407" s="3">
        <v>2.2629999999999999</v>
      </c>
      <c r="M407" s="3">
        <v>5.1764444444444448</v>
      </c>
      <c r="N407" s="3">
        <v>0</v>
      </c>
      <c r="O407" s="3">
        <f>SUM(Table2[[#This Row],[Qualified Social Work Staff Hours]:[Other Social Work Staff Hours]])/Table2[[#This Row],[MDS Census]]</f>
        <v>0.12205396908566939</v>
      </c>
      <c r="P407" s="3">
        <v>4.8650000000000011</v>
      </c>
      <c r="Q407" s="3">
        <v>18.13000000000001</v>
      </c>
      <c r="R407" s="3">
        <f>SUM(Table2[[#This Row],[Qualified Activities Professional Hours]:[Other Activities Professional Hours]])/Table2[[#This Row],[MDS Census]]</f>
        <v>0.54219282158763449</v>
      </c>
      <c r="S407" s="3">
        <v>4.0277777777777795</v>
      </c>
      <c r="T407" s="3">
        <v>3.151666666666666</v>
      </c>
      <c r="U407" s="3">
        <v>0</v>
      </c>
      <c r="V407" s="3">
        <f>SUM(Table2[[#This Row],[Occupational Therapist Hours]:[OT Aide Hours]])/Table2[[#This Row],[MDS Census]]</f>
        <v>0.16928215876342681</v>
      </c>
      <c r="W407" s="3">
        <v>4.9856666666666678</v>
      </c>
      <c r="X407" s="3">
        <v>5.9752222222222233</v>
      </c>
      <c r="Y407" s="3">
        <v>0</v>
      </c>
      <c r="Z407" s="3">
        <f>SUM(Table2[[#This Row],[Physical Therapist (PT) Hours]:[PT Aide Hours]])/Table2[[#This Row],[MDS Census]]</f>
        <v>0.25844380403458223</v>
      </c>
      <c r="AA407" s="3">
        <v>0</v>
      </c>
      <c r="AB407" s="3">
        <v>0</v>
      </c>
      <c r="AC407" s="3">
        <v>0</v>
      </c>
      <c r="AD407" s="3">
        <v>57.519555555555556</v>
      </c>
      <c r="AE407" s="3">
        <v>0</v>
      </c>
      <c r="AF407" s="3">
        <v>0</v>
      </c>
      <c r="AG407" s="3">
        <v>0</v>
      </c>
      <c r="AH407" s="1" t="s">
        <v>405</v>
      </c>
      <c r="AI407" s="17">
        <v>5</v>
      </c>
      <c r="AJ407" s="1"/>
    </row>
    <row r="408" spans="1:36" x14ac:dyDescent="0.2">
      <c r="A408" s="1" t="s">
        <v>425</v>
      </c>
      <c r="B408" s="1" t="s">
        <v>833</v>
      </c>
      <c r="C408" s="1" t="s">
        <v>911</v>
      </c>
      <c r="D408" s="1" t="s">
        <v>1075</v>
      </c>
      <c r="E408" s="3">
        <v>37.6</v>
      </c>
      <c r="F408" s="3">
        <v>5.5111111111111111</v>
      </c>
      <c r="G408" s="3">
        <v>0.24444444444444444</v>
      </c>
      <c r="H408" s="3">
        <v>0.36977777777777771</v>
      </c>
      <c r="I408" s="3">
        <v>7.4656666666666691</v>
      </c>
      <c r="J408" s="3">
        <v>0</v>
      </c>
      <c r="K408" s="3">
        <v>0</v>
      </c>
      <c r="L408" s="3">
        <v>8.081999999999999</v>
      </c>
      <c r="M408" s="3">
        <v>10.755555555555556</v>
      </c>
      <c r="N408" s="3">
        <v>0</v>
      </c>
      <c r="O408" s="3">
        <f>SUM(Table2[[#This Row],[Qualified Social Work Staff Hours]:[Other Social Work Staff Hours]])/Table2[[#This Row],[MDS Census]]</f>
        <v>0.2860520094562648</v>
      </c>
      <c r="P408" s="3">
        <v>0</v>
      </c>
      <c r="Q408" s="3">
        <v>3.8424444444444443</v>
      </c>
      <c r="R408" s="3">
        <f>SUM(Table2[[#This Row],[Qualified Activities Professional Hours]:[Other Activities Professional Hours]])/Table2[[#This Row],[MDS Census]]</f>
        <v>0.10219267139479905</v>
      </c>
      <c r="S408" s="3">
        <v>17.990333333333336</v>
      </c>
      <c r="T408" s="3">
        <v>12.734333333333332</v>
      </c>
      <c r="U408" s="3">
        <v>0</v>
      </c>
      <c r="V408" s="3">
        <f>SUM(Table2[[#This Row],[Occupational Therapist Hours]:[OT Aide Hours]])/Table2[[#This Row],[MDS Census]]</f>
        <v>0.81714539007092202</v>
      </c>
      <c r="W408" s="3">
        <v>18.623888888888896</v>
      </c>
      <c r="X408" s="3">
        <v>24.189444444444447</v>
      </c>
      <c r="Y408" s="3">
        <v>0</v>
      </c>
      <c r="Z408" s="3">
        <f>SUM(Table2[[#This Row],[Physical Therapist (PT) Hours]:[PT Aide Hours]])/Table2[[#This Row],[MDS Census]]</f>
        <v>1.1386524822695039</v>
      </c>
      <c r="AA408" s="3">
        <v>0.51111111111111107</v>
      </c>
      <c r="AB408" s="3">
        <v>5.333333333333333</v>
      </c>
      <c r="AC408" s="3">
        <v>0</v>
      </c>
      <c r="AD408" s="3">
        <v>0</v>
      </c>
      <c r="AE408" s="3">
        <v>0</v>
      </c>
      <c r="AF408" s="3">
        <v>0</v>
      </c>
      <c r="AG408" s="3">
        <v>0</v>
      </c>
      <c r="AH408" s="1" t="s">
        <v>406</v>
      </c>
      <c r="AI408" s="17">
        <v>5</v>
      </c>
      <c r="AJ408" s="1"/>
    </row>
    <row r="409" spans="1:36" x14ac:dyDescent="0.2">
      <c r="A409" s="1" t="s">
        <v>425</v>
      </c>
      <c r="B409" s="1" t="s">
        <v>834</v>
      </c>
      <c r="C409" s="1" t="s">
        <v>929</v>
      </c>
      <c r="D409" s="1" t="s">
        <v>1079</v>
      </c>
      <c r="E409" s="3">
        <v>39.766666666666666</v>
      </c>
      <c r="F409" s="3">
        <v>5.5111111111111111</v>
      </c>
      <c r="G409" s="3">
        <v>0.17777777777777778</v>
      </c>
      <c r="H409" s="3">
        <v>0.17777777777777778</v>
      </c>
      <c r="I409" s="3">
        <v>13.205444444444442</v>
      </c>
      <c r="J409" s="3">
        <v>0</v>
      </c>
      <c r="K409" s="3">
        <v>0</v>
      </c>
      <c r="L409" s="3">
        <v>3.289333333333333</v>
      </c>
      <c r="M409" s="3">
        <v>10.803999999999998</v>
      </c>
      <c r="N409" s="3">
        <v>0</v>
      </c>
      <c r="O409" s="3">
        <f>SUM(Table2[[#This Row],[Qualified Social Work Staff Hours]:[Other Social Work Staff Hours]])/Table2[[#This Row],[MDS Census]]</f>
        <v>0.27168482816429168</v>
      </c>
      <c r="P409" s="3">
        <v>4.2844444444444445</v>
      </c>
      <c r="Q409" s="3">
        <v>4.4005555555555551</v>
      </c>
      <c r="R409" s="3">
        <f>SUM(Table2[[#This Row],[Qualified Activities Professional Hours]:[Other Activities Professional Hours]])/Table2[[#This Row],[MDS Census]]</f>
        <v>0.21839899413243921</v>
      </c>
      <c r="S409" s="3">
        <v>8.9815555555555555</v>
      </c>
      <c r="T409" s="3">
        <v>6.2376666666666667</v>
      </c>
      <c r="U409" s="3">
        <v>0</v>
      </c>
      <c r="V409" s="3">
        <f>SUM(Table2[[#This Row],[Occupational Therapist Hours]:[OT Aide Hours]])/Table2[[#This Row],[MDS Census]]</f>
        <v>0.38271304833752445</v>
      </c>
      <c r="W409" s="3">
        <v>4.9824444444444431</v>
      </c>
      <c r="X409" s="3">
        <v>9.8891111111111147</v>
      </c>
      <c r="Y409" s="3">
        <v>0</v>
      </c>
      <c r="Z409" s="3">
        <f>SUM(Table2[[#This Row],[Physical Therapist (PT) Hours]:[PT Aide Hours]])/Table2[[#This Row],[MDS Census]]</f>
        <v>0.37397038278848849</v>
      </c>
      <c r="AA409" s="3">
        <v>0</v>
      </c>
      <c r="AB409" s="3">
        <v>0</v>
      </c>
      <c r="AC409" s="3">
        <v>0</v>
      </c>
      <c r="AD409" s="3">
        <v>0</v>
      </c>
      <c r="AE409" s="3">
        <v>0</v>
      </c>
      <c r="AF409" s="3">
        <v>0</v>
      </c>
      <c r="AG409" s="3">
        <v>0</v>
      </c>
      <c r="AH409" s="1" t="s">
        <v>407</v>
      </c>
      <c r="AI409" s="17">
        <v>5</v>
      </c>
      <c r="AJ409" s="1"/>
    </row>
    <row r="410" spans="1:36" x14ac:dyDescent="0.2">
      <c r="A410" s="1" t="s">
        <v>425</v>
      </c>
      <c r="B410" s="1" t="s">
        <v>835</v>
      </c>
      <c r="C410" s="1" t="s">
        <v>1025</v>
      </c>
      <c r="D410" s="1" t="s">
        <v>1121</v>
      </c>
      <c r="E410" s="3">
        <v>106.86666666666666</v>
      </c>
      <c r="F410" s="3">
        <v>5.6888888888888891</v>
      </c>
      <c r="G410" s="3">
        <v>0.13333333333333333</v>
      </c>
      <c r="H410" s="3">
        <v>0</v>
      </c>
      <c r="I410" s="3">
        <v>11.111111111111111</v>
      </c>
      <c r="J410" s="3">
        <v>0</v>
      </c>
      <c r="K410" s="3">
        <v>0</v>
      </c>
      <c r="L410" s="3">
        <v>4.7055555555555539</v>
      </c>
      <c r="M410" s="3">
        <v>5.5111111111111111</v>
      </c>
      <c r="N410" s="3">
        <v>10.737000000000004</v>
      </c>
      <c r="O410" s="3">
        <f>SUM(Table2[[#This Row],[Qualified Social Work Staff Hours]:[Other Social Work Staff Hours]])/Table2[[#This Row],[MDS Census]]</f>
        <v>0.15204096485755877</v>
      </c>
      <c r="P410" s="3">
        <v>4.2666666666666666</v>
      </c>
      <c r="Q410" s="3">
        <v>14.670222222222224</v>
      </c>
      <c r="R410" s="3">
        <f>SUM(Table2[[#This Row],[Qualified Activities Professional Hours]:[Other Activities Professional Hours]])/Table2[[#This Row],[MDS Census]]</f>
        <v>0.17720108130588483</v>
      </c>
      <c r="S410" s="3">
        <v>13.861555555555555</v>
      </c>
      <c r="T410" s="3">
        <v>17.847444444444445</v>
      </c>
      <c r="U410" s="3">
        <v>0</v>
      </c>
      <c r="V410" s="3">
        <f>SUM(Table2[[#This Row],[Occupational Therapist Hours]:[OT Aide Hours]])/Table2[[#This Row],[MDS Census]]</f>
        <v>0.29671553337492201</v>
      </c>
      <c r="W410" s="3">
        <v>12.77777777777778</v>
      </c>
      <c r="X410" s="3">
        <v>18.671666666666667</v>
      </c>
      <c r="Y410" s="3">
        <v>4.3963333333333336</v>
      </c>
      <c r="Z410" s="3">
        <f>SUM(Table2[[#This Row],[Physical Therapist (PT) Hours]:[PT Aide Hours]])/Table2[[#This Row],[MDS Census]]</f>
        <v>0.33542524433354126</v>
      </c>
      <c r="AA410" s="3">
        <v>0</v>
      </c>
      <c r="AB410" s="3">
        <v>0</v>
      </c>
      <c r="AC410" s="3">
        <v>8.8888888888888892E-2</v>
      </c>
      <c r="AD410" s="3">
        <v>0</v>
      </c>
      <c r="AE410" s="3">
        <v>0</v>
      </c>
      <c r="AF410" s="3">
        <v>0</v>
      </c>
      <c r="AG410" s="3">
        <v>0</v>
      </c>
      <c r="AH410" s="1" t="s">
        <v>408</v>
      </c>
      <c r="AI410" s="17">
        <v>5</v>
      </c>
      <c r="AJ410" s="1"/>
    </row>
    <row r="411" spans="1:36" x14ac:dyDescent="0.2">
      <c r="A411" s="1" t="s">
        <v>425</v>
      </c>
      <c r="B411" s="1" t="s">
        <v>836</v>
      </c>
      <c r="C411" s="1" t="s">
        <v>937</v>
      </c>
      <c r="D411" s="1" t="s">
        <v>1118</v>
      </c>
      <c r="E411" s="3">
        <v>4.666666666666667</v>
      </c>
      <c r="F411" s="3">
        <v>0.4777777777777778</v>
      </c>
      <c r="G411" s="3">
        <v>8.8888888888888892E-2</v>
      </c>
      <c r="H411" s="3">
        <v>8.8888888888888892E-2</v>
      </c>
      <c r="I411" s="3">
        <v>0.7416666666666667</v>
      </c>
      <c r="J411" s="3">
        <v>0</v>
      </c>
      <c r="K411" s="3">
        <v>0</v>
      </c>
      <c r="L411" s="3">
        <v>1.4E-2</v>
      </c>
      <c r="M411" s="3">
        <v>0</v>
      </c>
      <c r="N411" s="3">
        <v>0</v>
      </c>
      <c r="O411" s="3">
        <f>SUM(Table2[[#This Row],[Qualified Social Work Staff Hours]:[Other Social Work Staff Hours]])/Table2[[#This Row],[MDS Census]]</f>
        <v>0</v>
      </c>
      <c r="P411" s="3">
        <v>0</v>
      </c>
      <c r="Q411" s="3">
        <v>0</v>
      </c>
      <c r="R411" s="3">
        <f>SUM(Table2[[#This Row],[Qualified Activities Professional Hours]:[Other Activities Professional Hours]])/Table2[[#This Row],[MDS Census]]</f>
        <v>0</v>
      </c>
      <c r="S411" s="3">
        <v>4.4403333333333332</v>
      </c>
      <c r="T411" s="3">
        <v>1.5861111111111115</v>
      </c>
      <c r="U411" s="3">
        <v>0</v>
      </c>
      <c r="V411" s="3">
        <f>SUM(Table2[[#This Row],[Occupational Therapist Hours]:[OT Aide Hours]])/Table2[[#This Row],[MDS Census]]</f>
        <v>1.2913809523809523</v>
      </c>
      <c r="W411" s="3">
        <v>1.0872222222222223</v>
      </c>
      <c r="X411" s="3">
        <v>2.1896666666666671</v>
      </c>
      <c r="Y411" s="3">
        <v>0</v>
      </c>
      <c r="Z411" s="3">
        <f>SUM(Table2[[#This Row],[Physical Therapist (PT) Hours]:[PT Aide Hours]])/Table2[[#This Row],[MDS Census]]</f>
        <v>0.70219047619047625</v>
      </c>
      <c r="AA411" s="3">
        <v>0</v>
      </c>
      <c r="AB411" s="3">
        <v>0</v>
      </c>
      <c r="AC411" s="3">
        <v>0</v>
      </c>
      <c r="AD411" s="3">
        <v>0</v>
      </c>
      <c r="AE411" s="3">
        <v>0</v>
      </c>
      <c r="AF411" s="3">
        <v>0</v>
      </c>
      <c r="AG411" s="3">
        <v>0</v>
      </c>
      <c r="AH411" s="1" t="s">
        <v>409</v>
      </c>
      <c r="AI411" s="17">
        <v>5</v>
      </c>
      <c r="AJ411" s="1"/>
    </row>
    <row r="412" spans="1:36" x14ac:dyDescent="0.2">
      <c r="A412" s="1" t="s">
        <v>425</v>
      </c>
      <c r="B412" s="1" t="s">
        <v>837</v>
      </c>
      <c r="C412" s="1" t="s">
        <v>858</v>
      </c>
      <c r="D412" s="1" t="s">
        <v>1121</v>
      </c>
      <c r="E412" s="3">
        <v>47.355555555555554</v>
      </c>
      <c r="F412" s="3">
        <v>5.8666666666666663</v>
      </c>
      <c r="G412" s="3">
        <v>1.6666666666666666E-2</v>
      </c>
      <c r="H412" s="3">
        <v>0</v>
      </c>
      <c r="I412" s="3">
        <v>4.9028888888888877</v>
      </c>
      <c r="J412" s="3">
        <v>0.16366666666666668</v>
      </c>
      <c r="K412" s="3">
        <v>0.38200000000000012</v>
      </c>
      <c r="L412" s="3">
        <v>3.9808888888888885</v>
      </c>
      <c r="M412" s="3">
        <v>9.0904444444444419</v>
      </c>
      <c r="N412" s="3">
        <v>0</v>
      </c>
      <c r="O412" s="3">
        <f>SUM(Table2[[#This Row],[Qualified Social Work Staff Hours]:[Other Social Work Staff Hours]])/Table2[[#This Row],[MDS Census]]</f>
        <v>0.19196152041295161</v>
      </c>
      <c r="P412" s="3">
        <v>0</v>
      </c>
      <c r="Q412" s="3">
        <v>10.270111111111111</v>
      </c>
      <c r="R412" s="3">
        <f>SUM(Table2[[#This Row],[Qualified Activities Professional Hours]:[Other Activities Professional Hours]])/Table2[[#This Row],[MDS Census]]</f>
        <v>0.21687236039418115</v>
      </c>
      <c r="S412" s="3">
        <v>1.9367777777777782</v>
      </c>
      <c r="T412" s="3">
        <v>5.2122222222222216</v>
      </c>
      <c r="U412" s="3">
        <v>0</v>
      </c>
      <c r="V412" s="3">
        <f>SUM(Table2[[#This Row],[Occupational Therapist Hours]:[OT Aide Hours]])/Table2[[#This Row],[MDS Census]]</f>
        <v>0.15096433599249179</v>
      </c>
      <c r="W412" s="3">
        <v>2.9635555555555557</v>
      </c>
      <c r="X412" s="3">
        <v>4.2758888888888897</v>
      </c>
      <c r="Y412" s="3">
        <v>0</v>
      </c>
      <c r="Z412" s="3">
        <f>SUM(Table2[[#This Row],[Physical Therapist (PT) Hours]:[PT Aide Hours]])/Table2[[#This Row],[MDS Census]]</f>
        <v>0.15287423744720791</v>
      </c>
      <c r="AA412" s="3">
        <v>0</v>
      </c>
      <c r="AB412" s="3">
        <v>0</v>
      </c>
      <c r="AC412" s="3">
        <v>0</v>
      </c>
      <c r="AD412" s="3">
        <v>0</v>
      </c>
      <c r="AE412" s="3">
        <v>0</v>
      </c>
      <c r="AF412" s="3">
        <v>0</v>
      </c>
      <c r="AG412" s="3">
        <v>0</v>
      </c>
      <c r="AH412" s="1" t="s">
        <v>410</v>
      </c>
      <c r="AI412" s="17">
        <v>5</v>
      </c>
      <c r="AJ412" s="1"/>
    </row>
    <row r="413" spans="1:36" x14ac:dyDescent="0.2">
      <c r="A413" s="1" t="s">
        <v>425</v>
      </c>
      <c r="B413" s="1" t="s">
        <v>838</v>
      </c>
      <c r="C413" s="1" t="s">
        <v>1021</v>
      </c>
      <c r="D413" s="1" t="s">
        <v>1118</v>
      </c>
      <c r="E413" s="3">
        <v>59.411111111111111</v>
      </c>
      <c r="F413" s="3">
        <v>4.916666666666667</v>
      </c>
      <c r="G413" s="3">
        <v>1.2166666666666666</v>
      </c>
      <c r="H413" s="3">
        <v>0.56666666666666665</v>
      </c>
      <c r="I413" s="3">
        <v>5.583333333333333</v>
      </c>
      <c r="J413" s="3">
        <v>2.338888888888889</v>
      </c>
      <c r="K413" s="3">
        <v>0</v>
      </c>
      <c r="L413" s="3">
        <v>2.9021111111111115</v>
      </c>
      <c r="M413" s="3">
        <v>2.5777777777777779</v>
      </c>
      <c r="N413" s="3">
        <v>0</v>
      </c>
      <c r="O413" s="3">
        <f>SUM(Table2[[#This Row],[Qualified Social Work Staff Hours]:[Other Social Work Staff Hours]])/Table2[[#This Row],[MDS Census]]</f>
        <v>4.3388816158593607E-2</v>
      </c>
      <c r="P413" s="3">
        <v>5.6</v>
      </c>
      <c r="Q413" s="3">
        <v>4.7138888888888886</v>
      </c>
      <c r="R413" s="3">
        <f>SUM(Table2[[#This Row],[Qualified Activities Professional Hours]:[Other Activities Professional Hours]])/Table2[[#This Row],[MDS Census]]</f>
        <v>0.17360201982420048</v>
      </c>
      <c r="S413" s="3">
        <v>9.2454444444444448</v>
      </c>
      <c r="T413" s="3">
        <v>3.8974444444444436</v>
      </c>
      <c r="U413" s="3">
        <v>0</v>
      </c>
      <c r="V413" s="3">
        <f>SUM(Table2[[#This Row],[Occupational Therapist Hours]:[OT Aide Hours]])/Table2[[#This Row],[MDS Census]]</f>
        <v>0.22121937535066391</v>
      </c>
      <c r="W413" s="3">
        <v>2.9811111111111117</v>
      </c>
      <c r="X413" s="3">
        <v>8.7321111111111112</v>
      </c>
      <c r="Y413" s="3">
        <v>0</v>
      </c>
      <c r="Z413" s="3">
        <f>SUM(Table2[[#This Row],[Physical Therapist (PT) Hours]:[PT Aide Hours]])/Table2[[#This Row],[MDS Census]]</f>
        <v>0.19715541425098188</v>
      </c>
      <c r="AA413" s="3">
        <v>0.63888888888888884</v>
      </c>
      <c r="AB413" s="3">
        <v>0</v>
      </c>
      <c r="AC413" s="3">
        <v>0.35555555555555557</v>
      </c>
      <c r="AD413" s="3">
        <v>26.577777777777779</v>
      </c>
      <c r="AE413" s="3">
        <v>0</v>
      </c>
      <c r="AF413" s="3">
        <v>0</v>
      </c>
      <c r="AG413" s="3">
        <v>0</v>
      </c>
      <c r="AH413" s="1" t="s">
        <v>411</v>
      </c>
      <c r="AI413" s="17">
        <v>5</v>
      </c>
      <c r="AJ413" s="1"/>
    </row>
    <row r="414" spans="1:36" x14ac:dyDescent="0.2">
      <c r="A414" s="1" t="s">
        <v>425</v>
      </c>
      <c r="B414" s="1" t="s">
        <v>839</v>
      </c>
      <c r="C414" s="1" t="s">
        <v>912</v>
      </c>
      <c r="D414" s="1" t="s">
        <v>1105</v>
      </c>
      <c r="E414" s="3">
        <v>68.24444444444444</v>
      </c>
      <c r="F414" s="3">
        <v>4.9333333333333336</v>
      </c>
      <c r="G414" s="3">
        <v>0.51666666666666672</v>
      </c>
      <c r="H414" s="3">
        <v>0</v>
      </c>
      <c r="I414" s="3">
        <v>5.4222222222222225</v>
      </c>
      <c r="J414" s="3">
        <v>0</v>
      </c>
      <c r="K414" s="3">
        <v>1.0333333333333334</v>
      </c>
      <c r="L414" s="3">
        <v>2.9465555555555567</v>
      </c>
      <c r="M414" s="3">
        <v>5.1416666666666666</v>
      </c>
      <c r="N414" s="3">
        <v>0</v>
      </c>
      <c r="O414" s="3">
        <f>SUM(Table2[[#This Row],[Qualified Social Work Staff Hours]:[Other Social Work Staff Hours]])/Table2[[#This Row],[MDS Census]]</f>
        <v>7.5341908173233482E-2</v>
      </c>
      <c r="P414" s="3">
        <v>0</v>
      </c>
      <c r="Q414" s="3">
        <v>5.1583333333333332</v>
      </c>
      <c r="R414" s="3">
        <f>SUM(Table2[[#This Row],[Qualified Activities Professional Hours]:[Other Activities Professional Hours]])/Table2[[#This Row],[MDS Census]]</f>
        <v>7.5586128296971672E-2</v>
      </c>
      <c r="S414" s="3">
        <v>1.5652222222222218</v>
      </c>
      <c r="T414" s="3">
        <v>15.485111111111108</v>
      </c>
      <c r="U414" s="3">
        <v>0</v>
      </c>
      <c r="V414" s="3">
        <f>SUM(Table2[[#This Row],[Occupational Therapist Hours]:[OT Aide Hours]])/Table2[[#This Row],[MDS Census]]</f>
        <v>0.24984207098664929</v>
      </c>
      <c r="W414" s="3">
        <v>16.34933333333333</v>
      </c>
      <c r="X414" s="3">
        <v>10.735777777777779</v>
      </c>
      <c r="Y414" s="3">
        <v>0</v>
      </c>
      <c r="Z414" s="3">
        <f>SUM(Table2[[#This Row],[Physical Therapist (PT) Hours]:[PT Aide Hours]])/Table2[[#This Row],[MDS Census]]</f>
        <v>0.39688375122110064</v>
      </c>
      <c r="AA414" s="3">
        <v>0.53611111111111109</v>
      </c>
      <c r="AB414" s="3">
        <v>5.6</v>
      </c>
      <c r="AC414" s="3">
        <v>1.4222222222222223</v>
      </c>
      <c r="AD414" s="3">
        <v>17.136111111111113</v>
      </c>
      <c r="AE414" s="3">
        <v>0</v>
      </c>
      <c r="AF414" s="3">
        <v>0</v>
      </c>
      <c r="AG414" s="3">
        <v>0.60555555555555551</v>
      </c>
      <c r="AH414" s="1" t="s">
        <v>412</v>
      </c>
      <c r="AI414" s="17">
        <v>5</v>
      </c>
      <c r="AJ414" s="1"/>
    </row>
    <row r="415" spans="1:36" x14ac:dyDescent="0.2">
      <c r="A415" s="1" t="s">
        <v>425</v>
      </c>
      <c r="B415" s="1" t="s">
        <v>840</v>
      </c>
      <c r="C415" s="1" t="s">
        <v>1034</v>
      </c>
      <c r="D415" s="1" t="s">
        <v>1105</v>
      </c>
      <c r="E415" s="3">
        <v>42.577777777777776</v>
      </c>
      <c r="F415" s="3">
        <v>34.832000000000008</v>
      </c>
      <c r="G415" s="3">
        <v>0.14444444444444443</v>
      </c>
      <c r="H415" s="3">
        <v>0.12966666666666665</v>
      </c>
      <c r="I415" s="3">
        <v>0</v>
      </c>
      <c r="J415" s="3">
        <v>0</v>
      </c>
      <c r="K415" s="3">
        <v>0</v>
      </c>
      <c r="L415" s="3">
        <v>3.8312222222222214</v>
      </c>
      <c r="M415" s="3">
        <v>5.5776666666666666</v>
      </c>
      <c r="N415" s="3">
        <v>0</v>
      </c>
      <c r="O415" s="3">
        <f>SUM(Table2[[#This Row],[Qualified Social Work Staff Hours]:[Other Social Work Staff Hours]])/Table2[[#This Row],[MDS Census]]</f>
        <v>0.13099947807933193</v>
      </c>
      <c r="P415" s="3">
        <v>5.2367777777777773</v>
      </c>
      <c r="Q415" s="3">
        <v>12.834444444444445</v>
      </c>
      <c r="R415" s="3">
        <f>SUM(Table2[[#This Row],[Qualified Activities Professional Hours]:[Other Activities Professional Hours]])/Table2[[#This Row],[MDS Census]]</f>
        <v>0.424428496868476</v>
      </c>
      <c r="S415" s="3">
        <v>1.1863333333333335</v>
      </c>
      <c r="T415" s="3">
        <v>12.495444444444447</v>
      </c>
      <c r="U415" s="3">
        <v>0</v>
      </c>
      <c r="V415" s="3">
        <f>SUM(Table2[[#This Row],[Occupational Therapist Hours]:[OT Aide Hours]])/Table2[[#This Row],[MDS Census]]</f>
        <v>0.32133611691022973</v>
      </c>
      <c r="W415" s="3">
        <v>4.9789999999999992</v>
      </c>
      <c r="X415" s="3">
        <v>11.163000000000002</v>
      </c>
      <c r="Y415" s="3">
        <v>0</v>
      </c>
      <c r="Z415" s="3">
        <f>SUM(Table2[[#This Row],[Physical Therapist (PT) Hours]:[PT Aide Hours]])/Table2[[#This Row],[MDS Census]]</f>
        <v>0.37911795407098131</v>
      </c>
      <c r="AA415" s="3">
        <v>0</v>
      </c>
      <c r="AB415" s="3">
        <v>0</v>
      </c>
      <c r="AC415" s="3">
        <v>0</v>
      </c>
      <c r="AD415" s="3">
        <v>42.710111111111118</v>
      </c>
      <c r="AE415" s="3">
        <v>0</v>
      </c>
      <c r="AF415" s="3">
        <v>0</v>
      </c>
      <c r="AG415" s="3">
        <v>0</v>
      </c>
      <c r="AH415" s="1" t="s">
        <v>413</v>
      </c>
      <c r="AI415" s="17">
        <v>5</v>
      </c>
      <c r="AJ415" s="1"/>
    </row>
    <row r="416" spans="1:36" x14ac:dyDescent="0.2">
      <c r="A416" s="1" t="s">
        <v>425</v>
      </c>
      <c r="B416" s="1" t="s">
        <v>841</v>
      </c>
      <c r="C416" s="1" t="s">
        <v>959</v>
      </c>
      <c r="D416" s="1" t="s">
        <v>1121</v>
      </c>
      <c r="E416" s="3">
        <v>51.3</v>
      </c>
      <c r="F416" s="3">
        <v>1.5111111111111111</v>
      </c>
      <c r="G416" s="3">
        <v>0.66666666666666663</v>
      </c>
      <c r="H416" s="3">
        <v>0</v>
      </c>
      <c r="I416" s="3">
        <v>1.5333333333333334</v>
      </c>
      <c r="J416" s="3">
        <v>0</v>
      </c>
      <c r="K416" s="3">
        <v>0</v>
      </c>
      <c r="L416" s="3">
        <v>1.533222222222222</v>
      </c>
      <c r="M416" s="3">
        <v>0.44444444444444442</v>
      </c>
      <c r="N416" s="3">
        <v>0</v>
      </c>
      <c r="O416" s="3">
        <f>SUM(Table2[[#This Row],[Qualified Social Work Staff Hours]:[Other Social Work Staff Hours]])/Table2[[#This Row],[MDS Census]]</f>
        <v>8.6636343946285468E-3</v>
      </c>
      <c r="P416" s="3">
        <v>0.44444444444444442</v>
      </c>
      <c r="Q416" s="3">
        <v>6.3199999999999985</v>
      </c>
      <c r="R416" s="3">
        <f>SUM(Table2[[#This Row],[Qualified Activities Professional Hours]:[Other Activities Professional Hours]])/Table2[[#This Row],[MDS Census]]</f>
        <v>0.13186051548624647</v>
      </c>
      <c r="S416" s="3">
        <v>4.2840000000000007</v>
      </c>
      <c r="T416" s="3">
        <v>4.8454444444444427</v>
      </c>
      <c r="U416" s="3">
        <v>0</v>
      </c>
      <c r="V416" s="3">
        <f>SUM(Table2[[#This Row],[Occupational Therapist Hours]:[OT Aide Hours]])/Table2[[#This Row],[MDS Census]]</f>
        <v>0.17796188000866361</v>
      </c>
      <c r="W416" s="3">
        <v>3.3311111111111118</v>
      </c>
      <c r="X416" s="3">
        <v>4.9336666666666673</v>
      </c>
      <c r="Y416" s="3">
        <v>0</v>
      </c>
      <c r="Z416" s="3">
        <f>SUM(Table2[[#This Row],[Physical Therapist (PT) Hours]:[PT Aide Hours]])/Table2[[#This Row],[MDS Census]]</f>
        <v>0.16110677929391382</v>
      </c>
      <c r="AA416" s="3">
        <v>0</v>
      </c>
      <c r="AB416" s="3">
        <v>0</v>
      </c>
      <c r="AC416" s="3">
        <v>0</v>
      </c>
      <c r="AD416" s="3">
        <v>30.555555555555561</v>
      </c>
      <c r="AE416" s="3">
        <v>0</v>
      </c>
      <c r="AF416" s="3">
        <v>0</v>
      </c>
      <c r="AG416" s="3">
        <v>1.0888888888888888</v>
      </c>
      <c r="AH416" s="1" t="s">
        <v>414</v>
      </c>
      <c r="AI416" s="17">
        <v>5</v>
      </c>
      <c r="AJ416" s="1"/>
    </row>
    <row r="417" spans="1:36" x14ac:dyDescent="0.2">
      <c r="A417" s="1" t="s">
        <v>425</v>
      </c>
      <c r="B417" s="1" t="s">
        <v>842</v>
      </c>
      <c r="C417" s="1" t="s">
        <v>1064</v>
      </c>
      <c r="D417" s="1" t="s">
        <v>1081</v>
      </c>
      <c r="E417" s="3">
        <v>76.12222222222222</v>
      </c>
      <c r="F417" s="3">
        <v>5.5111111111111111</v>
      </c>
      <c r="G417" s="3">
        <v>2.1277777777777778</v>
      </c>
      <c r="H417" s="3">
        <v>0.44166666666666665</v>
      </c>
      <c r="I417" s="3">
        <v>8.4361111111111118</v>
      </c>
      <c r="J417" s="3">
        <v>3.7833333333333332</v>
      </c>
      <c r="K417" s="3">
        <v>0</v>
      </c>
      <c r="L417" s="3">
        <v>3.581666666666667</v>
      </c>
      <c r="M417" s="3">
        <v>4.5333333333333332</v>
      </c>
      <c r="N417" s="3">
        <v>4.0999999999999996</v>
      </c>
      <c r="O417" s="3">
        <f>SUM(Table2[[#This Row],[Qualified Social Work Staff Hours]:[Other Social Work Staff Hours]])/Table2[[#This Row],[MDS Census]]</f>
        <v>0.11341410013136768</v>
      </c>
      <c r="P417" s="3">
        <v>5.333333333333333</v>
      </c>
      <c r="Q417" s="3">
        <v>2.9583333333333335</v>
      </c>
      <c r="R417" s="3">
        <f>SUM(Table2[[#This Row],[Qualified Activities Professional Hours]:[Other Activities Professional Hours]])/Table2[[#This Row],[MDS Census]]</f>
        <v>0.10892570427674791</v>
      </c>
      <c r="S417" s="3">
        <v>9.1479999999999997</v>
      </c>
      <c r="T417" s="3">
        <v>6.3174444444444466</v>
      </c>
      <c r="U417" s="3">
        <v>0</v>
      </c>
      <c r="V417" s="3">
        <f>SUM(Table2[[#This Row],[Occupational Therapist Hours]:[OT Aide Hours]])/Table2[[#This Row],[MDS Census]]</f>
        <v>0.20316596117355135</v>
      </c>
      <c r="W417" s="3">
        <v>9.2154444444444472</v>
      </c>
      <c r="X417" s="3">
        <v>4.7433333333333358</v>
      </c>
      <c r="Y417" s="3">
        <v>0</v>
      </c>
      <c r="Z417" s="3">
        <f>SUM(Table2[[#This Row],[Physical Therapist (PT) Hours]:[PT Aide Hours]])/Table2[[#This Row],[MDS Census]]</f>
        <v>0.18337323018537446</v>
      </c>
      <c r="AA417" s="3">
        <v>0</v>
      </c>
      <c r="AB417" s="3">
        <v>0</v>
      </c>
      <c r="AC417" s="3">
        <v>0</v>
      </c>
      <c r="AD417" s="3">
        <v>0</v>
      </c>
      <c r="AE417" s="3">
        <v>0</v>
      </c>
      <c r="AF417" s="3">
        <v>0</v>
      </c>
      <c r="AG417" s="3">
        <v>0</v>
      </c>
      <c r="AH417" s="1" t="s">
        <v>415</v>
      </c>
      <c r="AI417" s="17">
        <v>5</v>
      </c>
      <c r="AJ417" s="1"/>
    </row>
    <row r="418" spans="1:36" x14ac:dyDescent="0.2">
      <c r="A418" s="1" t="s">
        <v>425</v>
      </c>
      <c r="B418" s="1" t="s">
        <v>843</v>
      </c>
      <c r="C418" s="1" t="s">
        <v>1062</v>
      </c>
      <c r="D418" s="1" t="s">
        <v>1121</v>
      </c>
      <c r="E418" s="3">
        <v>44.244444444444447</v>
      </c>
      <c r="F418" s="3">
        <v>34.764888888888898</v>
      </c>
      <c r="G418" s="3">
        <v>0.2</v>
      </c>
      <c r="H418" s="3">
        <v>0.14633333333333334</v>
      </c>
      <c r="I418" s="3">
        <v>0</v>
      </c>
      <c r="J418" s="3">
        <v>0</v>
      </c>
      <c r="K418" s="3">
        <v>0</v>
      </c>
      <c r="L418" s="3">
        <v>4.1104444444444441</v>
      </c>
      <c r="M418" s="3">
        <v>0</v>
      </c>
      <c r="N418" s="3">
        <v>6.6666666666666666E-2</v>
      </c>
      <c r="O418" s="3">
        <f>SUM(Table2[[#This Row],[Qualified Social Work Staff Hours]:[Other Social Work Staff Hours]])/Table2[[#This Row],[MDS Census]]</f>
        <v>1.506780512305374E-3</v>
      </c>
      <c r="P418" s="3">
        <v>5.4906666666666659</v>
      </c>
      <c r="Q418" s="3">
        <v>19.385555555555555</v>
      </c>
      <c r="R418" s="3">
        <f>SUM(Table2[[#This Row],[Qualified Activities Professional Hours]:[Other Activities Professional Hours]])/Table2[[#This Row],[MDS Census]]</f>
        <v>0.56224510296333496</v>
      </c>
      <c r="S418" s="3">
        <v>0.66633333333333344</v>
      </c>
      <c r="T418" s="3">
        <v>9.1758888888888936</v>
      </c>
      <c r="U418" s="3">
        <v>0</v>
      </c>
      <c r="V418" s="3">
        <f>SUM(Table2[[#This Row],[Occupational Therapist Hours]:[OT Aide Hours]])/Table2[[#This Row],[MDS Census]]</f>
        <v>0.2224510296333502</v>
      </c>
      <c r="W418" s="3">
        <v>4.3753333333333346</v>
      </c>
      <c r="X418" s="3">
        <v>10.535111111111114</v>
      </c>
      <c r="Y418" s="3">
        <v>0</v>
      </c>
      <c r="Z418" s="3">
        <f>SUM(Table2[[#This Row],[Physical Therapist (PT) Hours]:[PT Aide Hours]])/Table2[[#This Row],[MDS Census]]</f>
        <v>0.33700150678051233</v>
      </c>
      <c r="AA418" s="3">
        <v>0</v>
      </c>
      <c r="AB418" s="3">
        <v>0</v>
      </c>
      <c r="AC418" s="3">
        <v>0</v>
      </c>
      <c r="AD418" s="3">
        <v>65.640111111111111</v>
      </c>
      <c r="AE418" s="3">
        <v>0</v>
      </c>
      <c r="AF418" s="3">
        <v>0</v>
      </c>
      <c r="AG418" s="3">
        <v>0</v>
      </c>
      <c r="AH418" s="1" t="s">
        <v>416</v>
      </c>
      <c r="AI418" s="17">
        <v>5</v>
      </c>
      <c r="AJ418" s="1"/>
    </row>
    <row r="419" spans="1:36" x14ac:dyDescent="0.2">
      <c r="A419" s="1" t="s">
        <v>425</v>
      </c>
      <c r="B419" s="1" t="s">
        <v>844</v>
      </c>
      <c r="C419" s="1" t="s">
        <v>868</v>
      </c>
      <c r="D419" s="1" t="s">
        <v>1105</v>
      </c>
      <c r="E419" s="3">
        <v>52.722222222222221</v>
      </c>
      <c r="F419" s="3">
        <v>5.2333333333333334</v>
      </c>
      <c r="G419" s="3">
        <v>0</v>
      </c>
      <c r="H419" s="3">
        <v>9.4444444444444442E-2</v>
      </c>
      <c r="I419" s="3">
        <v>0.97777777777777775</v>
      </c>
      <c r="J419" s="3">
        <v>0</v>
      </c>
      <c r="K419" s="3">
        <v>1.6583333333333334</v>
      </c>
      <c r="L419" s="3">
        <v>2.4546666666666677</v>
      </c>
      <c r="M419" s="3">
        <v>5.1222222222222218</v>
      </c>
      <c r="N419" s="3">
        <v>0</v>
      </c>
      <c r="O419" s="3">
        <f>SUM(Table2[[#This Row],[Qualified Social Work Staff Hours]:[Other Social Work Staff Hours]])/Table2[[#This Row],[MDS Census]]</f>
        <v>9.7154899894625918E-2</v>
      </c>
      <c r="P419" s="3">
        <v>5.5277777777777777</v>
      </c>
      <c r="Q419" s="3">
        <v>11.288000000000002</v>
      </c>
      <c r="R419" s="3">
        <f>SUM(Table2[[#This Row],[Qualified Activities Professional Hours]:[Other Activities Professional Hours]])/Table2[[#This Row],[MDS Census]]</f>
        <v>0.31895047418335093</v>
      </c>
      <c r="S419" s="3">
        <v>1.5925555555555551</v>
      </c>
      <c r="T419" s="3">
        <v>5.4387777777777773</v>
      </c>
      <c r="U419" s="3">
        <v>0</v>
      </c>
      <c r="V419" s="3">
        <f>SUM(Table2[[#This Row],[Occupational Therapist Hours]:[OT Aide Hours]])/Table2[[#This Row],[MDS Census]]</f>
        <v>0.13336564805057954</v>
      </c>
      <c r="W419" s="3">
        <v>1.1247777777777779</v>
      </c>
      <c r="X419" s="3">
        <v>7.7221111111111123</v>
      </c>
      <c r="Y419" s="3">
        <v>0</v>
      </c>
      <c r="Z419" s="3">
        <f>SUM(Table2[[#This Row],[Physical Therapist (PT) Hours]:[PT Aide Hours]])/Table2[[#This Row],[MDS Census]]</f>
        <v>0.16780189673340359</v>
      </c>
      <c r="AA419" s="3">
        <v>0.18055555555555555</v>
      </c>
      <c r="AB419" s="3">
        <v>0</v>
      </c>
      <c r="AC419" s="3">
        <v>0</v>
      </c>
      <c r="AD419" s="3">
        <v>0</v>
      </c>
      <c r="AE419" s="3">
        <v>0</v>
      </c>
      <c r="AF419" s="3">
        <v>0</v>
      </c>
      <c r="AG419" s="3">
        <v>0</v>
      </c>
      <c r="AH419" s="1" t="s">
        <v>417</v>
      </c>
      <c r="AI419" s="17">
        <v>5</v>
      </c>
      <c r="AJ419" s="1"/>
    </row>
    <row r="420" spans="1:36" x14ac:dyDescent="0.2">
      <c r="A420" s="1" t="s">
        <v>425</v>
      </c>
      <c r="B420" s="1" t="s">
        <v>845</v>
      </c>
      <c r="C420" s="1" t="s">
        <v>1011</v>
      </c>
      <c r="D420" s="1" t="s">
        <v>1075</v>
      </c>
      <c r="E420" s="3">
        <v>52.966666666666669</v>
      </c>
      <c r="F420" s="3">
        <v>5.6</v>
      </c>
      <c r="G420" s="3">
        <v>0.28888888888888886</v>
      </c>
      <c r="H420" s="3">
        <v>0.32222222222222224</v>
      </c>
      <c r="I420" s="3">
        <v>1.1555555555555554</v>
      </c>
      <c r="J420" s="3">
        <v>0</v>
      </c>
      <c r="K420" s="3">
        <v>0</v>
      </c>
      <c r="L420" s="3">
        <v>5.3094444444444457</v>
      </c>
      <c r="M420" s="3">
        <v>6.4888888888888889</v>
      </c>
      <c r="N420" s="3">
        <v>0</v>
      </c>
      <c r="O420" s="3">
        <f>SUM(Table2[[#This Row],[Qualified Social Work Staff Hours]:[Other Social Work Staff Hours]])/Table2[[#This Row],[MDS Census]]</f>
        <v>0.12250891546045731</v>
      </c>
      <c r="P420" s="3">
        <v>5.6</v>
      </c>
      <c r="Q420" s="3">
        <v>0</v>
      </c>
      <c r="R420" s="3">
        <f>SUM(Table2[[#This Row],[Qualified Activities Professional Hours]:[Other Activities Professional Hours]])/Table2[[#This Row],[MDS Census]]</f>
        <v>0.10572687224669602</v>
      </c>
      <c r="S420" s="3">
        <v>8.0668888888888866</v>
      </c>
      <c r="T420" s="3">
        <v>13.801666666666669</v>
      </c>
      <c r="U420" s="3">
        <v>0</v>
      </c>
      <c r="V420" s="3">
        <f>SUM(Table2[[#This Row],[Occupational Therapist Hours]:[OT Aide Hours]])/Table2[[#This Row],[MDS Census]]</f>
        <v>0.41287392490035663</v>
      </c>
      <c r="W420" s="3">
        <v>7.0203333333333351</v>
      </c>
      <c r="X420" s="3">
        <v>14.728666666666671</v>
      </c>
      <c r="Y420" s="3">
        <v>0</v>
      </c>
      <c r="Z420" s="3">
        <f>SUM(Table2[[#This Row],[Physical Therapist (PT) Hours]:[PT Aide Hours]])/Table2[[#This Row],[MDS Census]]</f>
        <v>0.41061674008810584</v>
      </c>
      <c r="AA420" s="3">
        <v>0</v>
      </c>
      <c r="AB420" s="3">
        <v>0</v>
      </c>
      <c r="AC420" s="3">
        <v>0</v>
      </c>
      <c r="AD420" s="3">
        <v>0</v>
      </c>
      <c r="AE420" s="3">
        <v>0</v>
      </c>
      <c r="AF420" s="3">
        <v>0</v>
      </c>
      <c r="AG420" s="3">
        <v>0</v>
      </c>
      <c r="AH420" s="1" t="s">
        <v>418</v>
      </c>
      <c r="AI420" s="17">
        <v>5</v>
      </c>
      <c r="AJ420" s="1"/>
    </row>
    <row r="421" spans="1:36" x14ac:dyDescent="0.2">
      <c r="A421" s="1" t="s">
        <v>425</v>
      </c>
      <c r="B421" s="1" t="s">
        <v>846</v>
      </c>
      <c r="C421" s="1" t="s">
        <v>431</v>
      </c>
      <c r="D421" s="1" t="s">
        <v>1134</v>
      </c>
      <c r="E421" s="3">
        <v>56.422222222222224</v>
      </c>
      <c r="F421" s="3">
        <v>5.333333333333333</v>
      </c>
      <c r="G421" s="3">
        <v>3.1398888888888901</v>
      </c>
      <c r="H421" s="3">
        <v>2.1560000000000015</v>
      </c>
      <c r="I421" s="3">
        <v>3.3635555555555552</v>
      </c>
      <c r="J421" s="3">
        <v>0</v>
      </c>
      <c r="K421" s="3">
        <v>3.4759999999999991</v>
      </c>
      <c r="L421" s="3">
        <v>2.839</v>
      </c>
      <c r="M421" s="3">
        <v>1.7404444444444449</v>
      </c>
      <c r="N421" s="3">
        <v>0</v>
      </c>
      <c r="O421" s="3">
        <f>SUM(Table2[[#This Row],[Qualified Social Work Staff Hours]:[Other Social Work Staff Hours]])/Table2[[#This Row],[MDS Census]]</f>
        <v>3.0846790074832618E-2</v>
      </c>
      <c r="P421" s="3">
        <v>0</v>
      </c>
      <c r="Q421" s="3">
        <v>18.956777777777781</v>
      </c>
      <c r="R421" s="3">
        <f>SUM(Table2[[#This Row],[Qualified Activities Professional Hours]:[Other Activities Professional Hours]])/Table2[[#This Row],[MDS Census]]</f>
        <v>0.33598070106341082</v>
      </c>
      <c r="S421" s="3">
        <v>1.8416666666666666</v>
      </c>
      <c r="T421" s="3">
        <v>1.1777777777777778</v>
      </c>
      <c r="U421" s="3">
        <v>0</v>
      </c>
      <c r="V421" s="3">
        <f>SUM(Table2[[#This Row],[Occupational Therapist Hours]:[OT Aide Hours]])/Table2[[#This Row],[MDS Census]]</f>
        <v>5.3515163450177233E-2</v>
      </c>
      <c r="W421" s="3">
        <v>3.980666666666667</v>
      </c>
      <c r="X421" s="3">
        <v>0.10555555555555556</v>
      </c>
      <c r="Y421" s="3">
        <v>0</v>
      </c>
      <c r="Z421" s="3">
        <f>SUM(Table2[[#This Row],[Physical Therapist (PT) Hours]:[PT Aide Hours]])/Table2[[#This Row],[MDS Census]]</f>
        <v>7.2422213469870031E-2</v>
      </c>
      <c r="AA421" s="3">
        <v>0</v>
      </c>
      <c r="AB421" s="3">
        <v>2.1902222222222241</v>
      </c>
      <c r="AC421" s="3">
        <v>0</v>
      </c>
      <c r="AD421" s="3">
        <v>0</v>
      </c>
      <c r="AE421" s="3">
        <v>0</v>
      </c>
      <c r="AF421" s="3">
        <v>0</v>
      </c>
      <c r="AG421" s="3">
        <v>0.14422222222222222</v>
      </c>
      <c r="AH421" s="1" t="s">
        <v>419</v>
      </c>
      <c r="AI421" s="17">
        <v>5</v>
      </c>
      <c r="AJ421" s="1"/>
    </row>
    <row r="422" spans="1:36" x14ac:dyDescent="0.2">
      <c r="A422" s="1" t="s">
        <v>425</v>
      </c>
      <c r="B422" s="1" t="s">
        <v>847</v>
      </c>
      <c r="C422" s="1" t="s">
        <v>971</v>
      </c>
      <c r="D422" s="1" t="s">
        <v>1079</v>
      </c>
      <c r="E422" s="3">
        <v>57.533333333333331</v>
      </c>
      <c r="F422" s="3">
        <v>42.222222222222221</v>
      </c>
      <c r="G422" s="3">
        <v>0.43333333333333335</v>
      </c>
      <c r="H422" s="3">
        <v>0</v>
      </c>
      <c r="I422" s="3">
        <v>9.75</v>
      </c>
      <c r="J422" s="3">
        <v>0</v>
      </c>
      <c r="K422" s="3">
        <v>0</v>
      </c>
      <c r="L422" s="3">
        <v>2.9416666666666669</v>
      </c>
      <c r="M422" s="3">
        <v>3.8333333333333335</v>
      </c>
      <c r="N422" s="3">
        <v>4.916666666666667</v>
      </c>
      <c r="O422" s="3">
        <f>SUM(Table2[[#This Row],[Qualified Social Work Staff Hours]:[Other Social Work Staff Hours]])/Table2[[#This Row],[MDS Census]]</f>
        <v>0.15208574739281577</v>
      </c>
      <c r="P422" s="3">
        <v>1.3111111111111111</v>
      </c>
      <c r="Q422" s="3">
        <v>11.030555555555555</v>
      </c>
      <c r="R422" s="3">
        <f>SUM(Table2[[#This Row],[Qualified Activities Professional Hours]:[Other Activities Professional Hours]])/Table2[[#This Row],[MDS Census]]</f>
        <v>0.21451332560834299</v>
      </c>
      <c r="S422" s="3">
        <v>13.169444444444444</v>
      </c>
      <c r="T422" s="3">
        <v>17.613888888888887</v>
      </c>
      <c r="U422" s="3">
        <v>0</v>
      </c>
      <c r="V422" s="3">
        <f>SUM(Table2[[#This Row],[Occupational Therapist Hours]:[OT Aide Hours]])/Table2[[#This Row],[MDS Census]]</f>
        <v>0.53505214368482035</v>
      </c>
      <c r="W422" s="3">
        <v>14.447222222222223</v>
      </c>
      <c r="X422" s="3">
        <v>14.547222222222222</v>
      </c>
      <c r="Y422" s="3">
        <v>0</v>
      </c>
      <c r="Z422" s="3">
        <f>SUM(Table2[[#This Row],[Physical Therapist (PT) Hours]:[PT Aide Hours]])/Table2[[#This Row],[MDS Census]]</f>
        <v>0.50395905755117809</v>
      </c>
      <c r="AA422" s="3">
        <v>0</v>
      </c>
      <c r="AB422" s="3">
        <v>0</v>
      </c>
      <c r="AC422" s="3">
        <v>0</v>
      </c>
      <c r="AD422" s="3">
        <v>0</v>
      </c>
      <c r="AE422" s="3">
        <v>0</v>
      </c>
      <c r="AF422" s="3">
        <v>0</v>
      </c>
      <c r="AG422" s="3">
        <v>0</v>
      </c>
      <c r="AH422" s="1" t="s">
        <v>420</v>
      </c>
      <c r="AI422" s="17">
        <v>5</v>
      </c>
      <c r="AJ422" s="1"/>
    </row>
    <row r="423" spans="1:36" x14ac:dyDescent="0.2">
      <c r="A423" s="1" t="s">
        <v>425</v>
      </c>
      <c r="B423" s="1" t="s">
        <v>848</v>
      </c>
      <c r="C423" s="1" t="s">
        <v>1015</v>
      </c>
      <c r="D423" s="1" t="s">
        <v>1105</v>
      </c>
      <c r="E423" s="3">
        <v>55.822222222222223</v>
      </c>
      <c r="F423" s="3">
        <v>6.7861111111111114</v>
      </c>
      <c r="G423" s="3">
        <v>3.4555555555555557</v>
      </c>
      <c r="H423" s="3">
        <v>0</v>
      </c>
      <c r="I423" s="3">
        <v>7.7138888888888886</v>
      </c>
      <c r="J423" s="3">
        <v>0</v>
      </c>
      <c r="K423" s="3">
        <v>0</v>
      </c>
      <c r="L423" s="3">
        <v>4.5941111111111104</v>
      </c>
      <c r="M423" s="3">
        <v>5.2</v>
      </c>
      <c r="N423" s="3">
        <v>5.5083333333333337</v>
      </c>
      <c r="O423" s="3">
        <f>SUM(Table2[[#This Row],[Qualified Social Work Staff Hours]:[Other Social Work Staff Hours]])/Table2[[#This Row],[MDS Census]]</f>
        <v>0.19182921974522293</v>
      </c>
      <c r="P423" s="3">
        <v>5.4111111111111114</v>
      </c>
      <c r="Q423" s="3">
        <v>0.31388888888888888</v>
      </c>
      <c r="R423" s="3">
        <f>SUM(Table2[[#This Row],[Qualified Activities Professional Hours]:[Other Activities Professional Hours]])/Table2[[#This Row],[MDS Census]]</f>
        <v>0.10255772292993631</v>
      </c>
      <c r="S423" s="3">
        <v>8.3081111111111134</v>
      </c>
      <c r="T423" s="3">
        <v>12.881</v>
      </c>
      <c r="U423" s="3">
        <v>0</v>
      </c>
      <c r="V423" s="3">
        <f>SUM(Table2[[#This Row],[Occupational Therapist Hours]:[OT Aide Hours]])/Table2[[#This Row],[MDS Census]]</f>
        <v>0.37958200636942679</v>
      </c>
      <c r="W423" s="3">
        <v>9.7719999999999985</v>
      </c>
      <c r="X423" s="3">
        <v>8.9992222222222225</v>
      </c>
      <c r="Y423" s="3">
        <v>0</v>
      </c>
      <c r="Z423" s="3">
        <f>SUM(Table2[[#This Row],[Physical Therapist (PT) Hours]:[PT Aide Hours]])/Table2[[#This Row],[MDS Census]]</f>
        <v>0.33626791401273881</v>
      </c>
      <c r="AA423" s="3">
        <v>0</v>
      </c>
      <c r="AB423" s="3">
        <v>0</v>
      </c>
      <c r="AC423" s="3">
        <v>0</v>
      </c>
      <c r="AD423" s="3">
        <v>16.622222222222224</v>
      </c>
      <c r="AE423" s="3">
        <v>0</v>
      </c>
      <c r="AF423" s="3">
        <v>0</v>
      </c>
      <c r="AG423" s="3">
        <v>0</v>
      </c>
      <c r="AH423" s="1" t="s">
        <v>421</v>
      </c>
      <c r="AI423" s="17">
        <v>5</v>
      </c>
      <c r="AJ423" s="1"/>
    </row>
    <row r="424" spans="1:36" x14ac:dyDescent="0.2">
      <c r="A424" s="1" t="s">
        <v>425</v>
      </c>
      <c r="B424" s="1" t="s">
        <v>849</v>
      </c>
      <c r="C424" s="1" t="s">
        <v>1024</v>
      </c>
      <c r="D424" s="1" t="s">
        <v>1097</v>
      </c>
      <c r="E424" s="3">
        <v>23.622222222222224</v>
      </c>
      <c r="F424" s="3">
        <v>5.6</v>
      </c>
      <c r="G424" s="3">
        <v>0</v>
      </c>
      <c r="H424" s="3">
        <v>0</v>
      </c>
      <c r="I424" s="3">
        <v>0</v>
      </c>
      <c r="J424" s="3">
        <v>0</v>
      </c>
      <c r="K424" s="3">
        <v>0</v>
      </c>
      <c r="L424" s="3">
        <v>0</v>
      </c>
      <c r="M424" s="3">
        <v>5.5111111111111111</v>
      </c>
      <c r="N424" s="3">
        <v>0</v>
      </c>
      <c r="O424" s="3">
        <f>SUM(Table2[[#This Row],[Qualified Social Work Staff Hours]:[Other Social Work Staff Hours]])/Table2[[#This Row],[MDS Census]]</f>
        <v>0.23330197554092191</v>
      </c>
      <c r="P424" s="3">
        <v>12.600000000000003</v>
      </c>
      <c r="Q424" s="3">
        <v>0</v>
      </c>
      <c r="R424" s="3">
        <f>SUM(Table2[[#This Row],[Qualified Activities Professional Hours]:[Other Activities Professional Hours]])/Table2[[#This Row],[MDS Census]]</f>
        <v>0.53339604891815628</v>
      </c>
      <c r="S424" s="3">
        <v>0</v>
      </c>
      <c r="T424" s="3">
        <v>0</v>
      </c>
      <c r="U424" s="3">
        <v>0</v>
      </c>
      <c r="V424" s="3">
        <f>SUM(Table2[[#This Row],[Occupational Therapist Hours]:[OT Aide Hours]])/Table2[[#This Row],[MDS Census]]</f>
        <v>0</v>
      </c>
      <c r="W424" s="3">
        <v>0</v>
      </c>
      <c r="X424" s="3">
        <v>0</v>
      </c>
      <c r="Y424" s="3">
        <v>0</v>
      </c>
      <c r="Z424" s="3">
        <f>SUM(Table2[[#This Row],[Physical Therapist (PT) Hours]:[PT Aide Hours]])/Table2[[#This Row],[MDS Census]]</f>
        <v>0</v>
      </c>
      <c r="AA424" s="3">
        <v>0</v>
      </c>
      <c r="AB424" s="3">
        <v>5.333333333333333</v>
      </c>
      <c r="AC424" s="3">
        <v>0</v>
      </c>
      <c r="AD424" s="3">
        <v>0</v>
      </c>
      <c r="AE424" s="3">
        <v>0</v>
      </c>
      <c r="AF424" s="3">
        <v>0</v>
      </c>
      <c r="AG424" s="3">
        <v>0</v>
      </c>
      <c r="AH424" s="1" t="s">
        <v>422</v>
      </c>
      <c r="AI424" s="17">
        <v>5</v>
      </c>
      <c r="AJ424" s="1"/>
    </row>
    <row r="425" spans="1:36" x14ac:dyDescent="0.2">
      <c r="A425" s="1" t="s">
        <v>425</v>
      </c>
      <c r="B425" s="1" t="s">
        <v>850</v>
      </c>
      <c r="C425" s="1" t="s">
        <v>1065</v>
      </c>
      <c r="D425" s="1" t="s">
        <v>1079</v>
      </c>
      <c r="E425" s="3">
        <v>25.022222222222222</v>
      </c>
      <c r="F425" s="3">
        <v>0</v>
      </c>
      <c r="G425" s="3">
        <v>0</v>
      </c>
      <c r="H425" s="3">
        <v>0</v>
      </c>
      <c r="I425" s="3">
        <v>0</v>
      </c>
      <c r="J425" s="3">
        <v>0</v>
      </c>
      <c r="K425" s="3">
        <v>0</v>
      </c>
      <c r="L425" s="3">
        <v>0</v>
      </c>
      <c r="M425" s="3">
        <v>0.31111111111111112</v>
      </c>
      <c r="N425" s="3">
        <v>0</v>
      </c>
      <c r="O425" s="3">
        <f>SUM(Table2[[#This Row],[Qualified Social Work Staff Hours]:[Other Social Work Staff Hours]])/Table2[[#This Row],[MDS Census]]</f>
        <v>1.2433392539964476E-2</v>
      </c>
      <c r="P425" s="3">
        <v>6.1486666666666645</v>
      </c>
      <c r="Q425" s="3">
        <v>2.8</v>
      </c>
      <c r="R425" s="3">
        <f>SUM(Table2[[#This Row],[Qualified Activities Professional Hours]:[Other Activities Professional Hours]])/Table2[[#This Row],[MDS Census]]</f>
        <v>0.35762877442273527</v>
      </c>
      <c r="S425" s="3">
        <v>0</v>
      </c>
      <c r="T425" s="3">
        <v>0</v>
      </c>
      <c r="U425" s="3">
        <v>0</v>
      </c>
      <c r="V425" s="3">
        <f>SUM(Table2[[#This Row],[Occupational Therapist Hours]:[OT Aide Hours]])/Table2[[#This Row],[MDS Census]]</f>
        <v>0</v>
      </c>
      <c r="W425" s="3">
        <v>0</v>
      </c>
      <c r="X425" s="3">
        <v>0</v>
      </c>
      <c r="Y425" s="3">
        <v>0</v>
      </c>
      <c r="Z425" s="3">
        <f>SUM(Table2[[#This Row],[Physical Therapist (PT) Hours]:[PT Aide Hours]])/Table2[[#This Row],[MDS Census]]</f>
        <v>0</v>
      </c>
      <c r="AA425" s="3">
        <v>0</v>
      </c>
      <c r="AB425" s="3">
        <v>0</v>
      </c>
      <c r="AC425" s="3">
        <v>0</v>
      </c>
      <c r="AD425" s="3">
        <v>0</v>
      </c>
      <c r="AE425" s="3">
        <v>0</v>
      </c>
      <c r="AF425" s="3">
        <v>0</v>
      </c>
      <c r="AG425" s="3">
        <v>0</v>
      </c>
      <c r="AH425" s="1" t="s">
        <v>423</v>
      </c>
      <c r="AI425" s="17">
        <v>5</v>
      </c>
      <c r="AJ425" s="1"/>
    </row>
    <row r="426" spans="1:36" x14ac:dyDescent="0.2">
      <c r="A426" s="1" t="s">
        <v>425</v>
      </c>
      <c r="B426" s="1" t="s">
        <v>851</v>
      </c>
      <c r="C426" s="1" t="s">
        <v>1066</v>
      </c>
      <c r="D426" s="1" t="s">
        <v>1102</v>
      </c>
      <c r="E426" s="3">
        <v>15.7</v>
      </c>
      <c r="F426" s="3">
        <v>5.5111111111111111</v>
      </c>
      <c r="G426" s="3">
        <v>3.3333333333333331E-3</v>
      </c>
      <c r="H426" s="3">
        <v>4.1111111111111112E-2</v>
      </c>
      <c r="I426" s="3">
        <v>0.17777777777777778</v>
      </c>
      <c r="J426" s="3">
        <v>0</v>
      </c>
      <c r="K426" s="3">
        <v>0</v>
      </c>
      <c r="L426" s="3">
        <v>0</v>
      </c>
      <c r="M426" s="3">
        <v>3.0416666666666665</v>
      </c>
      <c r="N426" s="3">
        <v>0</v>
      </c>
      <c r="O426" s="3">
        <f>SUM(Table2[[#This Row],[Qualified Social Work Staff Hours]:[Other Social Work Staff Hours]])/Table2[[#This Row],[MDS Census]]</f>
        <v>0.1937367303609342</v>
      </c>
      <c r="P426" s="3">
        <v>5.0055555555555555</v>
      </c>
      <c r="Q426" s="3">
        <v>8.1222222222222218</v>
      </c>
      <c r="R426" s="3">
        <f>SUM(Table2[[#This Row],[Qualified Activities Professional Hours]:[Other Activities Professional Hours]])/Table2[[#This Row],[MDS Census]]</f>
        <v>0.83616418966737438</v>
      </c>
      <c r="S426" s="3">
        <v>1.9999999999999997E-2</v>
      </c>
      <c r="T426" s="3">
        <v>0</v>
      </c>
      <c r="U426" s="3">
        <v>0</v>
      </c>
      <c r="V426" s="3">
        <f>SUM(Table2[[#This Row],[Occupational Therapist Hours]:[OT Aide Hours]])/Table2[[#This Row],[MDS Census]]</f>
        <v>1.2738853503184713E-3</v>
      </c>
      <c r="W426" s="3">
        <v>2.6666666666666665E-2</v>
      </c>
      <c r="X426" s="3">
        <v>0</v>
      </c>
      <c r="Y426" s="3">
        <v>0</v>
      </c>
      <c r="Z426" s="3">
        <f>SUM(Table2[[#This Row],[Physical Therapist (PT) Hours]:[PT Aide Hours]])/Table2[[#This Row],[MDS Census]]</f>
        <v>1.6985138004246285E-3</v>
      </c>
      <c r="AA426" s="3">
        <v>0</v>
      </c>
      <c r="AB426" s="3">
        <v>0</v>
      </c>
      <c r="AC426" s="3">
        <v>0</v>
      </c>
      <c r="AD426" s="3">
        <v>0</v>
      </c>
      <c r="AE426" s="3">
        <v>0</v>
      </c>
      <c r="AF426" s="3">
        <v>0</v>
      </c>
      <c r="AG426" s="3">
        <v>6.4444444444444457E-2</v>
      </c>
      <c r="AH426" s="1" t="s">
        <v>424</v>
      </c>
      <c r="AI426" s="17">
        <v>5</v>
      </c>
      <c r="AJ426" s="1"/>
    </row>
  </sheetData>
  <pageMargins left="0.7" right="0.7" top="0.75" bottom="0.75" header="0.3" footer="0.3"/>
  <pageSetup orientation="portrait" horizontalDpi="1200" verticalDpi="1200" r:id="rId1"/>
  <ignoredErrors>
    <ignoredError sqref="AH2:AH42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3"/>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1148</v>
      </c>
      <c r="C2" s="15" t="s">
        <v>1227</v>
      </c>
      <c r="D2" s="16"/>
      <c r="F2" s="2" t="s">
        <v>1247</v>
      </c>
      <c r="G2" s="2" t="s">
        <v>1262</v>
      </c>
      <c r="H2" s="25" t="s">
        <v>1260</v>
      </c>
      <c r="I2" s="25" t="s">
        <v>1164</v>
      </c>
    </row>
    <row r="3" spans="2:15" ht="15" customHeight="1" x14ac:dyDescent="0.2">
      <c r="B3" s="8" t="s">
        <v>1234</v>
      </c>
      <c r="C3" s="7">
        <f>AVERAGE(Nurse!E:E)</f>
        <v>71.373856209150276</v>
      </c>
      <c r="D3" s="7"/>
      <c r="F3" s="28" t="s">
        <v>1240</v>
      </c>
      <c r="G3" s="21">
        <f>SUM(Table3[Total Hours Nurse Staffing])</f>
        <v>122457.30366666662</v>
      </c>
      <c r="H3" s="24" t="s">
        <v>1233</v>
      </c>
      <c r="I3" s="22">
        <f>Table30[[#This Row],[State Total]]/C7</f>
        <v>4.0369800296697873</v>
      </c>
    </row>
    <row r="4" spans="2:15" ht="15" customHeight="1" x14ac:dyDescent="0.2">
      <c r="B4" s="9" t="s">
        <v>1175</v>
      </c>
      <c r="C4" s="7">
        <f>SUM(Nurse!J:J)/SUM(Nurse!E:E)</f>
        <v>4.0369800296697873</v>
      </c>
      <c r="D4" s="7"/>
      <c r="F4" s="12" t="s">
        <v>1265</v>
      </c>
      <c r="G4" s="21">
        <f>SUM(Table3[Total Direct Care Staff Hours])</f>
        <v>111911.33933333335</v>
      </c>
      <c r="H4" s="24">
        <f>Table30[[#This Row],[State Total]]/G3</f>
        <v>0.91388047901136404</v>
      </c>
      <c r="I4" s="22">
        <f>Table30[[#This Row],[State Total]]/C7</f>
        <v>3.6893172432739356</v>
      </c>
    </row>
    <row r="5" spans="2:15" ht="15" customHeight="1" thickBot="1" x14ac:dyDescent="0.25">
      <c r="B5" s="10" t="s">
        <v>1300</v>
      </c>
      <c r="C5" s="11">
        <f>SUM(Nurse!L:L)/SUM(Nurse!E:E)</f>
        <v>0.79406595849892947</v>
      </c>
      <c r="D5" s="14"/>
      <c r="F5" s="28" t="s">
        <v>1225</v>
      </c>
      <c r="G5" s="21">
        <f>SUM(Table3[Total RN Hours (w/ Admin, DON)])</f>
        <v>24087.108555555566</v>
      </c>
      <c r="H5" s="24">
        <f>Table30[[#This Row],[State Total]]/G3</f>
        <v>0.19669801501690401</v>
      </c>
      <c r="I5" s="22">
        <f>Table30[[#This Row],[State Total]]/C7</f>
        <v>0.79406595849892947</v>
      </c>
      <c r="J5" s="20"/>
      <c r="K5" s="20"/>
      <c r="L5" s="20"/>
      <c r="M5" s="20"/>
      <c r="N5" s="20"/>
      <c r="O5" s="20"/>
    </row>
    <row r="6" spans="2:15" ht="15" customHeight="1" x14ac:dyDescent="0.2">
      <c r="B6" s="18" t="s">
        <v>1228</v>
      </c>
      <c r="C6" s="19">
        <f>COUNTA(Nurse!A:A)-1</f>
        <v>425</v>
      </c>
      <c r="D6" s="1"/>
      <c r="F6" s="27" t="s">
        <v>1241</v>
      </c>
      <c r="G6" s="21">
        <f>SUM(Table3[RN Hours (excl. Admin, DON)])</f>
        <v>15801.999888888871</v>
      </c>
      <c r="H6" s="24">
        <f>Table30[[#This Row],[State Total]]/G3</f>
        <v>0.12904089356648346</v>
      </c>
      <c r="I6" s="22">
        <f>Table30[[#This Row],[State Total]]/C7</f>
        <v>0.52093551033863827</v>
      </c>
      <c r="J6" s="20"/>
      <c r="K6" s="20"/>
      <c r="L6" s="20"/>
      <c r="M6" s="20"/>
      <c r="N6" s="20"/>
      <c r="O6" s="20"/>
    </row>
    <row r="7" spans="2:15" ht="15" customHeight="1" x14ac:dyDescent="0.2">
      <c r="B7" s="18" t="s">
        <v>1229</v>
      </c>
      <c r="C7" s="19">
        <f>SUM(Nurse!E:E)</f>
        <v>30333.888888888869</v>
      </c>
      <c r="D7" s="1"/>
      <c r="F7" s="27" t="s">
        <v>1242</v>
      </c>
      <c r="G7" s="21">
        <f>SUM(Table3[RN Admin Hours])</f>
        <v>6113.1894444444461</v>
      </c>
      <c r="H7" s="24">
        <f>Table30[[#This Row],[State Total]]/G3</f>
        <v>4.99209868370512E-2</v>
      </c>
      <c r="I7" s="22">
        <f>Table30[[#This Row],[State Total]]/C7</f>
        <v>0.20153002692258401</v>
      </c>
      <c r="J7" s="20"/>
      <c r="K7" s="20"/>
      <c r="L7" s="20"/>
      <c r="M7" s="20"/>
      <c r="N7" s="20"/>
      <c r="O7" s="20"/>
    </row>
    <row r="8" spans="2:15" ht="15" customHeight="1" x14ac:dyDescent="0.2">
      <c r="F8" s="27" t="s">
        <v>1243</v>
      </c>
      <c r="G8" s="21">
        <f>SUM(Table3[RN DON Hours])</f>
        <v>2171.9192222222227</v>
      </c>
      <c r="H8" s="24">
        <f>Table30[[#This Row],[State Total]]/G3</f>
        <v>1.7736134613369151E-2</v>
      </c>
      <c r="I8" s="22">
        <f>Table30[[#This Row],[State Total]]/C7</f>
        <v>7.1600421237706338E-2</v>
      </c>
      <c r="J8" s="20"/>
      <c r="K8" s="20"/>
      <c r="L8" s="20"/>
      <c r="M8" s="20"/>
      <c r="N8" s="20"/>
      <c r="O8" s="20"/>
    </row>
    <row r="9" spans="2:15" ht="15" customHeight="1" x14ac:dyDescent="0.2">
      <c r="F9" s="12" t="s">
        <v>1244</v>
      </c>
      <c r="G9" s="21">
        <f>SUM(Table3[Total LPN Hours (w/ Admin)])</f>
        <v>29281.758333333317</v>
      </c>
      <c r="H9" s="24">
        <f>Table30[[#This Row],[State Total]]/G3</f>
        <v>0.23911810448676352</v>
      </c>
      <c r="I9" s="22">
        <f>Table30[[#This Row],[State Total]]/C7</f>
        <v>0.96531501254555785</v>
      </c>
      <c r="J9" s="20"/>
      <c r="K9" s="20"/>
      <c r="L9" s="20"/>
      <c r="M9" s="20"/>
      <c r="N9" s="20"/>
      <c r="O9" s="20"/>
    </row>
    <row r="10" spans="2:15" ht="15" customHeight="1" x14ac:dyDescent="0.2">
      <c r="F10" s="27" t="s">
        <v>1248</v>
      </c>
      <c r="G10" s="21">
        <f>SUM(Table3[LPN Hours (excl. Admin)])</f>
        <v>27020.902666666661</v>
      </c>
      <c r="H10" s="24">
        <f>Table30[[#This Row],[State Total]]/G3</f>
        <v>0.22065570494854742</v>
      </c>
      <c r="I10" s="22">
        <f>Table30[[#This Row],[State Total]]/C7</f>
        <v>0.89078267430999469</v>
      </c>
      <c r="J10" s="20"/>
      <c r="K10" s="20"/>
      <c r="L10" s="20"/>
      <c r="M10" s="20"/>
      <c r="N10" s="20"/>
      <c r="O10" s="20"/>
    </row>
    <row r="11" spans="2:15" ht="15" customHeight="1" x14ac:dyDescent="0.2">
      <c r="F11" s="27" t="s">
        <v>1245</v>
      </c>
      <c r="G11" s="21">
        <f>SUM(Table3[LPN Admin Hours])</f>
        <v>2260.8556666666668</v>
      </c>
      <c r="H11" s="24">
        <f>Table30[[#This Row],[State Total]]/G3</f>
        <v>1.8462399538216202E-2</v>
      </c>
      <c r="I11" s="22">
        <f>Table30[[#This Row],[State Total]]/C7</f>
        <v>7.4532338235563503E-2</v>
      </c>
      <c r="J11" s="20"/>
      <c r="K11" s="20"/>
      <c r="L11" s="20"/>
      <c r="M11" s="20"/>
      <c r="N11" s="20"/>
      <c r="O11" s="20"/>
    </row>
    <row r="12" spans="2:15" ht="15" customHeight="1" x14ac:dyDescent="0.2">
      <c r="F12" s="12" t="s">
        <v>1249</v>
      </c>
      <c r="G12" s="21">
        <f>SUM(Table3[Total CNA, NA TR, Med Aide/Tech Hours])</f>
        <v>69088.436777777781</v>
      </c>
      <c r="H12" s="24">
        <f>Table30[[#This Row],[State Total]]/G3</f>
        <v>0.56418388049633283</v>
      </c>
      <c r="I12" s="22">
        <f>Table30[[#This Row],[State Total]]/C7</f>
        <v>2.2775990586253014</v>
      </c>
      <c r="J12" s="20"/>
      <c r="K12" s="20"/>
      <c r="L12" s="20"/>
      <c r="M12" s="20"/>
      <c r="N12" s="20"/>
      <c r="O12" s="20"/>
    </row>
    <row r="13" spans="2:15" ht="15" customHeight="1" x14ac:dyDescent="0.2">
      <c r="F13" s="27" t="s">
        <v>1163</v>
      </c>
      <c r="G13" s="21">
        <f>SUM(Table3[CNA Hours])</f>
        <v>66343.016333333333</v>
      </c>
      <c r="H13" s="24">
        <f>Table30[[#This Row],[State Total]]/G3</f>
        <v>0.54176447093691948</v>
      </c>
      <c r="I13" s="22">
        <f>Table30[[#This Row],[State Total]]/C7</f>
        <v>2.1870923499569619</v>
      </c>
      <c r="J13" s="20"/>
      <c r="K13" s="20"/>
      <c r="L13" s="20"/>
      <c r="M13" s="20"/>
      <c r="N13" s="20"/>
      <c r="O13" s="20"/>
    </row>
    <row r="14" spans="2:15" ht="15" customHeight="1" x14ac:dyDescent="0.2">
      <c r="F14" s="27" t="s">
        <v>1230</v>
      </c>
      <c r="G14" s="21">
        <f>SUM(Table3[NA TR Hours])</f>
        <v>2710.9577777777781</v>
      </c>
      <c r="H14" s="24">
        <f>Table30[[#This Row],[State Total]]/G3</f>
        <v>2.2137983579624675E-2</v>
      </c>
      <c r="I14" s="22">
        <f>Table30[[#This Row],[State Total]]/C7</f>
        <v>8.9370597608102481E-2</v>
      </c>
    </row>
    <row r="15" spans="2:15" ht="15" customHeight="1" x14ac:dyDescent="0.2">
      <c r="F15" s="29" t="s">
        <v>1222</v>
      </c>
      <c r="G15" s="23">
        <f>SUM(Table3[Med Aide/Tech Hours])</f>
        <v>34.462666666666664</v>
      </c>
      <c r="H15" s="24">
        <f>Table30[[#This Row],[State Total]]/G3</f>
        <v>2.8142597978863995E-4</v>
      </c>
      <c r="I15" s="22">
        <f>Table30[[#This Row],[State Total]]/C7</f>
        <v>1.1361110602369927E-3</v>
      </c>
    </row>
    <row r="16" spans="2:15" ht="15" customHeight="1" x14ac:dyDescent="0.2"/>
    <row r="17" spans="6:7" ht="15" customHeight="1" x14ac:dyDescent="0.2"/>
    <row r="18" spans="6:7" ht="15" customHeight="1" x14ac:dyDescent="0.2">
      <c r="F18" s="2" t="s">
        <v>1258</v>
      </c>
      <c r="G18" s="2" t="s">
        <v>1262</v>
      </c>
    </row>
    <row r="19" spans="6:7" ht="15" customHeight="1" x14ac:dyDescent="0.2">
      <c r="F19" s="2" t="s">
        <v>1250</v>
      </c>
      <c r="G19" s="12">
        <f>SUM(Table3[RN Hours Contract])</f>
        <v>358.71944444444449</v>
      </c>
    </row>
    <row r="20" spans="6:7" ht="15" customHeight="1" x14ac:dyDescent="0.2">
      <c r="F20" s="2" t="s">
        <v>1251</v>
      </c>
      <c r="G20" s="12">
        <f>SUM(Table3[RN Admin Hours Contract])</f>
        <v>70.35522222222221</v>
      </c>
    </row>
    <row r="21" spans="6:7" ht="15" customHeight="1" x14ac:dyDescent="0.2">
      <c r="F21" s="2" t="s">
        <v>1252</v>
      </c>
      <c r="G21" s="12">
        <f>SUM(Table3[RN DON Hours Contract])</f>
        <v>21.18566666666667</v>
      </c>
    </row>
    <row r="22" spans="6:7" ht="15" customHeight="1" x14ac:dyDescent="0.2">
      <c r="F22" s="2" t="s">
        <v>1253</v>
      </c>
      <c r="G22" s="12">
        <f>SUM(Table3[LPN Hours Contract])</f>
        <v>1229.4777777777776</v>
      </c>
    </row>
    <row r="23" spans="6:7" ht="15" customHeight="1" x14ac:dyDescent="0.2">
      <c r="F23" s="2" t="s">
        <v>1254</v>
      </c>
      <c r="G23" s="12">
        <f>SUM(Table3[LPN Admin Hours Contract])</f>
        <v>10.023777777777777</v>
      </c>
    </row>
    <row r="24" spans="6:7" ht="15" customHeight="1" x14ac:dyDescent="0.2">
      <c r="F24" s="2" t="s">
        <v>1255</v>
      </c>
      <c r="G24" s="12">
        <f>SUM(Table3[CNA Hours Contract])</f>
        <v>2615.3248888888884</v>
      </c>
    </row>
    <row r="25" spans="6:7" ht="15" customHeight="1" x14ac:dyDescent="0.2">
      <c r="F25" s="2" t="s">
        <v>1256</v>
      </c>
      <c r="G25" s="12">
        <f>SUM(Table3[NA TR Hours Contract])</f>
        <v>11.180555555555555</v>
      </c>
    </row>
    <row r="26" spans="6:7" ht="15" customHeight="1" x14ac:dyDescent="0.2">
      <c r="F26" s="2" t="s">
        <v>1257</v>
      </c>
      <c r="G26" s="12">
        <f>SUM(Table3[Med Aide Hours Contract])</f>
        <v>0</v>
      </c>
    </row>
    <row r="27" spans="6:7" ht="15" customHeight="1" x14ac:dyDescent="0.2">
      <c r="F27" s="2" t="s">
        <v>1246</v>
      </c>
      <c r="G27" s="12">
        <f>SUM(G19:G26)</f>
        <v>4316.2673333333323</v>
      </c>
    </row>
    <row r="28" spans="6:7" ht="15" customHeight="1" x14ac:dyDescent="0.2">
      <c r="F28" s="2" t="s">
        <v>1261</v>
      </c>
      <c r="G28" s="26">
        <f>G27/G3</f>
        <v>3.5247120458264981E-2</v>
      </c>
    </row>
    <row r="29" spans="6:7" ht="15" customHeight="1" x14ac:dyDescent="0.2"/>
    <row r="30" spans="6:7" ht="15" customHeight="1" x14ac:dyDescent="0.2">
      <c r="G30" s="12"/>
    </row>
    <row r="31" spans="6:7" ht="15" customHeight="1" x14ac:dyDescent="0.2"/>
    <row r="32" spans="6:7" ht="15" customHeight="1" x14ac:dyDescent="0.2">
      <c r="F32" s="2" t="s">
        <v>1247</v>
      </c>
      <c r="G32" s="25" t="s">
        <v>1164</v>
      </c>
    </row>
    <row r="33" spans="6:7" ht="15" customHeight="1" x14ac:dyDescent="0.2">
      <c r="F33" s="28" t="s">
        <v>1226</v>
      </c>
      <c r="G33" s="22">
        <f>I3</f>
        <v>4.0369800296697873</v>
      </c>
    </row>
    <row r="34" spans="6:7" ht="15" customHeight="1" x14ac:dyDescent="0.2">
      <c r="F34" s="12" t="s">
        <v>1259</v>
      </c>
      <c r="G34" s="22">
        <f>I5</f>
        <v>0.79406595849892947</v>
      </c>
    </row>
    <row r="35" spans="6:7" ht="15" customHeight="1" x14ac:dyDescent="0.2">
      <c r="F35" s="12" t="s">
        <v>1165</v>
      </c>
      <c r="G35" s="22">
        <f>I9</f>
        <v>0.96531501254555785</v>
      </c>
    </row>
    <row r="36" spans="6:7" ht="15" customHeight="1" x14ac:dyDescent="0.2">
      <c r="F36" s="12" t="s">
        <v>1263</v>
      </c>
      <c r="G36" s="22">
        <f>I12</f>
        <v>2.2775990586253014</v>
      </c>
    </row>
    <row r="37" spans="6:7" ht="15" customHeight="1" x14ac:dyDescent="0.2"/>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Data'!$F$32:$G$36</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8DD30-DB58-4D8E-BCCB-446BA4D2BBFB}">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1266</v>
      </c>
      <c r="D2" s="31"/>
    </row>
    <row r="3" spans="2:4" x14ac:dyDescent="0.2">
      <c r="C3" s="32" t="s">
        <v>1163</v>
      </c>
      <c r="D3" s="33" t="s">
        <v>1267</v>
      </c>
    </row>
    <row r="4" spans="2:4" x14ac:dyDescent="0.2">
      <c r="C4" s="34" t="s">
        <v>1164</v>
      </c>
      <c r="D4" s="35" t="s">
        <v>1268</v>
      </c>
    </row>
    <row r="5" spans="2:4" x14ac:dyDescent="0.2">
      <c r="C5" s="34" t="s">
        <v>1165</v>
      </c>
      <c r="D5" s="35" t="s">
        <v>1269</v>
      </c>
    </row>
    <row r="6" spans="2:4" ht="15.75" customHeight="1" x14ac:dyDescent="0.2">
      <c r="C6" s="34" t="s">
        <v>1222</v>
      </c>
      <c r="D6" s="35" t="s">
        <v>1270</v>
      </c>
    </row>
    <row r="7" spans="2:4" ht="15.5" customHeight="1" x14ac:dyDescent="0.2">
      <c r="C7" s="34" t="s">
        <v>1230</v>
      </c>
      <c r="D7" s="35" t="s">
        <v>1271</v>
      </c>
    </row>
    <row r="8" spans="2:4" x14ac:dyDescent="0.2">
      <c r="C8" s="34" t="s">
        <v>1272</v>
      </c>
      <c r="D8" s="35" t="s">
        <v>1273</v>
      </c>
    </row>
    <row r="9" spans="2:4" x14ac:dyDescent="0.2">
      <c r="C9" s="36" t="s">
        <v>1274</v>
      </c>
      <c r="D9" s="34" t="s">
        <v>1275</v>
      </c>
    </row>
    <row r="10" spans="2:4" x14ac:dyDescent="0.2">
      <c r="B10" s="37"/>
      <c r="C10" s="34" t="s">
        <v>1276</v>
      </c>
      <c r="D10" s="35" t="s">
        <v>1277</v>
      </c>
    </row>
    <row r="11" spans="2:4" x14ac:dyDescent="0.2">
      <c r="C11" s="34" t="s">
        <v>1278</v>
      </c>
      <c r="D11" s="35" t="s">
        <v>1279</v>
      </c>
    </row>
    <row r="12" spans="2:4" x14ac:dyDescent="0.2">
      <c r="C12" s="34" t="s">
        <v>1280</v>
      </c>
      <c r="D12" s="35" t="s">
        <v>1281</v>
      </c>
    </row>
    <row r="13" spans="2:4" x14ac:dyDescent="0.2">
      <c r="C13" s="34" t="s">
        <v>1276</v>
      </c>
      <c r="D13" s="35" t="s">
        <v>1277</v>
      </c>
    </row>
    <row r="14" spans="2:4" x14ac:dyDescent="0.2">
      <c r="C14" s="34" t="s">
        <v>1278</v>
      </c>
      <c r="D14" s="35" t="s">
        <v>1282</v>
      </c>
    </row>
    <row r="15" spans="2:4" x14ac:dyDescent="0.2">
      <c r="C15" s="38" t="s">
        <v>1280</v>
      </c>
      <c r="D15" s="39" t="s">
        <v>1281</v>
      </c>
    </row>
    <row r="17" spans="3:4" ht="24" x14ac:dyDescent="0.3">
      <c r="C17" s="30" t="s">
        <v>1283</v>
      </c>
      <c r="D17" s="31"/>
    </row>
    <row r="18" spans="3:4" x14ac:dyDescent="0.2">
      <c r="C18" s="34" t="s">
        <v>1164</v>
      </c>
      <c r="D18" s="35" t="s">
        <v>1284</v>
      </c>
    </row>
    <row r="19" spans="3:4" x14ac:dyDescent="0.2">
      <c r="C19" s="34" t="s">
        <v>1226</v>
      </c>
      <c r="D19" s="35" t="s">
        <v>1285</v>
      </c>
    </row>
    <row r="20" spans="3:4" x14ac:dyDescent="0.2">
      <c r="C20" s="36" t="s">
        <v>1286</v>
      </c>
      <c r="D20" s="34" t="s">
        <v>1287</v>
      </c>
    </row>
    <row r="21" spans="3:4" x14ac:dyDescent="0.2">
      <c r="C21" s="34" t="s">
        <v>1288</v>
      </c>
      <c r="D21" s="35" t="s">
        <v>1289</v>
      </c>
    </row>
    <row r="22" spans="3:4" x14ac:dyDescent="0.2">
      <c r="C22" s="34" t="s">
        <v>1290</v>
      </c>
      <c r="D22" s="35" t="s">
        <v>1291</v>
      </c>
    </row>
    <row r="23" spans="3:4" x14ac:dyDescent="0.2">
      <c r="C23" s="34" t="s">
        <v>1292</v>
      </c>
      <c r="D23" s="35" t="s">
        <v>1293</v>
      </c>
    </row>
    <row r="24" spans="3:4" x14ac:dyDescent="0.2">
      <c r="C24" s="34" t="s">
        <v>1294</v>
      </c>
      <c r="D24" s="35" t="s">
        <v>1295</v>
      </c>
    </row>
    <row r="25" spans="3:4" x14ac:dyDescent="0.2">
      <c r="C25" s="34" t="s">
        <v>1225</v>
      </c>
      <c r="D25" s="35" t="s">
        <v>1296</v>
      </c>
    </row>
    <row r="26" spans="3:4" x14ac:dyDescent="0.2">
      <c r="C26" s="34" t="s">
        <v>1290</v>
      </c>
      <c r="D26" s="35" t="s">
        <v>1291</v>
      </c>
    </row>
    <row r="27" spans="3:4" x14ac:dyDescent="0.2">
      <c r="C27" s="34" t="s">
        <v>1292</v>
      </c>
      <c r="D27" s="35" t="s">
        <v>1293</v>
      </c>
    </row>
    <row r="28" spans="3:4" x14ac:dyDescent="0.2">
      <c r="C28" s="38" t="s">
        <v>1294</v>
      </c>
      <c r="D28" s="39" t="s">
        <v>1295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1 6 " ? > < D a t a M a s h u p   s q m i d = " 2 2 7 a d c 4 6 - e 6 7 d - 4 4 3 9 - 9 9 f 0 - 5 f b e 7 0 9 a f 9 5 c "   x m l n s = " h t t p : / / s c h e m a s . m i c r o s o f t . c o m / D a t a M a s h u p " > A A A A A B Q D A A B Q S w M E F A A C A A g A e W c 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e W c 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l n B F M o i k e 4 D g A A A B E A A A A T A B w A R m 9 y b X V s Y X M v U 2 V j d G l v b j E u b S C i G A A o o B Q A A A A A A A A A A A A A A A A A A A A A A A A A A A A r T k 0 u y c z P U w i G 0 I b W A F B L A Q I t A B Q A A g A I A H l n B F N + K R 6 K p A A A A P U A A A A S A A A A A A A A A A A A A A A A A A A A A A B D b 2 5 m a W c v U G F j a 2 F n Z S 5 4 b W x Q S w E C L Q A U A A I A C A B 5 Z w R T D 8 r p q 6 Q A A A D p A A A A E w A A A A A A A A A A A A A A A A D w A A A A W 0 N v b n R l b n R f V H l w Z X N d L n h t b F B L A Q I t A B Q A A g A I A H l n 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A g a O k 5 b i l Z L M o 0 1 L k p 1 M 4 u k p 4 b a E i s O 8 S 3 H X H W u P N d 7 A A A A A A O g A A A A A I A A C A A A A D m P g r M v V h e l H J T y y X W o 8 / 9 6 I P o X B C D H 1 E X + h l w v u r K Q 1 A A A A B k z V Q n 7 c s t 2 e 2 p D T f d c + y B i R / p d 9 V q v / v v Z q Z 4 i y M N D c N M l Q + / L Y 9 d D 7 S g + c J 2 H s F l T 5 4 j u J X D f K V J w K m t I 5 g G B t Q H 0 7 B v O y N T k e g c 9 i 0 J / E A A A A A L Y Z V Q C i b D L X Y u 8 m e y u x z I t R f J k r 4 A z m U z S J w T V R p E L 0 o U q F l 9 o Y 5 W G / c l 0 J w S D v M C R L o L s z m y 5 a a f Q X 4 G / Z w 6 < / D a t a M a s h u p > 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3.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F90438F-65AC-4696-B849-6BA41A9EDB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2021-08-13T17:53:27Z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