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3F188BD5-7A92-A146-A8BB-D52ACA7A5D67}"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8" i="7" l="1"/>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H4" i="10"/>
  <c r="G28" i="10" l="1"/>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S17" i="6"/>
  <c r="W17" i="6"/>
  <c r="K18" i="6"/>
  <c r="L18" i="6"/>
  <c r="H18" i="6" s="1"/>
  <c r="P18" i="6"/>
  <c r="S18" i="6"/>
  <c r="W18" i="6"/>
  <c r="K19" i="6"/>
  <c r="L19" i="6"/>
  <c r="H19" i="6" s="1"/>
  <c r="P19" i="6"/>
  <c r="S19" i="6"/>
  <c r="W19" i="6"/>
  <c r="K20" i="6"/>
  <c r="L20" i="6"/>
  <c r="H20" i="6" s="1"/>
  <c r="P20" i="6"/>
  <c r="S20" i="6"/>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H102" i="6" s="1"/>
  <c r="P102" i="6"/>
  <c r="S102" i="6"/>
  <c r="W102" i="6"/>
  <c r="K103" i="6"/>
  <c r="L103" i="6"/>
  <c r="H103" i="6" s="1"/>
  <c r="P103" i="6"/>
  <c r="S103" i="6"/>
  <c r="W103" i="6"/>
  <c r="K104" i="6"/>
  <c r="L104" i="6"/>
  <c r="H104" i="6" s="1"/>
  <c r="P104" i="6"/>
  <c r="S104" i="6"/>
  <c r="W104" i="6"/>
  <c r="K105" i="6"/>
  <c r="L105" i="6"/>
  <c r="H105" i="6" s="1"/>
  <c r="P105" i="6"/>
  <c r="S105" i="6"/>
  <c r="W105" i="6"/>
  <c r="K106" i="6"/>
  <c r="L106" i="6"/>
  <c r="H106" i="6" s="1"/>
  <c r="P106" i="6"/>
  <c r="S106" i="6"/>
  <c r="W106" i="6"/>
  <c r="K107" i="6"/>
  <c r="L107" i="6"/>
  <c r="H107" i="6" s="1"/>
  <c r="P107" i="6"/>
  <c r="S107" i="6"/>
  <c r="W107" i="6"/>
  <c r="K108" i="6"/>
  <c r="L108" i="6"/>
  <c r="H108" i="6" s="1"/>
  <c r="P108" i="6"/>
  <c r="S108" i="6"/>
  <c r="W108" i="6"/>
  <c r="K109" i="6"/>
  <c r="L109" i="6"/>
  <c r="H109" i="6" s="1"/>
  <c r="P109" i="6"/>
  <c r="S109" i="6"/>
  <c r="W109" i="6"/>
  <c r="K110" i="6"/>
  <c r="L110" i="6"/>
  <c r="H110" i="6" s="1"/>
  <c r="P110" i="6"/>
  <c r="S110" i="6"/>
  <c r="W110" i="6"/>
  <c r="K111" i="6"/>
  <c r="L111" i="6"/>
  <c r="H111" i="6" s="1"/>
  <c r="P111" i="6"/>
  <c r="S111" i="6"/>
  <c r="W111" i="6"/>
  <c r="K112" i="6"/>
  <c r="L112" i="6"/>
  <c r="H112" i="6" s="1"/>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H135" i="6" s="1"/>
  <c r="P135" i="6"/>
  <c r="S135" i="6"/>
  <c r="W135" i="6"/>
  <c r="K136" i="6"/>
  <c r="L136" i="6"/>
  <c r="H136" i="6" s="1"/>
  <c r="P136" i="6"/>
  <c r="S136" i="6"/>
  <c r="W136" i="6"/>
  <c r="K137" i="6"/>
  <c r="L137" i="6"/>
  <c r="H137" i="6" s="1"/>
  <c r="P137" i="6"/>
  <c r="S137" i="6"/>
  <c r="W137" i="6"/>
  <c r="K138" i="6"/>
  <c r="L138" i="6"/>
  <c r="H138" i="6" s="1"/>
  <c r="P138" i="6"/>
  <c r="S138" i="6"/>
  <c r="W138" i="6"/>
  <c r="K139" i="6"/>
  <c r="L139" i="6"/>
  <c r="H139" i="6" s="1"/>
  <c r="P139" i="6"/>
  <c r="S139" i="6"/>
  <c r="W139" i="6"/>
  <c r="K140" i="6"/>
  <c r="L140" i="6"/>
  <c r="H140" i="6" s="1"/>
  <c r="P140" i="6"/>
  <c r="S140" i="6"/>
  <c r="W140" i="6"/>
  <c r="K141" i="6"/>
  <c r="L141" i="6"/>
  <c r="H141" i="6" s="1"/>
  <c r="P141" i="6"/>
  <c r="S141" i="6"/>
  <c r="W141" i="6"/>
  <c r="K142" i="6"/>
  <c r="L142" i="6"/>
  <c r="H142" i="6" s="1"/>
  <c r="P142" i="6"/>
  <c r="S142" i="6"/>
  <c r="W142" i="6"/>
  <c r="K143" i="6"/>
  <c r="L143" i="6"/>
  <c r="H143" i="6" s="1"/>
  <c r="P143" i="6"/>
  <c r="S143" i="6"/>
  <c r="W143" i="6"/>
  <c r="K144" i="6"/>
  <c r="L144" i="6"/>
  <c r="H144" i="6" s="1"/>
  <c r="P144" i="6"/>
  <c r="S144" i="6"/>
  <c r="W144" i="6"/>
  <c r="K145" i="6"/>
  <c r="L145" i="6"/>
  <c r="H145" i="6" s="1"/>
  <c r="P145" i="6"/>
  <c r="S145" i="6"/>
  <c r="W145" i="6"/>
  <c r="K146" i="6"/>
  <c r="L146" i="6"/>
  <c r="H146" i="6" s="1"/>
  <c r="P146" i="6"/>
  <c r="S146" i="6"/>
  <c r="W146" i="6"/>
  <c r="K147" i="6"/>
  <c r="L147" i="6"/>
  <c r="H147" i="6" s="1"/>
  <c r="P147" i="6"/>
  <c r="S147" i="6"/>
  <c r="W147" i="6"/>
  <c r="K148" i="6"/>
  <c r="L148" i="6"/>
  <c r="H148" i="6" s="1"/>
  <c r="P148" i="6"/>
  <c r="S148" i="6"/>
  <c r="W148" i="6"/>
  <c r="K149" i="6"/>
  <c r="L149" i="6"/>
  <c r="H149" i="6" s="1"/>
  <c r="P149" i="6"/>
  <c r="S149" i="6"/>
  <c r="W149" i="6"/>
  <c r="K150" i="6"/>
  <c r="L150" i="6"/>
  <c r="H150" i="6" s="1"/>
  <c r="P150" i="6"/>
  <c r="S150" i="6"/>
  <c r="W150" i="6"/>
  <c r="K151" i="6"/>
  <c r="L151" i="6"/>
  <c r="H151" i="6" s="1"/>
  <c r="P151" i="6"/>
  <c r="S151" i="6"/>
  <c r="W151" i="6"/>
  <c r="K152" i="6"/>
  <c r="L152" i="6"/>
  <c r="H152" i="6" s="1"/>
  <c r="P152" i="6"/>
  <c r="S152" i="6"/>
  <c r="W152" i="6"/>
  <c r="K153" i="6"/>
  <c r="L153" i="6"/>
  <c r="H153" i="6" s="1"/>
  <c r="P153" i="6"/>
  <c r="S153" i="6"/>
  <c r="W153" i="6"/>
  <c r="K154" i="6"/>
  <c r="L154" i="6"/>
  <c r="H154" i="6" s="1"/>
  <c r="P154" i="6"/>
  <c r="S154" i="6"/>
  <c r="W154" i="6"/>
  <c r="K155" i="6"/>
  <c r="L155" i="6"/>
  <c r="H155" i="6" s="1"/>
  <c r="P155" i="6"/>
  <c r="S155" i="6"/>
  <c r="W155" i="6"/>
  <c r="K156" i="6"/>
  <c r="L156" i="6"/>
  <c r="H156" i="6" s="1"/>
  <c r="P156" i="6"/>
  <c r="S156" i="6"/>
  <c r="W156" i="6"/>
  <c r="K157" i="6"/>
  <c r="L157" i="6"/>
  <c r="H157" i="6" s="1"/>
  <c r="P157" i="6"/>
  <c r="S157" i="6"/>
  <c r="W157" i="6"/>
  <c r="K158" i="6"/>
  <c r="L158" i="6"/>
  <c r="H158" i="6" s="1"/>
  <c r="P158" i="6"/>
  <c r="S158" i="6"/>
  <c r="W158" i="6"/>
  <c r="K159" i="6"/>
  <c r="L159" i="6"/>
  <c r="H159" i="6" s="1"/>
  <c r="P159" i="6"/>
  <c r="S159" i="6"/>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H173" i="6" s="1"/>
  <c r="P173" i="6"/>
  <c r="S173" i="6"/>
  <c r="W173" i="6"/>
  <c r="K174" i="6"/>
  <c r="L174" i="6"/>
  <c r="H174" i="6" s="1"/>
  <c r="P174" i="6"/>
  <c r="S174" i="6"/>
  <c r="W174" i="6"/>
  <c r="K175" i="6"/>
  <c r="L175" i="6"/>
  <c r="H175" i="6" s="1"/>
  <c r="P175" i="6"/>
  <c r="S175" i="6"/>
  <c r="W175" i="6"/>
  <c r="K176" i="6"/>
  <c r="L176" i="6"/>
  <c r="H176" i="6" s="1"/>
  <c r="P176" i="6"/>
  <c r="S176" i="6"/>
  <c r="W176" i="6"/>
  <c r="K177" i="6"/>
  <c r="L177" i="6"/>
  <c r="H177" i="6" s="1"/>
  <c r="P177" i="6"/>
  <c r="S177" i="6"/>
  <c r="W177" i="6"/>
  <c r="K178" i="6"/>
  <c r="L178" i="6"/>
  <c r="H178" i="6" s="1"/>
  <c r="P178" i="6"/>
  <c r="S178" i="6"/>
  <c r="W178" i="6"/>
  <c r="K179" i="6"/>
  <c r="L179" i="6"/>
  <c r="H179" i="6" s="1"/>
  <c r="P179" i="6"/>
  <c r="S179" i="6"/>
  <c r="W179" i="6"/>
  <c r="K180" i="6"/>
  <c r="L180" i="6"/>
  <c r="H180" i="6" s="1"/>
  <c r="P180" i="6"/>
  <c r="S180" i="6"/>
  <c r="W180" i="6"/>
  <c r="K181" i="6"/>
  <c r="L181" i="6"/>
  <c r="H181" i="6" s="1"/>
  <c r="P181" i="6"/>
  <c r="S181" i="6"/>
  <c r="W181" i="6"/>
  <c r="K182" i="6"/>
  <c r="L182" i="6"/>
  <c r="H182" i="6" s="1"/>
  <c r="P182" i="6"/>
  <c r="S182" i="6"/>
  <c r="W182" i="6"/>
  <c r="K183" i="6"/>
  <c r="L183" i="6"/>
  <c r="H183" i="6" s="1"/>
  <c r="P183" i="6"/>
  <c r="S183" i="6"/>
  <c r="W183" i="6"/>
  <c r="K184" i="6"/>
  <c r="L184" i="6"/>
  <c r="H184" i="6" s="1"/>
  <c r="P184" i="6"/>
  <c r="S184" i="6"/>
  <c r="W184" i="6"/>
  <c r="K185" i="6"/>
  <c r="L185" i="6"/>
  <c r="H185" i="6" s="1"/>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K203" i="6"/>
  <c r="L203" i="6"/>
  <c r="H203" i="6" s="1"/>
  <c r="P203" i="6"/>
  <c r="S203" i="6"/>
  <c r="W203" i="6"/>
  <c r="K204" i="6"/>
  <c r="L204" i="6"/>
  <c r="H204" i="6" s="1"/>
  <c r="P204" i="6"/>
  <c r="S204" i="6"/>
  <c r="W204" i="6"/>
  <c r="K205" i="6"/>
  <c r="L205" i="6"/>
  <c r="H205" i="6" s="1"/>
  <c r="P205" i="6"/>
  <c r="S205" i="6"/>
  <c r="W205" i="6"/>
  <c r="K206" i="6"/>
  <c r="L206" i="6"/>
  <c r="H206" i="6" s="1"/>
  <c r="P206" i="6"/>
  <c r="S206" i="6"/>
  <c r="W206" i="6"/>
  <c r="K207" i="6"/>
  <c r="L207" i="6"/>
  <c r="H207" i="6" s="1"/>
  <c r="P207" i="6"/>
  <c r="S207" i="6"/>
  <c r="W207" i="6"/>
  <c r="K208" i="6"/>
  <c r="L208" i="6"/>
  <c r="H208" i="6" s="1"/>
  <c r="P208" i="6"/>
  <c r="S208" i="6"/>
  <c r="W208" i="6"/>
  <c r="K209" i="6"/>
  <c r="L209" i="6"/>
  <c r="H209" i="6" s="1"/>
  <c r="P209" i="6"/>
  <c r="S209" i="6"/>
  <c r="W209" i="6"/>
  <c r="K210" i="6"/>
  <c r="L210" i="6"/>
  <c r="H210" i="6" s="1"/>
  <c r="P210" i="6"/>
  <c r="S210" i="6"/>
  <c r="W210" i="6"/>
  <c r="K211" i="6"/>
  <c r="L211" i="6"/>
  <c r="H211" i="6" s="1"/>
  <c r="P211" i="6"/>
  <c r="S211" i="6"/>
  <c r="W211" i="6"/>
  <c r="K212" i="6"/>
  <c r="L212" i="6"/>
  <c r="H212" i="6" s="1"/>
  <c r="P212" i="6"/>
  <c r="S212" i="6"/>
  <c r="W212" i="6"/>
  <c r="K213" i="6"/>
  <c r="L213" i="6"/>
  <c r="H213" i="6" s="1"/>
  <c r="P213" i="6"/>
  <c r="S213" i="6"/>
  <c r="W213" i="6"/>
  <c r="K214" i="6"/>
  <c r="L214" i="6"/>
  <c r="H214" i="6" s="1"/>
  <c r="P214" i="6"/>
  <c r="S214" i="6"/>
  <c r="W214" i="6"/>
  <c r="K215" i="6"/>
  <c r="L215" i="6"/>
  <c r="H215" i="6" s="1"/>
  <c r="P215" i="6"/>
  <c r="S215" i="6"/>
  <c r="W215" i="6"/>
  <c r="K216" i="6"/>
  <c r="L216" i="6"/>
  <c r="H216" i="6" s="1"/>
  <c r="P216" i="6"/>
  <c r="S216" i="6"/>
  <c r="W216" i="6"/>
  <c r="K217" i="6"/>
  <c r="L217" i="6"/>
  <c r="H217" i="6" s="1"/>
  <c r="P217" i="6"/>
  <c r="S217" i="6"/>
  <c r="W217" i="6"/>
  <c r="K218" i="6"/>
  <c r="L218" i="6"/>
  <c r="H218" i="6" s="1"/>
  <c r="P218" i="6"/>
  <c r="S218" i="6"/>
  <c r="W218" i="6"/>
  <c r="K219" i="6"/>
  <c r="L219" i="6"/>
  <c r="H219" i="6" s="1"/>
  <c r="P219" i="6"/>
  <c r="S219" i="6"/>
  <c r="W219" i="6"/>
  <c r="K220" i="6"/>
  <c r="L220" i="6"/>
  <c r="H220" i="6" s="1"/>
  <c r="P220" i="6"/>
  <c r="S220" i="6"/>
  <c r="W220" i="6"/>
  <c r="K221" i="6"/>
  <c r="L221" i="6"/>
  <c r="H221" i="6" s="1"/>
  <c r="P221" i="6"/>
  <c r="S221" i="6"/>
  <c r="W221" i="6"/>
  <c r="J221" i="6" l="1"/>
  <c r="F221" i="6" s="1"/>
  <c r="J220" i="6"/>
  <c r="F220" i="6" s="1"/>
  <c r="J219" i="6"/>
  <c r="F219" i="6" s="1"/>
  <c r="J218" i="6"/>
  <c r="F218" i="6" s="1"/>
  <c r="J217" i="6"/>
  <c r="F217" i="6" s="1"/>
  <c r="J216" i="6"/>
  <c r="F216" i="6" s="1"/>
  <c r="J215" i="6"/>
  <c r="F215" i="6" s="1"/>
  <c r="J214" i="6"/>
  <c r="F214" i="6" s="1"/>
  <c r="J213" i="6"/>
  <c r="F213" i="6" s="1"/>
  <c r="J212" i="6"/>
  <c r="F212" i="6" s="1"/>
  <c r="J211" i="6"/>
  <c r="F211" i="6" s="1"/>
  <c r="J210" i="6"/>
  <c r="F210" i="6" s="1"/>
  <c r="J209" i="6"/>
  <c r="F209" i="6" s="1"/>
  <c r="J208" i="6"/>
  <c r="F208" i="6" s="1"/>
  <c r="J207" i="6"/>
  <c r="F207" i="6" s="1"/>
  <c r="J206" i="6"/>
  <c r="F206" i="6" s="1"/>
  <c r="J205" i="6"/>
  <c r="F205" i="6" s="1"/>
  <c r="J204" i="6"/>
  <c r="F204" i="6" s="1"/>
  <c r="J203" i="6"/>
  <c r="F203" i="6" s="1"/>
  <c r="J202" i="6"/>
  <c r="F202" i="6" s="1"/>
  <c r="J201" i="6"/>
  <c r="F201" i="6" s="1"/>
  <c r="J200" i="6"/>
  <c r="F200" i="6" s="1"/>
  <c r="J199" i="6"/>
  <c r="F199" i="6" s="1"/>
  <c r="J198" i="6"/>
  <c r="F198" i="6" s="1"/>
  <c r="J197" i="6"/>
  <c r="F197" i="6" s="1"/>
  <c r="J196" i="6"/>
  <c r="F196" i="6" s="1"/>
  <c r="J195" i="6"/>
  <c r="F195" i="6" s="1"/>
  <c r="J194" i="6"/>
  <c r="F194" i="6" s="1"/>
  <c r="J193" i="6"/>
  <c r="F193" i="6" s="1"/>
  <c r="J192" i="6"/>
  <c r="F192" i="6" s="1"/>
  <c r="J191" i="6"/>
  <c r="F191" i="6" s="1"/>
  <c r="J190" i="6"/>
  <c r="F190" i="6" s="1"/>
  <c r="J189" i="6"/>
  <c r="F189" i="6" s="1"/>
  <c r="J188" i="6"/>
  <c r="F188" i="6" s="1"/>
  <c r="J187" i="6"/>
  <c r="F187" i="6" s="1"/>
  <c r="J186" i="6"/>
  <c r="F186" i="6" s="1"/>
  <c r="J185" i="6"/>
  <c r="F185" i="6" s="1"/>
  <c r="J184" i="6"/>
  <c r="F184" i="6" s="1"/>
  <c r="J183" i="6"/>
  <c r="F183" i="6" s="1"/>
  <c r="J182" i="6"/>
  <c r="F182" i="6" s="1"/>
  <c r="J181" i="6"/>
  <c r="F181" i="6" s="1"/>
  <c r="J180" i="6"/>
  <c r="F180" i="6" s="1"/>
  <c r="J179" i="6"/>
  <c r="F179" i="6" s="1"/>
  <c r="J178" i="6"/>
  <c r="F178" i="6" s="1"/>
  <c r="J177" i="6"/>
  <c r="F177" i="6" s="1"/>
  <c r="J176" i="6"/>
  <c r="F176" i="6" s="1"/>
  <c r="J175" i="6"/>
  <c r="F175" i="6" s="1"/>
  <c r="J174" i="6"/>
  <c r="F174" i="6" s="1"/>
  <c r="J173" i="6"/>
  <c r="F173" i="6" s="1"/>
  <c r="J172" i="6"/>
  <c r="F172" i="6" s="1"/>
  <c r="J171" i="6"/>
  <c r="F171" i="6" s="1"/>
  <c r="J170" i="6"/>
  <c r="F170" i="6" s="1"/>
  <c r="J169" i="6"/>
  <c r="F169" i="6" s="1"/>
  <c r="J168" i="6"/>
  <c r="F168" i="6" s="1"/>
  <c r="J167" i="6"/>
  <c r="F167" i="6" s="1"/>
  <c r="J166" i="6"/>
  <c r="F166" i="6" s="1"/>
  <c r="J165" i="6"/>
  <c r="F165" i="6" s="1"/>
  <c r="J164" i="6"/>
  <c r="F164" i="6" s="1"/>
  <c r="J163" i="6"/>
  <c r="F163" i="6" s="1"/>
  <c r="J162" i="6"/>
  <c r="F162" i="6" s="1"/>
  <c r="J161" i="6"/>
  <c r="F161" i="6" s="1"/>
  <c r="J160" i="6"/>
  <c r="F160" i="6" s="1"/>
  <c r="J159" i="6"/>
  <c r="F159" i="6" s="1"/>
  <c r="J158" i="6"/>
  <c r="F158" i="6" s="1"/>
  <c r="J157" i="6"/>
  <c r="F157" i="6" s="1"/>
  <c r="J156" i="6"/>
  <c r="F156" i="6" s="1"/>
  <c r="J155" i="6"/>
  <c r="F155" i="6" s="1"/>
  <c r="J154" i="6"/>
  <c r="F154" i="6" s="1"/>
  <c r="J153" i="6"/>
  <c r="F153" i="6" s="1"/>
  <c r="J152" i="6"/>
  <c r="F152" i="6" s="1"/>
  <c r="J151" i="6"/>
  <c r="F151" i="6" s="1"/>
  <c r="J150" i="6"/>
  <c r="F150" i="6" s="1"/>
  <c r="J149" i="6"/>
  <c r="F149" i="6" s="1"/>
  <c r="J148" i="6"/>
  <c r="F148" i="6" s="1"/>
  <c r="J147" i="6"/>
  <c r="F147" i="6" s="1"/>
  <c r="J146" i="6"/>
  <c r="F146" i="6" s="1"/>
  <c r="J145" i="6"/>
  <c r="F145" i="6" s="1"/>
  <c r="J144" i="6"/>
  <c r="F144" i="6" s="1"/>
  <c r="J143" i="6"/>
  <c r="F143" i="6" s="1"/>
  <c r="J142" i="6"/>
  <c r="F142" i="6" s="1"/>
  <c r="J141" i="6"/>
  <c r="F141" i="6" s="1"/>
  <c r="J140" i="6"/>
  <c r="F140" i="6" s="1"/>
  <c r="J139" i="6"/>
  <c r="F139" i="6" s="1"/>
  <c r="J138" i="6"/>
  <c r="F138" i="6" s="1"/>
  <c r="J137" i="6"/>
  <c r="F137" i="6" s="1"/>
  <c r="J136" i="6"/>
  <c r="F136" i="6" s="1"/>
  <c r="J135" i="6"/>
  <c r="F135" i="6" s="1"/>
  <c r="J134" i="6"/>
  <c r="F134" i="6" s="1"/>
  <c r="J133" i="6"/>
  <c r="F133" i="6" s="1"/>
  <c r="J132" i="6"/>
  <c r="F132" i="6" s="1"/>
  <c r="J131" i="6"/>
  <c r="F131" i="6" s="1"/>
  <c r="J130" i="6"/>
  <c r="F130" i="6" s="1"/>
  <c r="J129" i="6"/>
  <c r="F129" i="6" s="1"/>
  <c r="J128" i="6"/>
  <c r="F128" i="6" s="1"/>
  <c r="J127" i="6"/>
  <c r="F127" i="6" s="1"/>
  <c r="J126" i="6"/>
  <c r="F126" i="6" s="1"/>
  <c r="J125" i="6"/>
  <c r="F125" i="6" s="1"/>
  <c r="J124" i="6"/>
  <c r="F124" i="6" s="1"/>
  <c r="J123" i="6"/>
  <c r="F123" i="6" s="1"/>
  <c r="J122" i="6"/>
  <c r="F122" i="6" s="1"/>
  <c r="J121" i="6"/>
  <c r="F121" i="6" s="1"/>
  <c r="J120" i="6"/>
  <c r="F120" i="6" s="1"/>
  <c r="J119" i="6"/>
  <c r="F119" i="6" s="1"/>
  <c r="J118" i="6"/>
  <c r="F118" i="6" s="1"/>
  <c r="J117" i="6"/>
  <c r="F117" i="6" s="1"/>
  <c r="J116" i="6"/>
  <c r="F116" i="6" s="1"/>
  <c r="J115" i="6"/>
  <c r="F115" i="6" s="1"/>
  <c r="J114" i="6"/>
  <c r="F114" i="6" s="1"/>
  <c r="J113" i="6"/>
  <c r="F113" i="6" s="1"/>
  <c r="J112" i="6"/>
  <c r="F112" i="6" s="1"/>
  <c r="J111" i="6"/>
  <c r="F111" i="6" s="1"/>
  <c r="J110" i="6"/>
  <c r="F110" i="6" s="1"/>
  <c r="J109" i="6"/>
  <c r="F109" i="6" s="1"/>
  <c r="J108" i="6"/>
  <c r="F108" i="6" s="1"/>
  <c r="J107" i="6"/>
  <c r="F107" i="6" s="1"/>
  <c r="J106" i="6"/>
  <c r="F106" i="6" s="1"/>
  <c r="J105" i="6"/>
  <c r="F105" i="6" s="1"/>
  <c r="J104" i="6"/>
  <c r="F104" i="6" s="1"/>
  <c r="J103" i="6"/>
  <c r="F103" i="6" s="1"/>
  <c r="J102" i="6"/>
  <c r="F102" i="6" s="1"/>
  <c r="J101" i="6"/>
  <c r="F101" i="6" s="1"/>
  <c r="J100" i="6"/>
  <c r="F100" i="6" s="1"/>
  <c r="J99" i="6"/>
  <c r="F99" i="6" s="1"/>
  <c r="J98" i="6"/>
  <c r="F98" i="6" s="1"/>
  <c r="J97" i="6"/>
  <c r="F97" i="6" s="1"/>
  <c r="J96" i="6"/>
  <c r="F96" i="6" s="1"/>
  <c r="J95" i="6"/>
  <c r="F95" i="6" s="1"/>
  <c r="J94" i="6"/>
  <c r="F94" i="6" s="1"/>
  <c r="J93" i="6"/>
  <c r="F93" i="6" s="1"/>
  <c r="J92" i="6"/>
  <c r="F92" i="6" s="1"/>
  <c r="J91" i="6"/>
  <c r="F91" i="6" s="1"/>
  <c r="J90" i="6"/>
  <c r="F90" i="6" s="1"/>
  <c r="J89" i="6"/>
  <c r="F89" i="6" s="1"/>
  <c r="J88" i="6"/>
  <c r="F88" i="6" s="1"/>
  <c r="J87" i="6"/>
  <c r="F87" i="6" s="1"/>
  <c r="J86" i="6"/>
  <c r="F86" i="6" s="1"/>
  <c r="J85" i="6"/>
  <c r="F85" i="6" s="1"/>
  <c r="J84" i="6"/>
  <c r="F84" i="6" s="1"/>
  <c r="J83" i="6"/>
  <c r="F83" i="6" s="1"/>
  <c r="J82" i="6"/>
  <c r="F82" i="6" s="1"/>
  <c r="J81" i="6"/>
  <c r="F81" i="6" s="1"/>
  <c r="J80" i="6"/>
  <c r="F80" i="6" s="1"/>
  <c r="J79" i="6"/>
  <c r="F79" i="6" s="1"/>
  <c r="J78" i="6"/>
  <c r="F78" i="6" s="1"/>
  <c r="J77" i="6"/>
  <c r="F77" i="6" s="1"/>
  <c r="J76" i="6"/>
  <c r="F76" i="6" s="1"/>
  <c r="J75" i="6"/>
  <c r="F75" i="6" s="1"/>
  <c r="J74" i="6"/>
  <c r="F74" i="6" s="1"/>
  <c r="J73" i="6"/>
  <c r="F73" i="6" s="1"/>
  <c r="J72" i="6"/>
  <c r="F72" i="6" s="1"/>
  <c r="J71" i="6"/>
  <c r="F71" i="6" s="1"/>
  <c r="J70" i="6"/>
  <c r="F70" i="6" s="1"/>
  <c r="J69" i="6"/>
  <c r="F69" i="6" s="1"/>
  <c r="J68" i="6"/>
  <c r="F68" i="6" s="1"/>
  <c r="J67" i="6"/>
  <c r="F67" i="6" s="1"/>
  <c r="J66" i="6"/>
  <c r="F66" i="6" s="1"/>
  <c r="J65" i="6"/>
  <c r="F65" i="6" s="1"/>
  <c r="J64" i="6"/>
  <c r="F64" i="6" s="1"/>
  <c r="J63" i="6"/>
  <c r="F63" i="6" s="1"/>
  <c r="J62" i="6"/>
  <c r="F62" i="6" s="1"/>
  <c r="J61" i="6"/>
  <c r="F61" i="6" s="1"/>
  <c r="J60" i="6"/>
  <c r="F60" i="6" s="1"/>
  <c r="J59" i="6"/>
  <c r="F59" i="6" s="1"/>
  <c r="J58" i="6"/>
  <c r="F58" i="6" s="1"/>
  <c r="J57" i="6"/>
  <c r="F57" i="6" s="1"/>
  <c r="J56" i="6"/>
  <c r="F56" i="6" s="1"/>
  <c r="J55" i="6"/>
  <c r="F55" i="6" s="1"/>
  <c r="J54" i="6"/>
  <c r="F54" i="6" s="1"/>
  <c r="J53" i="6"/>
  <c r="F53" i="6" s="1"/>
  <c r="J52" i="6"/>
  <c r="F52" i="6" s="1"/>
  <c r="J51" i="6"/>
  <c r="F51" i="6" s="1"/>
  <c r="J50" i="6"/>
  <c r="F50" i="6" s="1"/>
  <c r="J49" i="6"/>
  <c r="F49" i="6" s="1"/>
  <c r="J48" i="6"/>
  <c r="F48" i="6" s="1"/>
  <c r="J47" i="6"/>
  <c r="F47" i="6" s="1"/>
  <c r="J46" i="6"/>
  <c r="F46" i="6" s="1"/>
  <c r="J45" i="6"/>
  <c r="F45" i="6" s="1"/>
  <c r="J44" i="6"/>
  <c r="F44" i="6" s="1"/>
  <c r="J43" i="6"/>
  <c r="F43" i="6" s="1"/>
  <c r="J42" i="6"/>
  <c r="F42" i="6" s="1"/>
  <c r="J41" i="6"/>
  <c r="F41" i="6" s="1"/>
  <c r="J40" i="6"/>
  <c r="F40" i="6" s="1"/>
  <c r="J39" i="6"/>
  <c r="F39" i="6" s="1"/>
  <c r="J38" i="6"/>
  <c r="F38" i="6" s="1"/>
  <c r="J37" i="6"/>
  <c r="F37" i="6" s="1"/>
  <c r="J36" i="6"/>
  <c r="F36" i="6" s="1"/>
  <c r="J35" i="6"/>
  <c r="F35" i="6" s="1"/>
  <c r="J34" i="6"/>
  <c r="F34" i="6" s="1"/>
  <c r="J33" i="6"/>
  <c r="F33" i="6" s="1"/>
  <c r="J32" i="6"/>
  <c r="F32" i="6" s="1"/>
  <c r="J31" i="6"/>
  <c r="F31" i="6" s="1"/>
  <c r="J30" i="6"/>
  <c r="F30" i="6" s="1"/>
  <c r="J29" i="6"/>
  <c r="F29" i="6" s="1"/>
  <c r="J28" i="6"/>
  <c r="F28" i="6" s="1"/>
  <c r="J27" i="6"/>
  <c r="F27" i="6" s="1"/>
  <c r="J26" i="6"/>
  <c r="F26" i="6" s="1"/>
  <c r="J25" i="6"/>
  <c r="F25" i="6" s="1"/>
  <c r="J24" i="6"/>
  <c r="F24" i="6" s="1"/>
  <c r="J23" i="6"/>
  <c r="F23" i="6" s="1"/>
  <c r="J22" i="6"/>
  <c r="F22" i="6" s="1"/>
  <c r="J21" i="6"/>
  <c r="F21" i="6" s="1"/>
  <c r="J20" i="6"/>
  <c r="F20" i="6" s="1"/>
  <c r="J19" i="6"/>
  <c r="F19" i="6" s="1"/>
  <c r="J18" i="6"/>
  <c r="F18" i="6" s="1"/>
  <c r="J17" i="6"/>
  <c r="F17" i="6" s="1"/>
  <c r="J16" i="6"/>
  <c r="F16" i="6" s="1"/>
  <c r="J15" i="6"/>
  <c r="F15" i="6" s="1"/>
  <c r="J14" i="6"/>
  <c r="F14" i="6" s="1"/>
  <c r="J13" i="6"/>
  <c r="F13" i="6" s="1"/>
  <c r="J12" i="6"/>
  <c r="F12" i="6" s="1"/>
  <c r="J11" i="6"/>
  <c r="F11" i="6" s="1"/>
  <c r="J10" i="6"/>
  <c r="F10" i="6" s="1"/>
  <c r="J9" i="6"/>
  <c r="F9" i="6" s="1"/>
  <c r="J8" i="6"/>
  <c r="F8" i="6" s="1"/>
  <c r="J7" i="6"/>
  <c r="F7" i="6" s="1"/>
  <c r="J6" i="6"/>
  <c r="F6" i="6" s="1"/>
  <c r="J5" i="6"/>
  <c r="F5" i="6" s="1"/>
  <c r="J4" i="6"/>
  <c r="F4" i="6" s="1"/>
  <c r="J3" i="6"/>
  <c r="F3" i="6" s="1"/>
  <c r="J2" i="6"/>
  <c r="F2"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Q2" i="7"/>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1" i="7"/>
  <c r="Q132" i="7"/>
  <c r="Q133" i="7"/>
  <c r="Q134" i="7"/>
  <c r="Q135" i="7"/>
  <c r="Q136" i="7"/>
  <c r="Q137" i="7"/>
  <c r="Q138" i="7"/>
  <c r="Q139" i="7"/>
  <c r="Q140" i="7"/>
  <c r="Q141" i="7"/>
  <c r="Q142" i="7"/>
  <c r="Q143" i="7"/>
  <c r="Q144" i="7"/>
  <c r="Q145" i="7"/>
  <c r="Q146"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T2"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9" i="7"/>
  <c r="T100" i="7"/>
  <c r="T101" i="7"/>
  <c r="T102" i="7"/>
  <c r="T103"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6" i="7"/>
  <c r="T217" i="7"/>
  <c r="T218" i="7"/>
  <c r="T219" i="7"/>
  <c r="T220" i="7"/>
  <c r="T22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AO4" i="7"/>
  <c r="AO5" i="7"/>
  <c r="AO6" i="7"/>
  <c r="AO7" i="7"/>
  <c r="AO8" i="7"/>
  <c r="AO9" i="7"/>
  <c r="AO12" i="7"/>
  <c r="AO14" i="7"/>
  <c r="AO16" i="7"/>
  <c r="AO18" i="7"/>
  <c r="AO19" i="7"/>
  <c r="AO20" i="7"/>
  <c r="AO23" i="7"/>
  <c r="AO25" i="7"/>
  <c r="AO29" i="7"/>
  <c r="AO30" i="7"/>
  <c r="AO31" i="7"/>
  <c r="AO32" i="7"/>
  <c r="AO34" i="7"/>
  <c r="AO38" i="7"/>
  <c r="AO39" i="7"/>
  <c r="AO40" i="7"/>
  <c r="AO42" i="7"/>
  <c r="AO44" i="7"/>
  <c r="AO46" i="7"/>
  <c r="AO47" i="7"/>
  <c r="AO48" i="7"/>
  <c r="AO49" i="7"/>
  <c r="AO50" i="7"/>
  <c r="AO51" i="7"/>
  <c r="AO52" i="7"/>
  <c r="AO56" i="7"/>
  <c r="AO58" i="7"/>
  <c r="AO59" i="7"/>
  <c r="AO60" i="7"/>
  <c r="AO61" i="7"/>
  <c r="AO62" i="7"/>
  <c r="AO63" i="7"/>
  <c r="AO65" i="7"/>
  <c r="AO67" i="7"/>
  <c r="AO70" i="7"/>
  <c r="AO72" i="7"/>
  <c r="AO76" i="7"/>
  <c r="AO77" i="7"/>
  <c r="AO78" i="7"/>
  <c r="AO79" i="7"/>
  <c r="AO81" i="7"/>
  <c r="AO82" i="7"/>
  <c r="AO85" i="7"/>
  <c r="AO86" i="7"/>
  <c r="AO88" i="7"/>
  <c r="AO89" i="7"/>
  <c r="AO90" i="7"/>
  <c r="AO91" i="7"/>
  <c r="AO94" i="7"/>
  <c r="AO96" i="7"/>
  <c r="AO97" i="7"/>
  <c r="AO99" i="7"/>
  <c r="AO100" i="7"/>
  <c r="AO103" i="7"/>
  <c r="AO104" i="7"/>
  <c r="AO105" i="7"/>
  <c r="AO106" i="7"/>
  <c r="AO107" i="7"/>
  <c r="AO109" i="7"/>
  <c r="AO111" i="7"/>
  <c r="AO112" i="7"/>
  <c r="AO113" i="7"/>
  <c r="AO114" i="7"/>
  <c r="AO115" i="7"/>
  <c r="AO116" i="7"/>
  <c r="AO117" i="7"/>
  <c r="AO118" i="7"/>
  <c r="AO119" i="7"/>
  <c r="AO120" i="7"/>
  <c r="AO122" i="7"/>
  <c r="AO123" i="7"/>
  <c r="AO124" i="7"/>
  <c r="AO125" i="7"/>
  <c r="AO127" i="7"/>
  <c r="AO129" i="7"/>
  <c r="AO131" i="7"/>
  <c r="AO132" i="7"/>
  <c r="AO133" i="7"/>
  <c r="AO134" i="7"/>
  <c r="AO137" i="7"/>
  <c r="AO138" i="7"/>
  <c r="AO139" i="7"/>
  <c r="AO140" i="7"/>
  <c r="AO142" i="7"/>
  <c r="AO144" i="7"/>
  <c r="AO145" i="7"/>
  <c r="AO151" i="7"/>
  <c r="AO152" i="7"/>
  <c r="AO154" i="7"/>
  <c r="AO155" i="7"/>
  <c r="AO156" i="7"/>
  <c r="AO157" i="7"/>
  <c r="AO158" i="7"/>
  <c r="AO160" i="7"/>
  <c r="AO162" i="7"/>
  <c r="AO163" i="7"/>
  <c r="AO167" i="7"/>
  <c r="AO171" i="7"/>
  <c r="AO172" i="7"/>
  <c r="AO173" i="7"/>
  <c r="AO176" i="7"/>
  <c r="AO179" i="7"/>
  <c r="AO181" i="7"/>
  <c r="AO183" i="7"/>
  <c r="AO191" i="7"/>
  <c r="AO192" i="7"/>
  <c r="AO193" i="7"/>
  <c r="AO194" i="7"/>
  <c r="AO195" i="7"/>
  <c r="AO196" i="7"/>
  <c r="AO197" i="7"/>
  <c r="AO198" i="7"/>
  <c r="AO201" i="7"/>
  <c r="AO202" i="7"/>
  <c r="AO203" i="7"/>
  <c r="AO206" i="7"/>
  <c r="AO207" i="7"/>
  <c r="AO208" i="7"/>
  <c r="AO210" i="7"/>
  <c r="AO211" i="7"/>
  <c r="AO213" i="7"/>
  <c r="AO215" i="7"/>
  <c r="AO216" i="7"/>
  <c r="AO220" i="7"/>
  <c r="AO221" i="7"/>
  <c r="AL2" i="7"/>
  <c r="AL8" i="7"/>
  <c r="AL16" i="7"/>
  <c r="AL30" i="7"/>
  <c r="AL31" i="7"/>
  <c r="AL33" i="7"/>
  <c r="AL35" i="7"/>
  <c r="AL36" i="7"/>
  <c r="AL41" i="7"/>
  <c r="AL42" i="7"/>
  <c r="AL43" i="7"/>
  <c r="AL45" i="7"/>
  <c r="AL46" i="7"/>
  <c r="AL47" i="7"/>
  <c r="AL52" i="7"/>
  <c r="AL53" i="7"/>
  <c r="AL58" i="7"/>
  <c r="AL59" i="7"/>
  <c r="AL62" i="7"/>
  <c r="AL67" i="7"/>
  <c r="AL70" i="7"/>
  <c r="AL72" i="7"/>
  <c r="AL77" i="7"/>
  <c r="AL78" i="7"/>
  <c r="AL79" i="7"/>
  <c r="AL83" i="7"/>
  <c r="AL85" i="7"/>
  <c r="AL90" i="7"/>
  <c r="AL92" i="7"/>
  <c r="AL101" i="7"/>
  <c r="AL103" i="7"/>
  <c r="AL106" i="7"/>
  <c r="AL117" i="7"/>
  <c r="AL120" i="7"/>
  <c r="AL124" i="7"/>
  <c r="AL128" i="7"/>
  <c r="AL137" i="7"/>
  <c r="AL144" i="7"/>
  <c r="AL148" i="7"/>
  <c r="AL149" i="7"/>
  <c r="AL151" i="7"/>
  <c r="AL153" i="7"/>
  <c r="AL162" i="7"/>
  <c r="AL169" i="7"/>
  <c r="AL176" i="7"/>
  <c r="AL200" i="7"/>
  <c r="AL202" i="7"/>
  <c r="AL217"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C3" i="7"/>
  <c r="AC5" i="7"/>
  <c r="AC6" i="7"/>
  <c r="AC7" i="7"/>
  <c r="AC10" i="7"/>
  <c r="AC11" i="7"/>
  <c r="AC13" i="7"/>
  <c r="AC14" i="7"/>
  <c r="AC16" i="7"/>
  <c r="AC18" i="7"/>
  <c r="AC19" i="7"/>
  <c r="AC20" i="7"/>
  <c r="AC22" i="7"/>
  <c r="AC23" i="7"/>
  <c r="AC24" i="7"/>
  <c r="AC25" i="7"/>
  <c r="AC28" i="7"/>
  <c r="AC29" i="7"/>
  <c r="AC30" i="7"/>
  <c r="AC31" i="7"/>
  <c r="AC32" i="7"/>
  <c r="AC34" i="7"/>
  <c r="AC35" i="7"/>
  <c r="AC36" i="7"/>
  <c r="AC37" i="7"/>
  <c r="AC38" i="7"/>
  <c r="AC39" i="7"/>
  <c r="AC40" i="7"/>
  <c r="AC41" i="7"/>
  <c r="AC42" i="7"/>
  <c r="AC43" i="7"/>
  <c r="AC44" i="7"/>
  <c r="AC46" i="7"/>
  <c r="AC48" i="7"/>
  <c r="AC49" i="7"/>
  <c r="AC51" i="7"/>
  <c r="AC53" i="7"/>
  <c r="AC55" i="7"/>
  <c r="AC56" i="7"/>
  <c r="AC59" i="7"/>
  <c r="AC67" i="7"/>
  <c r="AC70" i="7"/>
  <c r="AC71" i="7"/>
  <c r="AC72" i="7"/>
  <c r="AC73" i="7"/>
  <c r="AC75" i="7"/>
  <c r="AC76" i="7"/>
  <c r="AC77" i="7"/>
  <c r="AC78" i="7"/>
  <c r="AC79" i="7"/>
  <c r="AC80" i="7"/>
  <c r="AC81" i="7"/>
  <c r="AC83" i="7"/>
  <c r="AC84" i="7"/>
  <c r="AC85" i="7"/>
  <c r="AC87" i="7"/>
  <c r="AC88" i="7"/>
  <c r="AC89" i="7"/>
  <c r="AC95" i="7"/>
  <c r="AC96" i="7"/>
  <c r="AC97" i="7"/>
  <c r="AC99" i="7"/>
  <c r="AC100" i="7"/>
  <c r="AC101" i="7"/>
  <c r="AC103" i="7"/>
  <c r="AC105" i="7"/>
  <c r="AC106" i="7"/>
  <c r="AC110" i="7"/>
  <c r="AC111" i="7"/>
  <c r="AC112" i="7"/>
  <c r="AC113" i="7"/>
  <c r="AC114" i="7"/>
  <c r="AC116" i="7"/>
  <c r="AC119" i="7"/>
  <c r="AC121" i="7"/>
  <c r="AC126" i="7"/>
  <c r="AC127" i="7"/>
  <c r="AC128" i="7"/>
  <c r="AC129" i="7"/>
  <c r="AC132" i="7"/>
  <c r="AC133" i="7"/>
  <c r="AC134" i="7"/>
  <c r="AC140" i="7"/>
  <c r="AC142" i="7"/>
  <c r="AC145" i="7"/>
  <c r="AC147" i="7"/>
  <c r="AC148" i="7"/>
  <c r="AC150" i="7"/>
  <c r="AC151" i="7"/>
  <c r="AC153" i="7"/>
  <c r="AC154" i="7"/>
  <c r="AC155" i="7"/>
  <c r="AC156" i="7"/>
  <c r="AC157" i="7"/>
  <c r="AC158" i="7"/>
  <c r="AC159" i="7"/>
  <c r="AC162" i="7"/>
  <c r="AC168" i="7"/>
  <c r="AC169" i="7"/>
  <c r="AC170" i="7"/>
  <c r="AC172" i="7"/>
  <c r="AC175" i="7"/>
  <c r="AC177" i="7"/>
  <c r="AC178" i="7"/>
  <c r="AC179" i="7"/>
  <c r="AC181" i="7"/>
  <c r="AC182" i="7"/>
  <c r="AC184" i="7"/>
  <c r="AC185" i="7"/>
  <c r="AC186" i="7"/>
  <c r="AC189" i="7"/>
  <c r="AC190" i="7"/>
  <c r="AC191" i="7"/>
  <c r="AC192" i="7"/>
  <c r="AC193" i="7"/>
  <c r="AC194" i="7"/>
  <c r="AC195" i="7"/>
  <c r="AC196" i="7"/>
  <c r="AC197" i="7"/>
  <c r="AC201" i="7"/>
  <c r="AC202" i="7"/>
  <c r="AC203" i="7"/>
  <c r="AC204" i="7"/>
  <c r="AC206" i="7"/>
  <c r="AC207" i="7"/>
  <c r="AC209" i="7"/>
  <c r="AC210" i="7"/>
  <c r="AC211" i="7"/>
  <c r="AC212" i="7"/>
  <c r="AC214" i="7"/>
  <c r="AC216" i="7"/>
  <c r="AC217" i="7"/>
  <c r="AC219" i="7"/>
  <c r="AC220"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1" i="7"/>
  <c r="V2" i="7"/>
  <c r="G2" i="7" s="1"/>
  <c r="V3" i="7"/>
  <c r="G3" i="7" s="1"/>
  <c r="V4" i="7"/>
  <c r="V5" i="7"/>
  <c r="V6" i="7"/>
  <c r="V7" i="7"/>
  <c r="V8" i="7"/>
  <c r="V9" i="7"/>
  <c r="V10" i="7"/>
  <c r="G10" i="7" s="1"/>
  <c r="V11" i="7"/>
  <c r="G11" i="7" s="1"/>
  <c r="V12" i="7"/>
  <c r="V13" i="7"/>
  <c r="V14" i="7"/>
  <c r="V15" i="7"/>
  <c r="V16" i="7"/>
  <c r="V17" i="7"/>
  <c r="V18" i="7"/>
  <c r="G18" i="7" s="1"/>
  <c r="V19" i="7"/>
  <c r="G19" i="7" s="1"/>
  <c r="V20" i="7"/>
  <c r="V21" i="7"/>
  <c r="V22" i="7"/>
  <c r="V23" i="7"/>
  <c r="V24" i="7"/>
  <c r="V25" i="7"/>
  <c r="V26" i="7"/>
  <c r="G26" i="7" s="1"/>
  <c r="V27" i="7"/>
  <c r="G27" i="7" s="1"/>
  <c r="V28" i="7"/>
  <c r="V29" i="7"/>
  <c r="V30" i="7"/>
  <c r="V31" i="7"/>
  <c r="V32" i="7"/>
  <c r="V33" i="7"/>
  <c r="V34" i="7"/>
  <c r="G34" i="7" s="1"/>
  <c r="V35" i="7"/>
  <c r="G35" i="7" s="1"/>
  <c r="V36" i="7"/>
  <c r="V37" i="7"/>
  <c r="V38" i="7"/>
  <c r="V39" i="7"/>
  <c r="V40" i="7"/>
  <c r="V41" i="7"/>
  <c r="V42" i="7"/>
  <c r="G42" i="7" s="1"/>
  <c r="V43" i="7"/>
  <c r="G43" i="7" s="1"/>
  <c r="V44" i="7"/>
  <c r="V45" i="7"/>
  <c r="V46" i="7"/>
  <c r="V47" i="7"/>
  <c r="V48" i="7"/>
  <c r="V49" i="7"/>
  <c r="V50" i="7"/>
  <c r="G50" i="7" s="1"/>
  <c r="V51" i="7"/>
  <c r="G51" i="7" s="1"/>
  <c r="V52" i="7"/>
  <c r="V53" i="7"/>
  <c r="V54" i="7"/>
  <c r="V55" i="7"/>
  <c r="V56" i="7"/>
  <c r="V57" i="7"/>
  <c r="V58" i="7"/>
  <c r="G58" i="7" s="1"/>
  <c r="V59" i="7"/>
  <c r="G59" i="7" s="1"/>
  <c r="V60" i="7"/>
  <c r="V61" i="7"/>
  <c r="V62" i="7"/>
  <c r="V63" i="7"/>
  <c r="V64" i="7"/>
  <c r="V65" i="7"/>
  <c r="V66" i="7"/>
  <c r="G66" i="7" s="1"/>
  <c r="V67" i="7"/>
  <c r="G67" i="7" s="1"/>
  <c r="V68" i="7"/>
  <c r="V69" i="7"/>
  <c r="V70" i="7"/>
  <c r="V71" i="7"/>
  <c r="V72" i="7"/>
  <c r="V73" i="7"/>
  <c r="V74" i="7"/>
  <c r="G74" i="7" s="1"/>
  <c r="V75" i="7"/>
  <c r="G75" i="7" s="1"/>
  <c r="V76" i="7"/>
  <c r="V77" i="7"/>
  <c r="V78" i="7"/>
  <c r="V79" i="7"/>
  <c r="V80" i="7"/>
  <c r="V81" i="7"/>
  <c r="V82" i="7"/>
  <c r="G82" i="7" s="1"/>
  <c r="V83" i="7"/>
  <c r="G83" i="7" s="1"/>
  <c r="V84" i="7"/>
  <c r="V85" i="7"/>
  <c r="V86" i="7"/>
  <c r="V87" i="7"/>
  <c r="V88" i="7"/>
  <c r="V89" i="7"/>
  <c r="V90" i="7"/>
  <c r="G90" i="7" s="1"/>
  <c r="V91" i="7"/>
  <c r="G91" i="7" s="1"/>
  <c r="V92" i="7"/>
  <c r="V93" i="7"/>
  <c r="V94" i="7"/>
  <c r="V95" i="7"/>
  <c r="V96" i="7"/>
  <c r="V97" i="7"/>
  <c r="V98" i="7"/>
  <c r="G98" i="7" s="1"/>
  <c r="V99" i="7"/>
  <c r="G99" i="7" s="1"/>
  <c r="V100" i="7"/>
  <c r="V101" i="7"/>
  <c r="V102" i="7"/>
  <c r="V103" i="7"/>
  <c r="V104" i="7"/>
  <c r="V105" i="7"/>
  <c r="V106" i="7"/>
  <c r="G106" i="7" s="1"/>
  <c r="V107" i="7"/>
  <c r="G107" i="7" s="1"/>
  <c r="V108" i="7"/>
  <c r="V109" i="7"/>
  <c r="V110" i="7"/>
  <c r="V111" i="7"/>
  <c r="V112" i="7"/>
  <c r="V113" i="7"/>
  <c r="V114" i="7"/>
  <c r="G114" i="7" s="1"/>
  <c r="V115" i="7"/>
  <c r="G115" i="7" s="1"/>
  <c r="V116" i="7"/>
  <c r="V117" i="7"/>
  <c r="V118" i="7"/>
  <c r="V119" i="7"/>
  <c r="V120" i="7"/>
  <c r="V121" i="7"/>
  <c r="V122" i="7"/>
  <c r="G122" i="7" s="1"/>
  <c r="V123" i="7"/>
  <c r="G123" i="7" s="1"/>
  <c r="V124" i="7"/>
  <c r="V125" i="7"/>
  <c r="V126" i="7"/>
  <c r="V127" i="7"/>
  <c r="V128" i="7"/>
  <c r="V129" i="7"/>
  <c r="V130" i="7"/>
  <c r="G130" i="7" s="1"/>
  <c r="V131" i="7"/>
  <c r="G131" i="7" s="1"/>
  <c r="V132" i="7"/>
  <c r="V133" i="7"/>
  <c r="V134" i="7"/>
  <c r="V135" i="7"/>
  <c r="V136" i="7"/>
  <c r="V137" i="7"/>
  <c r="V138" i="7"/>
  <c r="G138" i="7" s="1"/>
  <c r="V139" i="7"/>
  <c r="G139" i="7" s="1"/>
  <c r="V140" i="7"/>
  <c r="V141" i="7"/>
  <c r="V142" i="7"/>
  <c r="V143" i="7"/>
  <c r="V144" i="7"/>
  <c r="V145" i="7"/>
  <c r="V146" i="7"/>
  <c r="G146" i="7" s="1"/>
  <c r="V147" i="7"/>
  <c r="G147" i="7" s="1"/>
  <c r="V148" i="7"/>
  <c r="V149" i="7"/>
  <c r="V150" i="7"/>
  <c r="V151" i="7"/>
  <c r="V152" i="7"/>
  <c r="V153" i="7"/>
  <c r="V154" i="7"/>
  <c r="G154" i="7" s="1"/>
  <c r="V155" i="7"/>
  <c r="G155" i="7" s="1"/>
  <c r="V156" i="7"/>
  <c r="V157" i="7"/>
  <c r="V158" i="7"/>
  <c r="V159" i="7"/>
  <c r="V160" i="7"/>
  <c r="V161" i="7"/>
  <c r="V162" i="7"/>
  <c r="G162" i="7" s="1"/>
  <c r="V163" i="7"/>
  <c r="G163" i="7" s="1"/>
  <c r="V164" i="7"/>
  <c r="V165" i="7"/>
  <c r="V166" i="7"/>
  <c r="V167" i="7"/>
  <c r="V168" i="7"/>
  <c r="V169" i="7"/>
  <c r="V170" i="7"/>
  <c r="G170" i="7" s="1"/>
  <c r="V171" i="7"/>
  <c r="G171" i="7" s="1"/>
  <c r="V172" i="7"/>
  <c r="V173" i="7"/>
  <c r="V174" i="7"/>
  <c r="V175" i="7"/>
  <c r="V176" i="7"/>
  <c r="V177" i="7"/>
  <c r="V178" i="7"/>
  <c r="G178" i="7" s="1"/>
  <c r="V179" i="7"/>
  <c r="G179" i="7" s="1"/>
  <c r="V180" i="7"/>
  <c r="V181" i="7"/>
  <c r="V182" i="7"/>
  <c r="V183" i="7"/>
  <c r="V184" i="7"/>
  <c r="V185" i="7"/>
  <c r="V186" i="7"/>
  <c r="G186" i="7" s="1"/>
  <c r="V187" i="7"/>
  <c r="G187" i="7" s="1"/>
  <c r="V188" i="7"/>
  <c r="V189" i="7"/>
  <c r="V190" i="7"/>
  <c r="V191" i="7"/>
  <c r="V192" i="7"/>
  <c r="V193" i="7"/>
  <c r="V194" i="7"/>
  <c r="G194" i="7" s="1"/>
  <c r="V195" i="7"/>
  <c r="G195" i="7" s="1"/>
  <c r="V196" i="7"/>
  <c r="V197" i="7"/>
  <c r="V198" i="7"/>
  <c r="V199" i="7"/>
  <c r="V200" i="7"/>
  <c r="V201" i="7"/>
  <c r="V202" i="7"/>
  <c r="G202" i="7" s="1"/>
  <c r="V203" i="7"/>
  <c r="G203" i="7" s="1"/>
  <c r="V204" i="7"/>
  <c r="V205" i="7"/>
  <c r="V206" i="7"/>
  <c r="V207" i="7"/>
  <c r="V208" i="7"/>
  <c r="V209" i="7"/>
  <c r="V210" i="7"/>
  <c r="G210" i="7" s="1"/>
  <c r="V211" i="7"/>
  <c r="G211" i="7" s="1"/>
  <c r="V212" i="7"/>
  <c r="V213" i="7"/>
  <c r="V214" i="7"/>
  <c r="V215" i="7"/>
  <c r="V216" i="7"/>
  <c r="V217" i="7"/>
  <c r="V218" i="7"/>
  <c r="G218" i="7" s="1"/>
  <c r="V219" i="7"/>
  <c r="G219" i="7" s="1"/>
  <c r="V220" i="7"/>
  <c r="V221"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K2" i="7"/>
  <c r="G215" i="7" l="1"/>
  <c r="G199" i="7"/>
  <c r="G183" i="7"/>
  <c r="G167" i="7"/>
  <c r="G159" i="7"/>
  <c r="G151" i="7"/>
  <c r="G135" i="7"/>
  <c r="G127" i="7"/>
  <c r="G119" i="7"/>
  <c r="G111" i="7"/>
  <c r="G103" i="7"/>
  <c r="G95" i="7"/>
  <c r="G87" i="7"/>
  <c r="G79" i="7"/>
  <c r="G71" i="7"/>
  <c r="G63" i="7"/>
  <c r="G55" i="7"/>
  <c r="G47" i="7"/>
  <c r="G39" i="7"/>
  <c r="G31" i="7"/>
  <c r="G23" i="7"/>
  <c r="G15" i="7"/>
  <c r="G7" i="7"/>
  <c r="G207" i="7"/>
  <c r="G191" i="7"/>
  <c r="G143" i="7"/>
  <c r="G175"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214" i="7"/>
  <c r="W206" i="7"/>
  <c r="W198" i="7"/>
  <c r="W190" i="7"/>
  <c r="W182" i="7"/>
  <c r="W166" i="7"/>
  <c r="W158" i="7"/>
  <c r="W150" i="7"/>
  <c r="W142" i="7"/>
  <c r="W134" i="7"/>
  <c r="W126" i="7"/>
  <c r="W118" i="7"/>
  <c r="W110" i="7"/>
  <c r="W102" i="7"/>
  <c r="W94" i="7"/>
  <c r="W86" i="7"/>
  <c r="W78" i="7"/>
  <c r="W70" i="7"/>
  <c r="W62" i="7"/>
  <c r="W54" i="7"/>
  <c r="W46" i="7"/>
  <c r="W38" i="7"/>
  <c r="W30" i="7"/>
  <c r="W22" i="7"/>
  <c r="W14" i="7"/>
  <c r="W6"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F33" i="7"/>
  <c r="F41" i="7"/>
  <c r="H41" i="7" s="1"/>
  <c r="F49" i="7"/>
  <c r="F73" i="7"/>
  <c r="H73" i="7" s="1"/>
  <c r="F32" i="7"/>
  <c r="F89" i="7"/>
  <c r="F20" i="7"/>
  <c r="H20" i="7" s="1"/>
  <c r="F23" i="7"/>
  <c r="H23" i="7" s="1"/>
  <c r="F40" i="7"/>
  <c r="F43" i="7"/>
  <c r="H43" i="7" s="1"/>
  <c r="F44" i="7"/>
  <c r="H44" i="7" s="1"/>
  <c r="F52" i="7"/>
  <c r="H52" i="7" s="1"/>
  <c r="F60" i="7"/>
  <c r="F68" i="7"/>
  <c r="H68" i="7" s="1"/>
  <c r="F76" i="7"/>
  <c r="H76" i="7" s="1"/>
  <c r="F84" i="7"/>
  <c r="H84" i="7" s="1"/>
  <c r="F9" i="7"/>
  <c r="H9" i="7" s="1"/>
  <c r="F78" i="7"/>
  <c r="H78" i="7" s="1"/>
  <c r="F2" i="7"/>
  <c r="H2" i="7" s="1"/>
  <c r="F29" i="7"/>
  <c r="H29" i="7" s="1"/>
  <c r="F47" i="7"/>
  <c r="H47" i="7" s="1"/>
  <c r="F82" i="7"/>
  <c r="H82" i="7" s="1"/>
  <c r="F92" i="7"/>
  <c r="H92" i="7" s="1"/>
  <c r="F4" i="7"/>
  <c r="H4" i="7" s="1"/>
  <c r="F17" i="7"/>
  <c r="H17" i="7" s="1"/>
  <c r="F16" i="7"/>
  <c r="F25" i="7"/>
  <c r="H25" i="7" s="1"/>
  <c r="F28" i="7"/>
  <c r="H28" i="7" s="1"/>
  <c r="F97" i="7"/>
  <c r="F30" i="7"/>
  <c r="H30" i="7" s="1"/>
  <c r="F36" i="7"/>
  <c r="H36" i="7" s="1"/>
  <c r="F57" i="7"/>
  <c r="H57" i="7" s="1"/>
  <c r="F12" i="7"/>
  <c r="H12" i="7" s="1"/>
  <c r="F81" i="7"/>
  <c r="H81" i="7" s="1"/>
  <c r="F65" i="7"/>
  <c r="H65" i="7" s="1"/>
  <c r="F27" i="7"/>
  <c r="H27" i="7" s="1"/>
  <c r="F34" i="7"/>
  <c r="H34" i="7" s="1"/>
  <c r="F45" i="7"/>
  <c r="H45" i="7" s="1"/>
  <c r="F53" i="7"/>
  <c r="F61" i="7"/>
  <c r="H61" i="7" s="1"/>
  <c r="F69" i="7"/>
  <c r="F77" i="7"/>
  <c r="H77" i="7" s="1"/>
  <c r="F88" i="7"/>
  <c r="F96" i="7"/>
  <c r="F13" i="7"/>
  <c r="H13" i="7" s="1"/>
  <c r="F14" i="7"/>
  <c r="H14" i="7" s="1"/>
  <c r="F37" i="7"/>
  <c r="F48" i="7"/>
  <c r="F56" i="7"/>
  <c r="F64" i="7"/>
  <c r="F72" i="7"/>
  <c r="F80" i="7"/>
  <c r="F5" i="7"/>
  <c r="H5" i="7" s="1"/>
  <c r="F6" i="7"/>
  <c r="H6" i="7" s="1"/>
  <c r="F8" i="7"/>
  <c r="F19" i="7"/>
  <c r="H19" i="7" s="1"/>
  <c r="F26" i="7"/>
  <c r="H26" i="7" s="1"/>
  <c r="F83" i="7"/>
  <c r="H83" i="7" s="1"/>
  <c r="F87" i="7"/>
  <c r="H87" i="7" s="1"/>
  <c r="F91" i="7"/>
  <c r="H91" i="7" s="1"/>
  <c r="F95" i="7"/>
  <c r="H95" i="7" s="1"/>
  <c r="F51" i="7"/>
  <c r="H51" i="7" s="1"/>
  <c r="F55" i="7"/>
  <c r="H55" i="7" s="1"/>
  <c r="F59" i="7"/>
  <c r="H59" i="7" s="1"/>
  <c r="F63" i="7"/>
  <c r="F67" i="7"/>
  <c r="H67" i="7" s="1"/>
  <c r="F71" i="7"/>
  <c r="H71" i="7" s="1"/>
  <c r="F75" i="7"/>
  <c r="H75" i="7" s="1"/>
  <c r="F79" i="7"/>
  <c r="H79" i="7" s="1"/>
  <c r="F11" i="7"/>
  <c r="H11" i="7" s="1"/>
  <c r="F15" i="7"/>
  <c r="H15" i="7" s="1"/>
  <c r="F35" i="7"/>
  <c r="H35" i="7" s="1"/>
  <c r="F39" i="7"/>
  <c r="H39" i="7" s="1"/>
  <c r="F86" i="7"/>
  <c r="H86" i="7" s="1"/>
  <c r="F90" i="7"/>
  <c r="H90" i="7" s="1"/>
  <c r="F94" i="7"/>
  <c r="H94" i="7" s="1"/>
  <c r="F7" i="7"/>
  <c r="H7" i="7" s="1"/>
  <c r="F18" i="7"/>
  <c r="H18" i="7" s="1"/>
  <c r="F46" i="7"/>
  <c r="H46" i="7" s="1"/>
  <c r="F50" i="7"/>
  <c r="H50" i="7" s="1"/>
  <c r="F54" i="7"/>
  <c r="H54" i="7" s="1"/>
  <c r="F58" i="7"/>
  <c r="H58" i="7" s="1"/>
  <c r="F62" i="7"/>
  <c r="H62" i="7" s="1"/>
  <c r="F66" i="7"/>
  <c r="H66" i="7" s="1"/>
  <c r="F70" i="7"/>
  <c r="H70" i="7" s="1"/>
  <c r="F74" i="7"/>
  <c r="H74" i="7" s="1"/>
  <c r="F3" i="7"/>
  <c r="H3" i="7" s="1"/>
  <c r="F10" i="7"/>
  <c r="H10" i="7" s="1"/>
  <c r="F21" i="7"/>
  <c r="H21" i="7" s="1"/>
  <c r="F22" i="7"/>
  <c r="H22" i="7" s="1"/>
  <c r="F24" i="7"/>
  <c r="F31" i="7"/>
  <c r="H31" i="7" s="1"/>
  <c r="F38" i="7"/>
  <c r="H38" i="7" s="1"/>
  <c r="F42" i="7"/>
  <c r="H42" i="7" s="1"/>
  <c r="F85" i="7"/>
  <c r="F93" i="7"/>
  <c r="H93" i="7" s="1"/>
  <c r="H85" i="7" l="1"/>
  <c r="H63" i="7"/>
  <c r="H89" i="7"/>
  <c r="H33" i="7"/>
  <c r="H97" i="7"/>
  <c r="H69" i="7"/>
  <c r="H60" i="7"/>
  <c r="H49" i="7"/>
  <c r="H53" i="7"/>
  <c r="H37" i="7"/>
  <c r="H24" i="7"/>
  <c r="H88" i="7"/>
  <c r="H32" i="7"/>
  <c r="H96" i="7"/>
  <c r="H40" i="7"/>
  <c r="H48" i="7"/>
  <c r="H56" i="7"/>
  <c r="H64" i="7"/>
  <c r="H8" i="7"/>
  <c r="H72" i="7"/>
  <c r="H16" i="7"/>
  <c r="H80" i="7"/>
  <c r="G5" i="10" l="1"/>
  <c r="I5" i="10" s="1"/>
  <c r="G34" i="10" s="1"/>
  <c r="G9" i="10"/>
  <c r="I9" i="10" s="1"/>
  <c r="G35" i="10" s="1"/>
  <c r="C5" i="10"/>
  <c r="G3" i="10" l="1"/>
  <c r="I3" i="10" s="1"/>
  <c r="C4" i="10"/>
  <c r="G33" i="10" l="1"/>
  <c r="H7" i="10"/>
  <c r="H6" i="10"/>
  <c r="H8" i="10"/>
  <c r="H10" i="10"/>
  <c r="H11" i="10"/>
  <c r="H13" i="10"/>
  <c r="H14" i="10"/>
  <c r="H12" i="10"/>
  <c r="H15" i="10"/>
  <c r="H5" i="10"/>
  <c r="H9" i="10"/>
</calcChain>
</file>

<file path=xl/sharedStrings.xml><?xml version="1.0" encoding="utf-8"?>
<sst xmlns="http://schemas.openxmlformats.org/spreadsheetml/2006/main" count="3504" uniqueCount="711">
  <si>
    <t>215001</t>
  </si>
  <si>
    <t>215005</t>
  </si>
  <si>
    <t>215007</t>
  </si>
  <si>
    <t>215010</t>
  </si>
  <si>
    <t>215013</t>
  </si>
  <si>
    <t>215014</t>
  </si>
  <si>
    <t>215015</t>
  </si>
  <si>
    <t>215017</t>
  </si>
  <si>
    <t>215020</t>
  </si>
  <si>
    <t>215022</t>
  </si>
  <si>
    <t>215024</t>
  </si>
  <si>
    <t>215025</t>
  </si>
  <si>
    <t>215026</t>
  </si>
  <si>
    <t>215029</t>
  </si>
  <si>
    <t>215031</t>
  </si>
  <si>
    <t>215033</t>
  </si>
  <si>
    <t>215037</t>
  </si>
  <si>
    <t>215039</t>
  </si>
  <si>
    <t>215043</t>
  </si>
  <si>
    <t>215044</t>
  </si>
  <si>
    <t>215048</t>
  </si>
  <si>
    <t>215052</t>
  </si>
  <si>
    <t>215054</t>
  </si>
  <si>
    <t>215055</t>
  </si>
  <si>
    <t>215058</t>
  </si>
  <si>
    <t>215060</t>
  </si>
  <si>
    <t>215064</t>
  </si>
  <si>
    <t>215065</t>
  </si>
  <si>
    <t>215067</t>
  </si>
  <si>
    <t>215069</t>
  </si>
  <si>
    <t>215071</t>
  </si>
  <si>
    <t>215073</t>
  </si>
  <si>
    <t>215074</t>
  </si>
  <si>
    <t>215077</t>
  </si>
  <si>
    <t>215081</t>
  </si>
  <si>
    <t>215082</t>
  </si>
  <si>
    <t>215083</t>
  </si>
  <si>
    <t>215084</t>
  </si>
  <si>
    <t>215085</t>
  </si>
  <si>
    <t>215088</t>
  </si>
  <si>
    <t>215090</t>
  </si>
  <si>
    <t>215092</t>
  </si>
  <si>
    <t>215094</t>
  </si>
  <si>
    <t>215095</t>
  </si>
  <si>
    <t>215096</t>
  </si>
  <si>
    <t>215097</t>
  </si>
  <si>
    <t>215099</t>
  </si>
  <si>
    <t>215105</t>
  </si>
  <si>
    <t>215106</t>
  </si>
  <si>
    <t>215107</t>
  </si>
  <si>
    <t>215108</t>
  </si>
  <si>
    <t>215109</t>
  </si>
  <si>
    <t>215110</t>
  </si>
  <si>
    <t>215111</t>
  </si>
  <si>
    <t>215112</t>
  </si>
  <si>
    <t>215113</t>
  </si>
  <si>
    <t>215114</t>
  </si>
  <si>
    <t>215115</t>
  </si>
  <si>
    <t>215117</t>
  </si>
  <si>
    <t>215118</t>
  </si>
  <si>
    <t>215120</t>
  </si>
  <si>
    <t>215121</t>
  </si>
  <si>
    <t>215125</t>
  </si>
  <si>
    <t>215126</t>
  </si>
  <si>
    <t>215128</t>
  </si>
  <si>
    <t>215129</t>
  </si>
  <si>
    <t>215130</t>
  </si>
  <si>
    <t>215132</t>
  </si>
  <si>
    <t>215133</t>
  </si>
  <si>
    <t>215134</t>
  </si>
  <si>
    <t>215135</t>
  </si>
  <si>
    <t>215136</t>
  </si>
  <si>
    <t>215137</t>
  </si>
  <si>
    <t>215138</t>
  </si>
  <si>
    <t>215141</t>
  </si>
  <si>
    <t>215142</t>
  </si>
  <si>
    <t>215143</t>
  </si>
  <si>
    <t>215144</t>
  </si>
  <si>
    <t>215145</t>
  </si>
  <si>
    <t>215146</t>
  </si>
  <si>
    <t>215147</t>
  </si>
  <si>
    <t>215148</t>
  </si>
  <si>
    <t>215149</t>
  </si>
  <si>
    <t>215151</t>
  </si>
  <si>
    <t>215154</t>
  </si>
  <si>
    <t>215160</t>
  </si>
  <si>
    <t>215161</t>
  </si>
  <si>
    <t>215164</t>
  </si>
  <si>
    <t>215165</t>
  </si>
  <si>
    <t>215168</t>
  </si>
  <si>
    <t>215171</t>
  </si>
  <si>
    <t>215174</t>
  </si>
  <si>
    <t>215176</t>
  </si>
  <si>
    <t>215177</t>
  </si>
  <si>
    <t>215178</t>
  </si>
  <si>
    <t>215179</t>
  </si>
  <si>
    <t>215180</t>
  </si>
  <si>
    <t>215181</t>
  </si>
  <si>
    <t>215183</t>
  </si>
  <si>
    <t>215184</t>
  </si>
  <si>
    <t>215186</t>
  </si>
  <si>
    <t>215187</t>
  </si>
  <si>
    <t>215188</t>
  </si>
  <si>
    <t>215189</t>
  </si>
  <si>
    <t>215191</t>
  </si>
  <si>
    <t>215192</t>
  </si>
  <si>
    <t>215193</t>
  </si>
  <si>
    <t>215194</t>
  </si>
  <si>
    <t>215195</t>
  </si>
  <si>
    <t>215197</t>
  </si>
  <si>
    <t>215199</t>
  </si>
  <si>
    <t>215203</t>
  </si>
  <si>
    <t>215204</t>
  </si>
  <si>
    <t>215207</t>
  </si>
  <si>
    <t>215209</t>
  </si>
  <si>
    <t>215211</t>
  </si>
  <si>
    <t>215212</t>
  </si>
  <si>
    <t>215215</t>
  </si>
  <si>
    <t>215216</t>
  </si>
  <si>
    <t>215217</t>
  </si>
  <si>
    <t>215219</t>
  </si>
  <si>
    <t>215220</t>
  </si>
  <si>
    <t>215221</t>
  </si>
  <si>
    <t>215223</t>
  </si>
  <si>
    <t>215224</t>
  </si>
  <si>
    <t>215225</t>
  </si>
  <si>
    <t>215226</t>
  </si>
  <si>
    <t>215227</t>
  </si>
  <si>
    <t>215229</t>
  </si>
  <si>
    <t>215230</t>
  </si>
  <si>
    <t>215231</t>
  </si>
  <si>
    <t>215232</t>
  </si>
  <si>
    <t>215233</t>
  </si>
  <si>
    <t>215235</t>
  </si>
  <si>
    <t>215236</t>
  </si>
  <si>
    <t>215240</t>
  </si>
  <si>
    <t>215241</t>
  </si>
  <si>
    <t>215244</t>
  </si>
  <si>
    <t>215245</t>
  </si>
  <si>
    <t>215246</t>
  </si>
  <si>
    <t>215247</t>
  </si>
  <si>
    <t>215249</t>
  </si>
  <si>
    <t>215250</t>
  </si>
  <si>
    <t>215252</t>
  </si>
  <si>
    <t>215253</t>
  </si>
  <si>
    <t>215255</t>
  </si>
  <si>
    <t>215258</t>
  </si>
  <si>
    <t>215259</t>
  </si>
  <si>
    <t>215260</t>
  </si>
  <si>
    <t>215261</t>
  </si>
  <si>
    <t>215262</t>
  </si>
  <si>
    <t>215264</t>
  </si>
  <si>
    <t>215265</t>
  </si>
  <si>
    <t>215266</t>
  </si>
  <si>
    <t>215267</t>
  </si>
  <si>
    <t>215268</t>
  </si>
  <si>
    <t>215269</t>
  </si>
  <si>
    <t>215270</t>
  </si>
  <si>
    <t>215271</t>
  </si>
  <si>
    <t>215272</t>
  </si>
  <si>
    <t>215273</t>
  </si>
  <si>
    <t>215277</t>
  </si>
  <si>
    <t>215278</t>
  </si>
  <si>
    <t>215283</t>
  </si>
  <si>
    <t>215287</t>
  </si>
  <si>
    <t>215291</t>
  </si>
  <si>
    <t>215297</t>
  </si>
  <si>
    <t>215299</t>
  </si>
  <si>
    <t>215301</t>
  </si>
  <si>
    <t>215304</t>
  </si>
  <si>
    <t>215307</t>
  </si>
  <si>
    <t>215308</t>
  </si>
  <si>
    <t>215310</t>
  </si>
  <si>
    <t>215312</t>
  </si>
  <si>
    <t>215313</t>
  </si>
  <si>
    <t>215314</t>
  </si>
  <si>
    <t>215315</t>
  </si>
  <si>
    <t>215316</t>
  </si>
  <si>
    <t>215320</t>
  </si>
  <si>
    <t>215321</t>
  </si>
  <si>
    <t>215323</t>
  </si>
  <si>
    <t>215324</t>
  </si>
  <si>
    <t>215325</t>
  </si>
  <si>
    <t>215326</t>
  </si>
  <si>
    <t>215327</t>
  </si>
  <si>
    <t>215328</t>
  </si>
  <si>
    <t>215329</t>
  </si>
  <si>
    <t>215330</t>
  </si>
  <si>
    <t>215331</t>
  </si>
  <si>
    <t>215335</t>
  </si>
  <si>
    <t>215336</t>
  </si>
  <si>
    <t>215337</t>
  </si>
  <si>
    <t>215338</t>
  </si>
  <si>
    <t>215339</t>
  </si>
  <si>
    <t>215340</t>
  </si>
  <si>
    <t>215341</t>
  </si>
  <si>
    <t>215343</t>
  </si>
  <si>
    <t>215344</t>
  </si>
  <si>
    <t>215345</t>
  </si>
  <si>
    <t>215346</t>
  </si>
  <si>
    <t>215347</t>
  </si>
  <si>
    <t>215348</t>
  </si>
  <si>
    <t>215349</t>
  </si>
  <si>
    <t>215350</t>
  </si>
  <si>
    <t>215351</t>
  </si>
  <si>
    <t>215352</t>
  </si>
  <si>
    <t>215353</t>
  </si>
  <si>
    <t>215354</t>
  </si>
  <si>
    <t>215355</t>
  </si>
  <si>
    <t>215356</t>
  </si>
  <si>
    <t>215357</t>
  </si>
  <si>
    <t>215359</t>
  </si>
  <si>
    <t>215360</t>
  </si>
  <si>
    <t>215361</t>
  </si>
  <si>
    <t>215362</t>
  </si>
  <si>
    <t>215363</t>
  </si>
  <si>
    <t>215364</t>
  </si>
  <si>
    <t>215365</t>
  </si>
  <si>
    <t>21E009</t>
  </si>
  <si>
    <t>21E104</t>
  </si>
  <si>
    <t>MD</t>
  </si>
  <si>
    <t>LITTLE SISTERS OF THE POOR</t>
  </si>
  <si>
    <t>OAKWOOD CARE CENTER</t>
  </si>
  <si>
    <t>AUTUMN LAKE HEALTHCARE AT BALLENGER CREEK</t>
  </si>
  <si>
    <t>CADIA HEALTHCARE - ANNAPOLIS</t>
  </si>
  <si>
    <t>WICOMICO NURSING HOME</t>
  </si>
  <si>
    <t>PEAK HEALTHCARE AT THE PINES</t>
  </si>
  <si>
    <t>ST. MARY'S NURSING CENTER INC</t>
  </si>
  <si>
    <t>ARCOLA HEALTH AND REHABILITATION CENTER</t>
  </si>
  <si>
    <t>FAIRLAND CENTER</t>
  </si>
  <si>
    <t>LONG VIEW CENTER FOR REHABILITATION AND HEALTHCARE</t>
  </si>
  <si>
    <t>FORESTVILLE HEALTHCARE CENTER</t>
  </si>
  <si>
    <t>KING DAVID NURSING AND REHABILITATION CENTER</t>
  </si>
  <si>
    <t>WHITE OAK REHABILITATION AND NURSING CENTER</t>
  </si>
  <si>
    <t>CADIA HEALTHCARE - WHEATON</t>
  </si>
  <si>
    <t>POTOMAC VALLEY REHABILITATION AND HEALTHCARE</t>
  </si>
  <si>
    <t>MANOR CARE HEALTH SERVICES - CHEVY CHASE</t>
  </si>
  <si>
    <t>AUTUMN LAKE HEALTHCARE AT LONG GREEN</t>
  </si>
  <si>
    <t>LEVINDALE HEBREW GER CTR &amp; HSP</t>
  </si>
  <si>
    <t>KESWICK MULTI-CARE CENTER</t>
  </si>
  <si>
    <t>CITIZENS CARE CENTER</t>
  </si>
  <si>
    <t>KENSINGTON HEALTHCARE  CENTER</t>
  </si>
  <si>
    <t>ST. ELIZABETH REHAB. &amp; NSG. CE</t>
  </si>
  <si>
    <t>MANOR CARE HEALTH SERVICES - WHEATON</t>
  </si>
  <si>
    <t>CADIA HEALTHCARE - SPRINGBROOK</t>
  </si>
  <si>
    <t>MANOR CARE HEALTH SERVICES -TOWSON</t>
  </si>
  <si>
    <t>CUMBERLAND HEALTHCARE CENTER</t>
  </si>
  <si>
    <t>ALICE BYRD TAWES NURSING HOME</t>
  </si>
  <si>
    <t>REGENCY CARE OF SILVER SPRING, LLC</t>
  </si>
  <si>
    <t>ADELPHI NURSING AND REHABILITATION CENTER</t>
  </si>
  <si>
    <t>BEL PRE HEALTHCARE CENTER</t>
  </si>
  <si>
    <t>SALISBURY REHABILITATION AND NURSING CENTER</t>
  </si>
  <si>
    <t>ORCHARD HILL REHABILITATION AND HEALTHCARE CENTER</t>
  </si>
  <si>
    <t>HEBREW HOME OF GREATER WASHINGTON</t>
  </si>
  <si>
    <t>HEARTHSTONE NURSING AND REHABILITATION CENTER</t>
  </si>
  <si>
    <t>AUTUMN LAKE HEALTHCARE AT HOMEWOOD</t>
  </si>
  <si>
    <t>MANOR CARE HEALTH SERVICES - RUXTON</t>
  </si>
  <si>
    <t>AUTUMN LAKE HEALTHCARE AT PERRING PARKWAY</t>
  </si>
  <si>
    <t>AUTUMN LAKE HEALTHCARE AT PIKESVILLE</t>
  </si>
  <si>
    <t>CAROLINE CENTER FOR REHABILITATION AND HEALTHCARE</t>
  </si>
  <si>
    <t>PATAPSCO HEALTH AND REHABILITATION</t>
  </si>
  <si>
    <t>PEAK HEALTHCARE AT CATON MANOR</t>
  </si>
  <si>
    <t>HAMMONDS LANE CENTER</t>
  </si>
  <si>
    <t>AUTUMN LAKE HEALTHCARE AT LOCH RAVEN</t>
  </si>
  <si>
    <t>COLLINGSWOOD REHABILITATION AND HEALTHCARE CENTER</t>
  </si>
  <si>
    <t>WESTMINSTER HEALTHCARE CENTER</t>
  </si>
  <si>
    <t>MANOR CARE HEALTH SERVICES - BETHESDA</t>
  </si>
  <si>
    <t>COMPLETE CARE AT MULTI MEDICAL CENTER LLC</t>
  </si>
  <si>
    <t>AUTUMN LAKE HEALTHCARE AT CATONSVILLE</t>
  </si>
  <si>
    <t>WILSON HEALTH CARE CENTER</t>
  </si>
  <si>
    <t>CITIZENS CARE AND REHABILITATION CENTER OF FREDERI</t>
  </si>
  <si>
    <t>SAGEPOINT NURSING AND REHABILITATION CENTER</t>
  </si>
  <si>
    <t>STERLING CARE ROCKVILLE NURSING</t>
  </si>
  <si>
    <t>DOCTORS COMMUNITY REHABILITATION AND PATIENT CARE</t>
  </si>
  <si>
    <t>MANOR CARE HEALTH SERVICES - ROSSVILLE</t>
  </si>
  <si>
    <t>WESTERN MD HOSPITAL CENTER</t>
  </si>
  <si>
    <t>LAURELWOOD HEALTHCARE CENTER</t>
  </si>
  <si>
    <t>LORIEN HEALTH SYSTEMS - COLUMBIA</t>
  </si>
  <si>
    <t>RAVENWOOD NURSING CARE CENTER</t>
  </si>
  <si>
    <t>COMPLETE CARE AT CORSICA HILLS LLC</t>
  </si>
  <si>
    <t>STERLING CARE AT FROSTBURG VILLAGE</t>
  </si>
  <si>
    <t>STELLA MARIS, INC.</t>
  </si>
  <si>
    <t>FUTURE CARE OLD COURT</t>
  </si>
  <si>
    <t>CROFTON CONVALESCENT CENTER</t>
  </si>
  <si>
    <t>SNOW HILL NURSING &amp; REHAB CTR</t>
  </si>
  <si>
    <t>THE VILLAGE AT ROCKVILLE</t>
  </si>
  <si>
    <t>BERLIN NURSING AND REHABILITATION CENTER</t>
  </si>
  <si>
    <t>COURTLAND, LLC</t>
  </si>
  <si>
    <t>AUTUMN LAKE HEALTHCARE AT PARKVILLE</t>
  </si>
  <si>
    <t>FAIRHAVEN</t>
  </si>
  <si>
    <t>DEER'S HEAD CENTER</t>
  </si>
  <si>
    <t>CARROLL LUTHERAN VILLAGE</t>
  </si>
  <si>
    <t>PEAK HEALTHCARE AT HARTLEY</t>
  </si>
  <si>
    <t>COMPLETE CARE AT HERITAGE LLC</t>
  </si>
  <si>
    <t>BIRCH MANOR CENTER FOR REHABILITATION &amp; HEALTHCARE</t>
  </si>
  <si>
    <t>BAYLEIGH CHASE</t>
  </si>
  <si>
    <t>MARLEY NECK HEALTH AND REHABILITATION CENTER</t>
  </si>
  <si>
    <t>PATUXENT RIVER HEALTH AND REHABILITATION CENTER</t>
  </si>
  <si>
    <t>CHESAPEAKE SHORES</t>
  </si>
  <si>
    <t>SEVERNA PARK CENTER</t>
  </si>
  <si>
    <t>STERLING CARE AT SOUTH MOUNTAIN</t>
  </si>
  <si>
    <t>CADIA HEALTHCARE - HYATTSVILLE</t>
  </si>
  <si>
    <t>FT WASHINGTON HEALTH CENTER</t>
  </si>
  <si>
    <t>FUTURE CARE NORTHPOINT</t>
  </si>
  <si>
    <t>AUTUMN LAKE HEALTHCARE AT WAUGH CHAPEL</t>
  </si>
  <si>
    <t>PEAK HEALTHCARE AT  DENTON</t>
  </si>
  <si>
    <t>COMPLETE CARE AT LAPLATA LLC</t>
  </si>
  <si>
    <t>ROLAND PARK PLACE</t>
  </si>
  <si>
    <t>ELLICOTT CITY HEALTHCARE CENTER</t>
  </si>
  <si>
    <t>CHARLOTTE HALL VETERANS HOME</t>
  </si>
  <si>
    <t>SHADY GROVE NURSING AND REHABILITATION CENTER</t>
  </si>
  <si>
    <t>AUTUMN LAKE HEALTHCARE AT BRADFORD OAKS</t>
  </si>
  <si>
    <t>LAYHILL NURSING AND REHABILITATION CENTER</t>
  </si>
  <si>
    <t>MANOR CARE HEALTH SERVICES - POTOMAC</t>
  </si>
  <si>
    <t>GINGER COVE</t>
  </si>
  <si>
    <t>FUTURE CARE CANTON HARBOR</t>
  </si>
  <si>
    <t>AUTUMN LAKE HEALTHCARE AT CHERRY LANE</t>
  </si>
  <si>
    <t>PEAK HEALTHCARE AT FREDERICK VILLA</t>
  </si>
  <si>
    <t>MANOKIN CENTER FOR REHABILITATION AND HEALTHCARE</t>
  </si>
  <si>
    <t>COLLINGTON EPISCOPAL LIFE CARE</t>
  </si>
  <si>
    <t>FAYETTE HEALTH AND REHABILITATION CENTER</t>
  </si>
  <si>
    <t>FREDERICK HEALTH &amp; REHABILITATION CENTER</t>
  </si>
  <si>
    <t>FUTURE CARE CHESAPEAKE</t>
  </si>
  <si>
    <t>BETHESDA HEALTH AND REHABILITATION</t>
  </si>
  <si>
    <t>CALVERT COUNTY NURSING CTR.</t>
  </si>
  <si>
    <t>CALVERT MANOR CENTER FOR REHABILITATION AND HEALTH</t>
  </si>
  <si>
    <t>SIGNATURE HEALTHCARE AT MALLARD BAY</t>
  </si>
  <si>
    <t>FUTURE CARE CHERRYWOOD</t>
  </si>
  <si>
    <t>AUGSBURG VILLAGE</t>
  </si>
  <si>
    <t>FOREST HILL HEALTH AND REHABILITATION CENTER</t>
  </si>
  <si>
    <t>AUTUMN LAKE HEALTHCARE AT BRIDGEPARK</t>
  </si>
  <si>
    <t>FOX CHASE REHABILITATION AND NURSING CENTER</t>
  </si>
  <si>
    <t>VINDOBONA NURSING AND REHABILITATION CENTER</t>
  </si>
  <si>
    <t>AUTUMN LAKE HEALTHCARE AT RIVERVIEW</t>
  </si>
  <si>
    <t>HOLLY HILL HEALTHCARE CENTER</t>
  </si>
  <si>
    <t>LOCHEARN NURSING HOME, LLC</t>
  </si>
  <si>
    <t>OVERLEA HEALTH AND REHABILITATION CENTER</t>
  </si>
  <si>
    <t>FRIENDS NURSING HOME</t>
  </si>
  <si>
    <t>HILLHAVEN NURSING AND REHABILITATION CENTER</t>
  </si>
  <si>
    <t>AUTUMN LAKE HEALTHCARE AT ALICE MANOR</t>
  </si>
  <si>
    <t>DENNETT ROAD MANOR</t>
  </si>
  <si>
    <t>NORTHAMPTON MANOR NURSING AND REHABILITATION CENTE</t>
  </si>
  <si>
    <t>FUTURE CARE IRVINGTON</t>
  </si>
  <si>
    <t>CHAPEL HILL NURSING CENTER</t>
  </si>
  <si>
    <t>AUTUMN LAKE HEALTHCARE AT CHESAPEAKE WOODS</t>
  </si>
  <si>
    <t>CHARLESTOWN COMMUNITY INC</t>
  </si>
  <si>
    <t>MANOR  CARE HEALTH SERVICES  -SILVER SPRING</t>
  </si>
  <si>
    <t>HOMEWOOD AT WILLIAMSPORT MD</t>
  </si>
  <si>
    <t>POWERBACK REHABILITATION, BRIGHTWOOD CAMPUS</t>
  </si>
  <si>
    <t>RIDGEWAY MANOR NURSING &amp; REHABILITATION CENTER</t>
  </si>
  <si>
    <t>AUTUMN RIDGE AT NORTH OAKS</t>
  </si>
  <si>
    <t>ALLEGANY HEALTH NURSING AND REHAB</t>
  </si>
  <si>
    <t>CLINTON HEALTHCARE  CENTER</t>
  </si>
  <si>
    <t>OAKLAND NURSING &amp; REHABILITATION CENTER</t>
  </si>
  <si>
    <t>STERLING CARE RIVERSIDE</t>
  </si>
  <si>
    <t>HERON POINT OF CHESTERTOWN</t>
  </si>
  <si>
    <t>FAIRFIELD NURSING &amp; REHABILITATION CENTER</t>
  </si>
  <si>
    <t>MORAN  NURSING AND REHABILITATION CENTER</t>
  </si>
  <si>
    <t>GSNH OPERATOR, LLC</t>
  </si>
  <si>
    <t>DEVLIN MANOR NURSING AND REHABILITATION CENTER</t>
  </si>
  <si>
    <t>HOMEWOOD AT CRUMLAND FARMS</t>
  </si>
  <si>
    <t>BEDFORD COURT HEALTHCARE CENT.</t>
  </si>
  <si>
    <t>BRINTON WOODS NURSING &amp; REHABILITATION CENTER</t>
  </si>
  <si>
    <t>FUTURE CARE HOMEWOOD</t>
  </si>
  <si>
    <t>GOODWILL MENNONITE HOME, INC.</t>
  </si>
  <si>
    <t>FOREST HAVEN NURSING AND REHABILITATION CTR</t>
  </si>
  <si>
    <t>FUTURE CARE COLD SPRING</t>
  </si>
  <si>
    <t>CHESTNUT GRN HLTH CTR BLAKEHUR</t>
  </si>
  <si>
    <t>AUTUMN LAKE HEALTHCARE AT SPA CREEK</t>
  </si>
  <si>
    <t>PICKERSGILL RETIREMENT COMMUNITY</t>
  </si>
  <si>
    <t>PEAK HEALTHCARE AT CHESTERTOWN</t>
  </si>
  <si>
    <t>FRANKLIN WOODS CENTER</t>
  </si>
  <si>
    <t>RESORTS AT CHESTER RIVER MANOR CORP</t>
  </si>
  <si>
    <t>LARKIN CHASE CENTER</t>
  </si>
  <si>
    <t>PEAK HEALTHCARE AT COPPER RIDGE</t>
  </si>
  <si>
    <t>GLEN BURNIE HEALTH AND REHABILITATION CENTER</t>
  </si>
  <si>
    <t>ST JOSEPH'S MINISTRIES</t>
  </si>
  <si>
    <t>PLEASANT VIEW NSG HOME</t>
  </si>
  <si>
    <t>ELKTON NURSING AND REHABILITATION CENTER</t>
  </si>
  <si>
    <t>SOLOMONS NURSING AND REHAB CENTER</t>
  </si>
  <si>
    <t>FUTURE CARE SANDTOWN-WINCHESTER</t>
  </si>
  <si>
    <t>MONTGOMERY VILLAGE HEALTH CARE CENTER</t>
  </si>
  <si>
    <t>WALDORF  CENTER</t>
  </si>
  <si>
    <t>MOUNTAIN CITY CENTER FOR REHABILITATION &amp; NURSING</t>
  </si>
  <si>
    <t>GLEN MEADOWS RETIREMENT COM.</t>
  </si>
  <si>
    <t>TRANSITIONAL CARE SERVICES AT MERCY MEDICAL CENTER</t>
  </si>
  <si>
    <t>MAPLEWOOD PARK PLACE</t>
  </si>
  <si>
    <t>NORTHWEST HOSP. CTR. SUB. UNIT</t>
  </si>
  <si>
    <t>SOUTH RIVER HEALTHCARE CENTER</t>
  </si>
  <si>
    <t>WESTGATE HILLS REHAB &amp; HEALTHCARE CTR</t>
  </si>
  <si>
    <t>MANOR CARE HEALTH SERVICES - ROLAND PARK</t>
  </si>
  <si>
    <t>ASBURY SOLOMONS</t>
  </si>
  <si>
    <t>EGLE NURSING HOME</t>
  </si>
  <si>
    <t>OAK CREST VILLAGE</t>
  </si>
  <si>
    <t>GARRETT COUNTY SUBACUTE UNIT</t>
  </si>
  <si>
    <t>BEL AIR HEALTH AND REHABILITATION CENTER</t>
  </si>
  <si>
    <t>AUTUMN LAKE HEALTHCARE AT GLADE VALLEY</t>
  </si>
  <si>
    <t>GREATER BALTIMORE MEDICAL CENTER SUB ACUTE UNIT</t>
  </si>
  <si>
    <t>OAK MANOR CENTER FOR REHABILITATION AND HEALTHCARE</t>
  </si>
  <si>
    <t>NORTH ARUNDEL HEALTH AND REHABILITATION CENTER</t>
  </si>
  <si>
    <t>BRIGHTON GARDENS OF TUCKERMAN LANE</t>
  </si>
  <si>
    <t>JULIA MANOR NURSING AND REHABILITATION  CENTER</t>
  </si>
  <si>
    <t>CRESCENT CITIES NURSING &amp; REHABILITATION CENTER</t>
  </si>
  <si>
    <t>FUTURE CARE CHARLES VILLAGE</t>
  </si>
  <si>
    <t>HERITAGE HARBOUR HEALTH AND REHABILITATION CENTER</t>
  </si>
  <si>
    <t>SUMMIT PARK HEALTH AND REHABILITATION CENTER</t>
  </si>
  <si>
    <t>PEAK HEALTHCARE AT SLIGO CREEK</t>
  </si>
  <si>
    <t>FUTURE CARE PINEVIEW</t>
  </si>
  <si>
    <t>BUCKINGHAM'S CHOICE</t>
  </si>
  <si>
    <t>AUTUMN LAKE HEALTHCARE POST-ACUTE CARE CENTER</t>
  </si>
  <si>
    <t>LARGO NURSING AND REHABILIATION CENTER</t>
  </si>
  <si>
    <t>LORIEN HEALTH SYSTEMS MT AIRY</t>
  </si>
  <si>
    <t>HAGERSTOWN HEALTHCARE CENTER</t>
  </si>
  <si>
    <t>FAHRNEY-KEEDY MEMORIAL HOME</t>
  </si>
  <si>
    <t>AUTUMN LAKE HEALTHCARE AT OAKVIEW</t>
  </si>
  <si>
    <t>ANCHORAGE HEALTHCARE  CENTER</t>
  </si>
  <si>
    <t>BLUE POINT HEALTHCARE CENTER</t>
  </si>
  <si>
    <t>LORIEN NSG &amp; REHAB CTR BELAIR</t>
  </si>
  <si>
    <t>RIDERWOOD VILLAGE</t>
  </si>
  <si>
    <t>RESIDENCES AT VANTAGE POINT</t>
  </si>
  <si>
    <t>BAYWOODS OF ANNAPOLIS</t>
  </si>
  <si>
    <t>NORTHWEST HEALTHCARE CENTER</t>
  </si>
  <si>
    <t>MEADOW PARK REHABILITATION AND HEALTHCARE CENTER</t>
  </si>
  <si>
    <t>LORIEN TANEYTOWN, INC</t>
  </si>
  <si>
    <t>AUTUMN LAKE HEALTHCARE AT ARLINGTON WEST</t>
  </si>
  <si>
    <t>VILLA ROSA NURSING AND REHABILITATION, LLC</t>
  </si>
  <si>
    <t>LORIEN MAYS CHAPEL</t>
  </si>
  <si>
    <t>COFFMAN NURSING HOME</t>
  </si>
  <si>
    <t>INGLESIDE AT KING FARM</t>
  </si>
  <si>
    <t>ENCORE AT TURF VALLEY</t>
  </si>
  <si>
    <t>THE NURSING AND REHAB CENTER AT STADIUM PLACE</t>
  </si>
  <si>
    <t>LORIEN NURSING &amp; REHAB CTR - ELKRIDGE</t>
  </si>
  <si>
    <t>LORIEN BULLE ROCK</t>
  </si>
  <si>
    <t>MARYLAND BAPTIST AGED HOME</t>
  </si>
  <si>
    <t>MARYLAND MASONIC HOMES LTD</t>
  </si>
  <si>
    <t>RESTORE HEALTH REHABILITATION CENTER</t>
  </si>
  <si>
    <t>THE LUTHERAN VILLAGE AT MILLER'S GRANT</t>
  </si>
  <si>
    <t>FUTURE CARE CAPITAL REGION</t>
  </si>
  <si>
    <t>CADIA HEALTHCARE - HAGERSTOWN</t>
  </si>
  <si>
    <t>SACRED HEART HOME INC</t>
  </si>
  <si>
    <t>ST. JOSEPH'S  NURSING  HOME</t>
  </si>
  <si>
    <t>BETHESDA</t>
  </si>
  <si>
    <t>SILVER SPRING</t>
  </si>
  <si>
    <t>CENTREVILLE</t>
  </si>
  <si>
    <t>CLINTON</t>
  </si>
  <si>
    <t>OAKLAND</t>
  </si>
  <si>
    <t>WESTMINSTER</t>
  </si>
  <si>
    <t>MANCHESTER</t>
  </si>
  <si>
    <t>ROCKVILLE</t>
  </si>
  <si>
    <t>FORESTVILLE</t>
  </si>
  <si>
    <t>KENSINGTON</t>
  </si>
  <si>
    <t>SALISBURY</t>
  </si>
  <si>
    <t>ESSEX</t>
  </si>
  <si>
    <t>RIVERDALE</t>
  </si>
  <si>
    <t>WHEATON</t>
  </si>
  <si>
    <t>COLUMBIA</t>
  </si>
  <si>
    <t>RISING SUN</t>
  </si>
  <si>
    <t>WILLIAMSPORT</t>
  </si>
  <si>
    <t>MITCHELLVILLE</t>
  </si>
  <si>
    <t>EASTON</t>
  </si>
  <si>
    <t>ELKTON</t>
  </si>
  <si>
    <t>CUMBERLAND</t>
  </si>
  <si>
    <t>FREDERICK</t>
  </si>
  <si>
    <t>ANNAPOLIS</t>
  </si>
  <si>
    <t>LEONARDTOWN</t>
  </si>
  <si>
    <t>BALTIMORE</t>
  </si>
  <si>
    <t>HYATTSVILLE</t>
  </si>
  <si>
    <t>CHEVY CHASE</t>
  </si>
  <si>
    <t>HAVRE DE GRACE</t>
  </si>
  <si>
    <t>TOWSON</t>
  </si>
  <si>
    <t>CRISFIELD</t>
  </si>
  <si>
    <t>ADELPHI</t>
  </si>
  <si>
    <t>PIKESVILLE</t>
  </si>
  <si>
    <t>DENTON</t>
  </si>
  <si>
    <t>RANDALLSTOWN</t>
  </si>
  <si>
    <t>BROOKLYN PARK</t>
  </si>
  <si>
    <t>CATONSVILLE</t>
  </si>
  <si>
    <t>GAITHERSBURG</t>
  </si>
  <si>
    <t>LA PLATA</t>
  </si>
  <si>
    <t>LANHAM</t>
  </si>
  <si>
    <t>HAGERSTOWN</t>
  </si>
  <si>
    <t>FROSTBURG</t>
  </si>
  <si>
    <t>TIMONIUM</t>
  </si>
  <si>
    <t>CROFTON</t>
  </si>
  <si>
    <t>SNOW HILL</t>
  </si>
  <si>
    <t>BERLIN</t>
  </si>
  <si>
    <t>SYKESVILLE</t>
  </si>
  <si>
    <t>POCOMOKE CITY</t>
  </si>
  <si>
    <t>DUNDALK</t>
  </si>
  <si>
    <t>GLEN BURNIE</t>
  </si>
  <si>
    <t>LAUREL</t>
  </si>
  <si>
    <t>LEXINGTON PARK</t>
  </si>
  <si>
    <t>SEVERNA PARK</t>
  </si>
  <si>
    <t>BOONSBORO</t>
  </si>
  <si>
    <t>FORT WASHINGTON</t>
  </si>
  <si>
    <t>GAMBRILLS</t>
  </si>
  <si>
    <t>LAPLATA</t>
  </si>
  <si>
    <t>ELLICOTT CITY</t>
  </si>
  <si>
    <t>CHARLOTTE HALL</t>
  </si>
  <si>
    <t>POTOMAC</t>
  </si>
  <si>
    <t>PRINCESS ANNE</t>
  </si>
  <si>
    <t>ARNOLD</t>
  </si>
  <si>
    <t>PRINCE FREDERICK</t>
  </si>
  <si>
    <t>CAMBRIDGE</t>
  </si>
  <si>
    <t>REISTERSTOWN</t>
  </si>
  <si>
    <t>FOREST HILL</t>
  </si>
  <si>
    <t>SANDY SPRING</t>
  </si>
  <si>
    <t>LUTHERVILLE</t>
  </si>
  <si>
    <t>BELCAMP</t>
  </si>
  <si>
    <t>CHESTERTOWN</t>
  </si>
  <si>
    <t>CROWNSVILLE</t>
  </si>
  <si>
    <t>WESTERNPORT</t>
  </si>
  <si>
    <t>GRANTSVILLE</t>
  </si>
  <si>
    <t>BOWIE</t>
  </si>
  <si>
    <t>EMMITSBURG</t>
  </si>
  <si>
    <t>MOUNT AIRY</t>
  </si>
  <si>
    <t>SOLOMONS</t>
  </si>
  <si>
    <t>WALDORF</t>
  </si>
  <si>
    <t>GLEN ARM</t>
  </si>
  <si>
    <t>EDGEWATER</t>
  </si>
  <si>
    <t>LONACONING</t>
  </si>
  <si>
    <t>PARKVILLE</t>
  </si>
  <si>
    <t>BEL AIR</t>
  </si>
  <si>
    <t>WALKERSVILLE</t>
  </si>
  <si>
    <t>BURTONSVILLE</t>
  </si>
  <si>
    <t>NORTH BETHESDA</t>
  </si>
  <si>
    <t>TAKOMA PARK</t>
  </si>
  <si>
    <t>ADAMSTOWN</t>
  </si>
  <si>
    <t>GLENARDEN</t>
  </si>
  <si>
    <t>TANEYTOWN</t>
  </si>
  <si>
    <t>ELKRIDGE</t>
  </si>
  <si>
    <t>COCKEYSVILLE</t>
  </si>
  <si>
    <t>WHITE PLAINS</t>
  </si>
  <si>
    <t>LANDOVER</t>
  </si>
  <si>
    <t>Montgomery</t>
  </si>
  <si>
    <t>Washington</t>
  </si>
  <si>
    <t>Howard</t>
  </si>
  <si>
    <t>Carroll</t>
  </si>
  <si>
    <t>Kent</t>
  </si>
  <si>
    <t>Somerset</t>
  </si>
  <si>
    <t>Frederick</t>
  </si>
  <si>
    <t>Anne Arundel</t>
  </si>
  <si>
    <t>Wicomico</t>
  </si>
  <si>
    <t>Talbot</t>
  </si>
  <si>
    <t>St. Marys</t>
  </si>
  <si>
    <t>Prince Georges</t>
  </si>
  <si>
    <t>Baltimore</t>
  </si>
  <si>
    <t>Baltimore City</t>
  </si>
  <si>
    <t>Harford</t>
  </si>
  <si>
    <t>Allegany</t>
  </si>
  <si>
    <t>Caroline</t>
  </si>
  <si>
    <t>Charles</t>
  </si>
  <si>
    <t>Cecil</t>
  </si>
  <si>
    <t>Queen Annes</t>
  </si>
  <si>
    <t>Worcester</t>
  </si>
  <si>
    <t>Calvert</t>
  </si>
  <si>
    <t>Dorchester</t>
  </si>
  <si>
    <t>Garrett</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</si>
  <si>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</si>
  <si>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</si>
  <si>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</si>
  <si>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</si>
  <si>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</si>
  <si>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</si>
  <si>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</si>
  <si>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</si>
  <si>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</si>
  <si>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</si>
  <si>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</si>
  <si>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</si>
  <si>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</si>
  <si>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</si>
  <si>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</si>
  <si>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</si>
  <si>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</si>
  <si>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</si>
  <si>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</si>
  <si>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</si>
  <si>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</si>
  <si>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</si>
  <si>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</si>
  <si>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</si>
  <si>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</si>
  <si>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</si>
  <si>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</si>
  <si>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</si>
  <si>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</si>
  <si>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</si>
  <si>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</si>
  <si>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</si>
  <si>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</si>
  <si>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</si>
  <si>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</si>
  <si>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</si>
  <si>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</si>
  <si>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</si>
  <si>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</si>
  <si>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</si>
  <si>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</si>
  <si>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</si>
  <si>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</si>
  <si>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</si>
  <si>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</si>
  <si>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</si>
  <si>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</si>
  <si>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</si>
  <si>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</si>
  <si>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</si>
  <si>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</si>
  <si>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</si>
  <si>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</si>
  <si>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</si>
  <si>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</si>
  <si>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</si>
  <si>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</si>
  <si>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</si>
  <si>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</si>
  <si>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</si>
  <si>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</si>
  <si>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</si>
  <si>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</si>
  <si>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</si>
  <si>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</si>
  <si>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</si>
  <si>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</si>
  <si>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</si>
  <si>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</si>
  <si>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</si>
  <si>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</si>
  <si>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</si>
  <si>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</si>
  <si>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</si>
  <si>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</si>
  <si>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</si>
  <si>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</si>
  <si>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</si>
  <si>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</si>
  <si>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</si>
  <si>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</si>
  <si>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</si>
  <si>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</si>
  <si>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</si>
  <si>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</si>
  <si>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</si>
  <si>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</si>
  <si>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</si>
  <si>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</si>
  <si>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</si>
  <si>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</si>
  <si>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</si>
  <si>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</si>
  <si>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</si>
  <si>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</si>
  <si>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</si>
  <si>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</si>
  <si>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</si>
  <si>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</si>
  <si>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</si>
  <si>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</si>
  <si>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</si>
  <si>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</si>
  <si>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</si>
  <si>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</si>
  <si>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</si>
  <si>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</si>
  <si>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</si>
  <si>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</si>
  <si>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</si>
  <si>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</si>
  <si>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</si>
  <si>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</si>
  <si>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</si>
  <si>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</si>
  <si>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</si>
  <si>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</si>
  <si>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</si>
  <si>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</si>
  <si>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</si>
  <si>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</si>
  <si>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</si>
  <si>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</si>
  <si>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</si>
  <si>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</si>
  <si>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</si>
  <si>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</si>
  <si>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</si>
  <si>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</si>
  <si>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</si>
  <si>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</si>
  <si>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</si>
  <si>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</si>
  <si>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</si>
  <si>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</si>
  <si>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</si>
  <si>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</si>
  <si>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</si>
  <si>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</si>
  <si>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</si>
  <si>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</si>
  <si>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</si>
  <si>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</si>
  <si>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</si>
  <si>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</si>
  <si>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</si>
  <si>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</si>
  <si>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</si>
  <si>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</si>
  <si>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</si>
  <si>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</si>
  <si>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</si>
  <si>
    <t>Total Direct Care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</si>
</sst>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11647.82677777778</c:v>
                </c:pt>
                <c:pt idx="1">
                  <c:v>4089.552333333334</c:v>
                </c:pt>
                <c:pt idx="2">
                  <c:v>1141.6056666666666</c:v>
                </c:pt>
                <c:pt idx="3">
                  <c:v>17922.078444444451</c:v>
                </c:pt>
                <c:pt idx="4">
                  <c:v>1233.8226666666671</c:v>
                </c:pt>
                <c:pt idx="5">
                  <c:v>40049.392666666667</c:v>
                </c:pt>
                <c:pt idx="6">
                  <c:v>474.17433333333338</c:v>
                </c:pt>
                <c:pt idx="7">
                  <c:v>2260.140666666668</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153759</xdr:colOff>
      <xdr:row>1</xdr:row>
      <xdr:rowOff>6348</xdr:rowOff>
    </xdr:from>
    <xdr:to>
      <xdr:col>0</xdr:col>
      <xdr:colOff>6793818</xdr:colOff>
      <xdr:row>42</xdr:row>
      <xdr:rowOff>108062</xdr:rowOff>
    </xdr:to>
    <xdr:sp macro="" textlink="">
      <xdr:nvSpPr>
        <xdr:cNvPr id="3" name="TextBox 2">
          <a:extLst>
            <a:ext uri="{FF2B5EF4-FFF2-40B4-BE49-F238E27FC236}">
              <a16:creationId xmlns:a16="http://schemas.microsoft.com/office/drawing/2014/main" id="{83C81F4E-6146-4CB6-B737-7C61D38C683F}"/>
            </a:ext>
          </a:extLst>
        </xdr:cNvPr>
        <xdr:cNvSpPr txBox="1"/>
      </xdr:nvSpPr>
      <xdr:spPr>
        <a:xfrm>
          <a:off x="153759" y="210455"/>
          <a:ext cx="6640059" cy="866060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221" totalsRowShown="0" headerRowDxfId="118">
  <autoFilter ref="A1:AG221"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02075A5E-5580-49DD-A3F2-3ED2377B76C4}"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A7589558-152A-4998-B8D5-47DDA9985F82}"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221" totalsRowShown="0" headerRowDxfId="89">
  <autoFilter ref="A1:AQ221"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221" totalsRowShown="0" headerRowDxfId="50">
  <autoFilter ref="A1:AI221"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223"/>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558</v>
      </c>
      <c r="B1" s="5" t="s">
        <v>560</v>
      </c>
      <c r="C1" s="5" t="s">
        <v>576</v>
      </c>
      <c r="D1" s="5" t="s">
        <v>561</v>
      </c>
      <c r="E1" s="5" t="s">
        <v>562</v>
      </c>
      <c r="F1" s="5" t="s">
        <v>585</v>
      </c>
      <c r="G1" s="5" t="s">
        <v>706</v>
      </c>
      <c r="H1" s="5" t="s">
        <v>707</v>
      </c>
      <c r="I1" s="5" t="s">
        <v>708</v>
      </c>
      <c r="J1" s="5" t="s">
        <v>577</v>
      </c>
      <c r="K1" s="5" t="s">
        <v>674</v>
      </c>
      <c r="L1" s="5" t="s">
        <v>648</v>
      </c>
      <c r="M1" s="5" t="s">
        <v>645</v>
      </c>
      <c r="N1" s="5" t="s">
        <v>566</v>
      </c>
      <c r="O1" s="5" t="s">
        <v>567</v>
      </c>
      <c r="P1" s="5" t="s">
        <v>649</v>
      </c>
      <c r="Q1" s="5" t="s">
        <v>646</v>
      </c>
      <c r="R1" s="5" t="s">
        <v>580</v>
      </c>
      <c r="S1" s="5" t="s">
        <v>647</v>
      </c>
      <c r="T1" s="5" t="s">
        <v>565</v>
      </c>
      <c r="U1" s="5" t="s">
        <v>641</v>
      </c>
      <c r="V1" s="5" t="s">
        <v>581</v>
      </c>
      <c r="W1" s="5" t="s">
        <v>584</v>
      </c>
      <c r="X1" s="5" t="s">
        <v>568</v>
      </c>
      <c r="Y1" s="5" t="s">
        <v>601</v>
      </c>
      <c r="Z1" s="5" t="s">
        <v>599</v>
      </c>
      <c r="AA1" s="5" t="s">
        <v>569</v>
      </c>
      <c r="AB1" s="5" t="s">
        <v>600</v>
      </c>
      <c r="AC1" s="5" t="s">
        <v>570</v>
      </c>
      <c r="AD1" s="5" t="s">
        <v>642</v>
      </c>
      <c r="AE1" s="5" t="s">
        <v>602</v>
      </c>
      <c r="AF1" s="5" t="s">
        <v>559</v>
      </c>
      <c r="AG1" s="5" t="s">
        <v>603</v>
      </c>
    </row>
    <row r="2" spans="1:43" x14ac:dyDescent="0.2">
      <c r="A2" t="s">
        <v>220</v>
      </c>
      <c r="B2" t="s">
        <v>223</v>
      </c>
      <c r="C2" t="s">
        <v>462</v>
      </c>
      <c r="D2" t="s">
        <v>540</v>
      </c>
      <c r="E2" s="3">
        <v>107.81111111111112</v>
      </c>
      <c r="F2" s="3">
        <f>Table3[[#This Row],[Total Hours Nurse Staffing]]/Table3[[#This Row],[MDS Census]]</f>
        <v>4.1181294445017</v>
      </c>
      <c r="G2" s="3">
        <f>Table3[[#This Row],[Total Direct Care Staff Hours]]/Table3[[#This Row],[MDS Census]]</f>
        <v>3.8810893538081004</v>
      </c>
      <c r="H2" s="3">
        <f>Table3[[#This Row],[Total RN Hours (w/ Admin, DON)]]/Table3[[#This Row],[MDS Census]]</f>
        <v>0.76035762135422025</v>
      </c>
      <c r="I2" s="3">
        <f>Table3[[#This Row],[RN Hours (excl. Admin, DON)]]/Table3[[#This Row],[MDS Census]]</f>
        <v>0.52331753066062037</v>
      </c>
      <c r="J2" s="3">
        <f t="shared" ref="J2:J48" si="0">SUM(L2,P2,S2)</f>
        <v>443.98011111111111</v>
      </c>
      <c r="K2" s="3">
        <f>SUM(Table3[[#This Row],[RN Hours (excl. Admin, DON)]], Table3[[#This Row],[LPN Hours (excl. Admin)]], Table3[[#This Row],[CNA Hours]], Table3[[#This Row],[NA TR Hours]], Table3[[#This Row],[Med Aide/Tech Hours]])</f>
        <v>418.42455555555557</v>
      </c>
      <c r="L2" s="3">
        <f>SUM(Table3[[#This Row],[RN Hours (excl. Admin, DON)]:[RN DON Hours]])</f>
        <v>81.974999999999994</v>
      </c>
      <c r="M2" s="3">
        <v>56.419444444444444</v>
      </c>
      <c r="N2" s="3">
        <v>20.399999999999999</v>
      </c>
      <c r="O2" s="3">
        <v>5.1555555555555559</v>
      </c>
      <c r="P2" s="3">
        <f>SUM(Table3[[#This Row],[LPN Hours (excl. Admin)]:[LPN Admin Hours]])</f>
        <v>120.93344444444445</v>
      </c>
      <c r="Q2" s="3">
        <v>120.93344444444445</v>
      </c>
      <c r="R2" s="3">
        <v>0</v>
      </c>
      <c r="S2" s="3">
        <f>SUM(Table3[[#This Row],[CNA Hours]], Table3[[#This Row],[NA TR Hours]], Table3[[#This Row],[Med Aide/Tech Hours]])</f>
        <v>241.07166666666666</v>
      </c>
      <c r="T2" s="3">
        <v>219.53700000000001</v>
      </c>
      <c r="U2" s="3">
        <v>21.534666666666663</v>
      </c>
      <c r="V2" s="3">
        <v>0</v>
      </c>
      <c r="W2" s="3">
        <f>SUM(Table3[[#This Row],[RN Hours Contract]:[Med Aide Hours Contract]])</f>
        <v>43.700444444444422</v>
      </c>
      <c r="X2" s="3">
        <v>0</v>
      </c>
      <c r="Y2" s="3">
        <v>0</v>
      </c>
      <c r="Z2" s="3">
        <v>0</v>
      </c>
      <c r="AA2" s="3">
        <v>6.0157777777777772</v>
      </c>
      <c r="AB2" s="3">
        <v>0</v>
      </c>
      <c r="AC2" s="3">
        <v>37.684666666666644</v>
      </c>
      <c r="AD2" s="3">
        <v>0</v>
      </c>
      <c r="AE2" s="3">
        <v>0</v>
      </c>
      <c r="AF2" t="s">
        <v>0</v>
      </c>
      <c r="AG2" s="13">
        <v>3</v>
      </c>
      <c r="AQ2"/>
    </row>
    <row r="3" spans="1:43" x14ac:dyDescent="0.2">
      <c r="A3" t="s">
        <v>220</v>
      </c>
      <c r="B3" t="s">
        <v>224</v>
      </c>
      <c r="C3" t="s">
        <v>463</v>
      </c>
      <c r="D3" t="s">
        <v>541</v>
      </c>
      <c r="E3" s="3">
        <v>72.222222222222229</v>
      </c>
      <c r="F3" s="3">
        <f>Table3[[#This Row],[Total Hours Nurse Staffing]]/Table3[[#This Row],[MDS Census]]</f>
        <v>3.6819615384615378</v>
      </c>
      <c r="G3" s="3">
        <f>Table3[[#This Row],[Total Direct Care Staff Hours]]/Table3[[#This Row],[MDS Census]]</f>
        <v>3.2108846153846149</v>
      </c>
      <c r="H3" s="3">
        <f>Table3[[#This Row],[Total RN Hours (w/ Admin, DON)]]/Table3[[#This Row],[MDS Census]]</f>
        <v>0.63046153846153841</v>
      </c>
      <c r="I3" s="3">
        <f>Table3[[#This Row],[RN Hours (excl. Admin, DON)]]/Table3[[#This Row],[MDS Census]]</f>
        <v>0.25569230769230766</v>
      </c>
      <c r="J3" s="3">
        <f t="shared" si="0"/>
        <v>265.91944444444442</v>
      </c>
      <c r="K3" s="3">
        <f>SUM(Table3[[#This Row],[RN Hours (excl. Admin, DON)]], Table3[[#This Row],[LPN Hours (excl. Admin)]], Table3[[#This Row],[CNA Hours]], Table3[[#This Row],[NA TR Hours]], Table3[[#This Row],[Med Aide/Tech Hours]])</f>
        <v>231.89722222222221</v>
      </c>
      <c r="L3" s="3">
        <f>SUM(Table3[[#This Row],[RN Hours (excl. Admin, DON)]:[RN DON Hours]])</f>
        <v>45.533333333333331</v>
      </c>
      <c r="M3" s="3">
        <v>18.466666666666665</v>
      </c>
      <c r="N3" s="3">
        <v>27.066666666666666</v>
      </c>
      <c r="O3" s="3">
        <v>0</v>
      </c>
      <c r="P3" s="3">
        <f>SUM(Table3[[#This Row],[LPN Hours (excl. Admin)]:[LPN Admin Hours]])</f>
        <v>72.883333333333326</v>
      </c>
      <c r="Q3" s="3">
        <v>65.927777777777777</v>
      </c>
      <c r="R3" s="3">
        <v>6.9555555555555557</v>
      </c>
      <c r="S3" s="3">
        <f>SUM(Table3[[#This Row],[CNA Hours]], Table3[[#This Row],[NA TR Hours]], Table3[[#This Row],[Med Aide/Tech Hours]])</f>
        <v>147.50277777777777</v>
      </c>
      <c r="T3" s="3">
        <v>147.50277777777777</v>
      </c>
      <c r="U3" s="3">
        <v>0</v>
      </c>
      <c r="V3" s="3">
        <v>0</v>
      </c>
      <c r="W3" s="3">
        <f>SUM(Table3[[#This Row],[RN Hours Contract]:[Med Aide Hours Contract]])</f>
        <v>0</v>
      </c>
      <c r="X3" s="3">
        <v>0</v>
      </c>
      <c r="Y3" s="3">
        <v>0</v>
      </c>
      <c r="Z3" s="3">
        <v>0</v>
      </c>
      <c r="AA3" s="3">
        <v>0</v>
      </c>
      <c r="AB3" s="3">
        <v>0</v>
      </c>
      <c r="AC3" s="3">
        <v>0</v>
      </c>
      <c r="AD3" s="3">
        <v>0</v>
      </c>
      <c r="AE3" s="3">
        <v>0</v>
      </c>
      <c r="AF3" t="s">
        <v>1</v>
      </c>
      <c r="AG3" s="13">
        <v>3</v>
      </c>
      <c r="AQ3"/>
    </row>
    <row r="4" spans="1:43" x14ac:dyDescent="0.2">
      <c r="A4" t="s">
        <v>220</v>
      </c>
      <c r="B4" t="s">
        <v>225</v>
      </c>
      <c r="C4" t="s">
        <v>451</v>
      </c>
      <c r="D4" t="s">
        <v>542</v>
      </c>
      <c r="E4" s="3">
        <v>58</v>
      </c>
      <c r="F4" s="3">
        <f>Table3[[#This Row],[Total Hours Nurse Staffing]]/Table3[[#This Row],[MDS Census]]</f>
        <v>4.1513888888888886</v>
      </c>
      <c r="G4" s="3">
        <f>Table3[[#This Row],[Total Direct Care Staff Hours]]/Table3[[#This Row],[MDS Census]]</f>
        <v>4.0457375478927204</v>
      </c>
      <c r="H4" s="3">
        <f>Table3[[#This Row],[Total RN Hours (w/ Admin, DON)]]/Table3[[#This Row],[MDS Census]]</f>
        <v>1.0186302681992336</v>
      </c>
      <c r="I4" s="3">
        <f>Table3[[#This Row],[RN Hours (excl. Admin, DON)]]/Table3[[#This Row],[MDS Census]]</f>
        <v>0.91297892720306506</v>
      </c>
      <c r="J4" s="3">
        <f t="shared" si="0"/>
        <v>240.78055555555554</v>
      </c>
      <c r="K4" s="3">
        <f>SUM(Table3[[#This Row],[RN Hours (excl. Admin, DON)]], Table3[[#This Row],[LPN Hours (excl. Admin)]], Table3[[#This Row],[CNA Hours]], Table3[[#This Row],[NA TR Hours]], Table3[[#This Row],[Med Aide/Tech Hours]])</f>
        <v>234.65277777777777</v>
      </c>
      <c r="L4" s="3">
        <f>SUM(Table3[[#This Row],[RN Hours (excl. Admin, DON)]:[RN DON Hours]])</f>
        <v>59.080555555555556</v>
      </c>
      <c r="M4" s="3">
        <v>52.952777777777776</v>
      </c>
      <c r="N4" s="3">
        <v>5.4305555555555554</v>
      </c>
      <c r="O4" s="3">
        <v>0.69722222222222219</v>
      </c>
      <c r="P4" s="3">
        <f>SUM(Table3[[#This Row],[LPN Hours (excl. Admin)]:[LPN Admin Hours]])</f>
        <v>21.375</v>
      </c>
      <c r="Q4" s="3">
        <v>21.375</v>
      </c>
      <c r="R4" s="3">
        <v>0</v>
      </c>
      <c r="S4" s="3">
        <f>SUM(Table3[[#This Row],[CNA Hours]], Table3[[#This Row],[NA TR Hours]], Table3[[#This Row],[Med Aide/Tech Hours]])</f>
        <v>160.32499999999999</v>
      </c>
      <c r="T4" s="3">
        <v>127.93333333333334</v>
      </c>
      <c r="U4" s="3">
        <v>0</v>
      </c>
      <c r="V4" s="3">
        <v>32.391666666666666</v>
      </c>
      <c r="W4" s="3">
        <f>SUM(Table3[[#This Row],[RN Hours Contract]:[Med Aide Hours Contract]])</f>
        <v>5.333333333333333</v>
      </c>
      <c r="X4" s="3">
        <v>3.1111111111111112</v>
      </c>
      <c r="Y4" s="3">
        <v>0</v>
      </c>
      <c r="Z4" s="3">
        <v>0</v>
      </c>
      <c r="AA4" s="3">
        <v>0.26666666666666666</v>
      </c>
      <c r="AB4" s="3">
        <v>0</v>
      </c>
      <c r="AC4" s="3">
        <v>1.9555555555555555</v>
      </c>
      <c r="AD4" s="3">
        <v>0</v>
      </c>
      <c r="AE4" s="3">
        <v>0</v>
      </c>
      <c r="AF4" t="s">
        <v>2</v>
      </c>
      <c r="AG4" s="13">
        <v>3</v>
      </c>
      <c r="AQ4"/>
    </row>
    <row r="5" spans="1:43" x14ac:dyDescent="0.2">
      <c r="A5" t="s">
        <v>220</v>
      </c>
      <c r="B5" t="s">
        <v>226</v>
      </c>
      <c r="C5" t="s">
        <v>459</v>
      </c>
      <c r="D5" t="s">
        <v>543</v>
      </c>
      <c r="E5" s="3">
        <v>82.055555555555557</v>
      </c>
      <c r="F5" s="3">
        <f>Table3[[#This Row],[Total Hours Nurse Staffing]]/Table3[[#This Row],[MDS Census]]</f>
        <v>3.5614529451591057</v>
      </c>
      <c r="G5" s="3">
        <f>Table3[[#This Row],[Total Direct Care Staff Hours]]/Table3[[#This Row],[MDS Census]]</f>
        <v>3.2093540961408258</v>
      </c>
      <c r="H5" s="3">
        <f>Table3[[#This Row],[Total RN Hours (w/ Admin, DON)]]/Table3[[#This Row],[MDS Census]]</f>
        <v>0.77367907921462431</v>
      </c>
      <c r="I5" s="3">
        <f>Table3[[#This Row],[RN Hours (excl. Admin, DON)]]/Table3[[#This Row],[MDS Census]]</f>
        <v>0.52150440081245764</v>
      </c>
      <c r="J5" s="3">
        <f t="shared" si="0"/>
        <v>292.23699999999997</v>
      </c>
      <c r="K5" s="3">
        <f>SUM(Table3[[#This Row],[RN Hours (excl. Admin, DON)]], Table3[[#This Row],[LPN Hours (excl. Admin)]], Table3[[#This Row],[CNA Hours]], Table3[[#This Row],[NA TR Hours]], Table3[[#This Row],[Med Aide/Tech Hours]])</f>
        <v>263.34533333333331</v>
      </c>
      <c r="L5" s="3">
        <f>SUM(Table3[[#This Row],[RN Hours (excl. Admin, DON)]:[RN DON Hours]])</f>
        <v>63.484666666666669</v>
      </c>
      <c r="M5" s="3">
        <v>42.792333333333332</v>
      </c>
      <c r="N5" s="3">
        <v>15.268222222222226</v>
      </c>
      <c r="O5" s="3">
        <v>5.4241111111111113</v>
      </c>
      <c r="P5" s="3">
        <f>SUM(Table3[[#This Row],[LPN Hours (excl. Admin)]:[LPN Admin Hours]])</f>
        <v>58.76711111111112</v>
      </c>
      <c r="Q5" s="3">
        <v>50.567777777777785</v>
      </c>
      <c r="R5" s="3">
        <v>8.1993333333333336</v>
      </c>
      <c r="S5" s="3">
        <f>SUM(Table3[[#This Row],[CNA Hours]], Table3[[#This Row],[NA TR Hours]], Table3[[#This Row],[Med Aide/Tech Hours]])</f>
        <v>169.98522222222221</v>
      </c>
      <c r="T5" s="3">
        <v>156.0841111111111</v>
      </c>
      <c r="U5" s="3">
        <v>0</v>
      </c>
      <c r="V5" s="3">
        <v>13.901111111111108</v>
      </c>
      <c r="W5" s="3">
        <f>SUM(Table3[[#This Row],[RN Hours Contract]:[Med Aide Hours Contract]])</f>
        <v>134.08688888888886</v>
      </c>
      <c r="X5" s="3">
        <v>35.974222222222224</v>
      </c>
      <c r="Y5" s="3">
        <v>0</v>
      </c>
      <c r="Z5" s="3">
        <v>0.17411111111111111</v>
      </c>
      <c r="AA5" s="3">
        <v>31.702555555555559</v>
      </c>
      <c r="AB5" s="3">
        <v>0</v>
      </c>
      <c r="AC5" s="3">
        <v>58.600555555555538</v>
      </c>
      <c r="AD5" s="3">
        <v>0</v>
      </c>
      <c r="AE5" s="3">
        <v>7.6354444444444436</v>
      </c>
      <c r="AF5" t="s">
        <v>3</v>
      </c>
      <c r="AG5" s="13">
        <v>3</v>
      </c>
      <c r="AQ5"/>
    </row>
    <row r="6" spans="1:43" x14ac:dyDescent="0.2">
      <c r="A6" t="s">
        <v>220</v>
      </c>
      <c r="B6" t="s">
        <v>227</v>
      </c>
      <c r="C6" t="s">
        <v>464</v>
      </c>
      <c r="D6" t="s">
        <v>544</v>
      </c>
      <c r="E6" s="3">
        <v>109.02222222222223</v>
      </c>
      <c r="F6" s="3">
        <f>Table3[[#This Row],[Total Hours Nurse Staffing]]/Table3[[#This Row],[MDS Census]]</f>
        <v>3.7253210354667754</v>
      </c>
      <c r="G6" s="3">
        <f>Table3[[#This Row],[Total Direct Care Staff Hours]]/Table3[[#This Row],[MDS Census]]</f>
        <v>3.4697411333061554</v>
      </c>
      <c r="H6" s="3">
        <f>Table3[[#This Row],[Total RN Hours (w/ Admin, DON)]]/Table3[[#This Row],[MDS Census]]</f>
        <v>0.6782511210762332</v>
      </c>
      <c r="I6" s="3">
        <f>Table3[[#This Row],[RN Hours (excl. Admin, DON)]]/Table3[[#This Row],[MDS Census]]</f>
        <v>0.57490827558092128</v>
      </c>
      <c r="J6" s="3">
        <f t="shared" si="0"/>
        <v>406.14277777777778</v>
      </c>
      <c r="K6" s="3">
        <f>SUM(Table3[[#This Row],[RN Hours (excl. Admin, DON)]], Table3[[#This Row],[LPN Hours (excl. Admin)]], Table3[[#This Row],[CNA Hours]], Table3[[#This Row],[NA TR Hours]], Table3[[#This Row],[Med Aide/Tech Hours]])</f>
        <v>378.27888888888884</v>
      </c>
      <c r="L6" s="3">
        <f>SUM(Table3[[#This Row],[RN Hours (excl. Admin, DON)]:[RN DON Hours]])</f>
        <v>73.944444444444443</v>
      </c>
      <c r="M6" s="3">
        <v>62.677777777777777</v>
      </c>
      <c r="N6" s="3">
        <v>6.0666666666666664</v>
      </c>
      <c r="O6" s="3">
        <v>5.2</v>
      </c>
      <c r="P6" s="3">
        <f>SUM(Table3[[#This Row],[LPN Hours (excl. Admin)]:[LPN Admin Hours]])</f>
        <v>95.15100000000001</v>
      </c>
      <c r="Q6" s="3">
        <v>78.553777777777782</v>
      </c>
      <c r="R6" s="3">
        <v>16.597222222222221</v>
      </c>
      <c r="S6" s="3">
        <f>SUM(Table3[[#This Row],[CNA Hours]], Table3[[#This Row],[NA TR Hours]], Table3[[#This Row],[Med Aide/Tech Hours]])</f>
        <v>237.04733333333331</v>
      </c>
      <c r="T6" s="3">
        <v>202.1611111111111</v>
      </c>
      <c r="U6" s="3">
        <v>0</v>
      </c>
      <c r="V6" s="3">
        <v>34.886222222222223</v>
      </c>
      <c r="W6" s="3">
        <f>SUM(Table3[[#This Row],[RN Hours Contract]:[Med Aide Hours Contract]])</f>
        <v>19.716666666666669</v>
      </c>
      <c r="X6" s="3">
        <v>4.4555555555555557</v>
      </c>
      <c r="Y6" s="3">
        <v>0</v>
      </c>
      <c r="Z6" s="3">
        <v>0</v>
      </c>
      <c r="AA6" s="3">
        <v>1.5</v>
      </c>
      <c r="AB6" s="3">
        <v>0</v>
      </c>
      <c r="AC6" s="3">
        <v>13.761111111111111</v>
      </c>
      <c r="AD6" s="3">
        <v>0</v>
      </c>
      <c r="AE6" s="3">
        <v>0</v>
      </c>
      <c r="AF6" t="s">
        <v>4</v>
      </c>
      <c r="AG6" s="13">
        <v>3</v>
      </c>
      <c r="AQ6"/>
    </row>
    <row r="7" spans="1:43" x14ac:dyDescent="0.2">
      <c r="A7" t="s">
        <v>220</v>
      </c>
      <c r="B7" t="s">
        <v>228</v>
      </c>
      <c r="C7" t="s">
        <v>442</v>
      </c>
      <c r="D7" t="s">
        <v>534</v>
      </c>
      <c r="E7" s="3">
        <v>120.38888888888889</v>
      </c>
      <c r="F7" s="3">
        <f>Table3[[#This Row],[Total Hours Nurse Staffing]]/Table3[[#This Row],[MDS Census]]</f>
        <v>3.736305491462852</v>
      </c>
      <c r="G7" s="3">
        <f>Table3[[#This Row],[Total Direct Care Staff Hours]]/Table3[[#This Row],[MDS Census]]</f>
        <v>3.317916012921089</v>
      </c>
      <c r="H7" s="3">
        <f>Table3[[#This Row],[Total RN Hours (w/ Admin, DON)]]/Table3[[#This Row],[MDS Census]]</f>
        <v>1.2749561605906783</v>
      </c>
      <c r="I7" s="3">
        <f>Table3[[#This Row],[RN Hours (excl. Admin, DON)]]/Table3[[#This Row],[MDS Census]]</f>
        <v>0.9563820950622981</v>
      </c>
      <c r="J7" s="3">
        <f t="shared" si="0"/>
        <v>449.80966666666666</v>
      </c>
      <c r="K7" s="3">
        <f>SUM(Table3[[#This Row],[RN Hours (excl. Admin, DON)]], Table3[[#This Row],[LPN Hours (excl. Admin)]], Table3[[#This Row],[CNA Hours]], Table3[[#This Row],[NA TR Hours]], Table3[[#This Row],[Med Aide/Tech Hours]])</f>
        <v>399.44022222222219</v>
      </c>
      <c r="L7" s="3">
        <f>SUM(Table3[[#This Row],[RN Hours (excl. Admin, DON)]:[RN DON Hours]])</f>
        <v>153.49055555555555</v>
      </c>
      <c r="M7" s="3">
        <v>115.13777777777777</v>
      </c>
      <c r="N7" s="3">
        <v>32.75277777777778</v>
      </c>
      <c r="O7" s="3">
        <v>5.6</v>
      </c>
      <c r="P7" s="3">
        <f>SUM(Table3[[#This Row],[LPN Hours (excl. Admin)]:[LPN Admin Hours]])</f>
        <v>39.86633333333333</v>
      </c>
      <c r="Q7" s="3">
        <v>27.849666666666664</v>
      </c>
      <c r="R7" s="3">
        <v>12.016666666666667</v>
      </c>
      <c r="S7" s="3">
        <f>SUM(Table3[[#This Row],[CNA Hours]], Table3[[#This Row],[NA TR Hours]], Table3[[#This Row],[Med Aide/Tech Hours]])</f>
        <v>256.45277777777778</v>
      </c>
      <c r="T7" s="3">
        <v>238.95555555555555</v>
      </c>
      <c r="U7" s="3">
        <v>0</v>
      </c>
      <c r="V7" s="3">
        <v>17.497222222222224</v>
      </c>
      <c r="W7" s="3">
        <f>SUM(Table3[[#This Row],[RN Hours Contract]:[Med Aide Hours Contract]])</f>
        <v>3.0763333333333334</v>
      </c>
      <c r="X7" s="3">
        <v>0.4572222222222222</v>
      </c>
      <c r="Y7" s="3">
        <v>0</v>
      </c>
      <c r="Z7" s="3">
        <v>0</v>
      </c>
      <c r="AA7" s="3">
        <v>1.1913333333333334</v>
      </c>
      <c r="AB7" s="3">
        <v>0</v>
      </c>
      <c r="AC7" s="3">
        <v>1.4277777777777778</v>
      </c>
      <c r="AD7" s="3">
        <v>0</v>
      </c>
      <c r="AE7" s="3">
        <v>0</v>
      </c>
      <c r="AF7" t="s">
        <v>5</v>
      </c>
      <c r="AG7" s="13">
        <v>3</v>
      </c>
      <c r="AQ7"/>
    </row>
    <row r="8" spans="1:43" x14ac:dyDescent="0.2">
      <c r="A8" t="s">
        <v>220</v>
      </c>
      <c r="B8" t="s">
        <v>229</v>
      </c>
      <c r="C8" t="s">
        <v>442</v>
      </c>
      <c r="D8" t="s">
        <v>534</v>
      </c>
      <c r="E8" s="3">
        <v>75.288888888888891</v>
      </c>
      <c r="F8" s="3">
        <f>Table3[[#This Row],[Total Hours Nurse Staffing]]/Table3[[#This Row],[MDS Census]]</f>
        <v>4.3606582054309326</v>
      </c>
      <c r="G8" s="3">
        <f>Table3[[#This Row],[Total Direct Care Staff Hours]]/Table3[[#This Row],[MDS Census]]</f>
        <v>4.1611304604486419</v>
      </c>
      <c r="H8" s="3">
        <f>Table3[[#This Row],[Total RN Hours (w/ Admin, DON)]]/Table3[[#This Row],[MDS Census]]</f>
        <v>1.1081463990554898</v>
      </c>
      <c r="I8" s="3">
        <f>Table3[[#This Row],[RN Hours (excl. Admin, DON)]]/Table3[[#This Row],[MDS Census]]</f>
        <v>0.90861865407319964</v>
      </c>
      <c r="J8" s="3">
        <f t="shared" si="0"/>
        <v>328.30911111111112</v>
      </c>
      <c r="K8" s="3">
        <f>SUM(Table3[[#This Row],[RN Hours (excl. Admin, DON)]], Table3[[#This Row],[LPN Hours (excl. Admin)]], Table3[[#This Row],[CNA Hours]], Table3[[#This Row],[NA TR Hours]], Table3[[#This Row],[Med Aide/Tech Hours]])</f>
        <v>313.28688888888888</v>
      </c>
      <c r="L8" s="3">
        <f>SUM(Table3[[#This Row],[RN Hours (excl. Admin, DON)]:[RN DON Hours]])</f>
        <v>83.431111111111107</v>
      </c>
      <c r="M8" s="3">
        <v>68.408888888888896</v>
      </c>
      <c r="N8" s="3">
        <v>9.4222222222222225</v>
      </c>
      <c r="O8" s="3">
        <v>5.6</v>
      </c>
      <c r="P8" s="3">
        <f>SUM(Table3[[#This Row],[LPN Hours (excl. Admin)]:[LPN Admin Hours]])</f>
        <v>76.36699999999999</v>
      </c>
      <c r="Q8" s="3">
        <v>76.36699999999999</v>
      </c>
      <c r="R8" s="3">
        <v>0</v>
      </c>
      <c r="S8" s="3">
        <f>SUM(Table3[[#This Row],[CNA Hours]], Table3[[#This Row],[NA TR Hours]], Table3[[#This Row],[Med Aide/Tech Hours]])</f>
        <v>168.51100000000002</v>
      </c>
      <c r="T8" s="3">
        <v>135.58233333333334</v>
      </c>
      <c r="U8" s="3">
        <v>19.167777777777779</v>
      </c>
      <c r="V8" s="3">
        <v>13.760888888888887</v>
      </c>
      <c r="W8" s="3">
        <f>SUM(Table3[[#This Row],[RN Hours Contract]:[Med Aide Hours Contract]])</f>
        <v>16.380111111111109</v>
      </c>
      <c r="X8" s="3">
        <v>4.2971111111111124</v>
      </c>
      <c r="Y8" s="3">
        <v>0</v>
      </c>
      <c r="Z8" s="3">
        <v>0</v>
      </c>
      <c r="AA8" s="3">
        <v>2.677111111111111</v>
      </c>
      <c r="AB8" s="3">
        <v>0</v>
      </c>
      <c r="AC8" s="3">
        <v>9.4058888888888852</v>
      </c>
      <c r="AD8" s="3">
        <v>0</v>
      </c>
      <c r="AE8" s="3">
        <v>0</v>
      </c>
      <c r="AF8" t="s">
        <v>6</v>
      </c>
      <c r="AG8" s="13">
        <v>3</v>
      </c>
      <c r="AQ8"/>
    </row>
    <row r="9" spans="1:43" x14ac:dyDescent="0.2">
      <c r="A9" t="s">
        <v>220</v>
      </c>
      <c r="B9" t="s">
        <v>230</v>
      </c>
      <c r="C9" t="s">
        <v>447</v>
      </c>
      <c r="D9" t="s">
        <v>537</v>
      </c>
      <c r="E9" s="3">
        <v>90.62222222222222</v>
      </c>
      <c r="F9" s="3">
        <f>Table3[[#This Row],[Total Hours Nurse Staffing]]/Table3[[#This Row],[MDS Census]]</f>
        <v>4.3847756253065233</v>
      </c>
      <c r="G9" s="3">
        <f>Table3[[#This Row],[Total Direct Care Staff Hours]]/Table3[[#This Row],[MDS Census]]</f>
        <v>4.025346983815596</v>
      </c>
      <c r="H9" s="3">
        <f>Table3[[#This Row],[Total RN Hours (w/ Admin, DON)]]/Table3[[#This Row],[MDS Census]]</f>
        <v>0.76670671897989207</v>
      </c>
      <c r="I9" s="3">
        <f>Table3[[#This Row],[RN Hours (excl. Admin, DON)]]/Table3[[#This Row],[MDS Census]]</f>
        <v>0.40727807748896522</v>
      </c>
      <c r="J9" s="3">
        <f t="shared" si="0"/>
        <v>397.35811111111116</v>
      </c>
      <c r="K9" s="3">
        <f>SUM(Table3[[#This Row],[RN Hours (excl. Admin, DON)]], Table3[[#This Row],[LPN Hours (excl. Admin)]], Table3[[#This Row],[CNA Hours]], Table3[[#This Row],[NA TR Hours]], Table3[[#This Row],[Med Aide/Tech Hours]])</f>
        <v>364.78588888888891</v>
      </c>
      <c r="L9" s="3">
        <f>SUM(Table3[[#This Row],[RN Hours (excl. Admin, DON)]:[RN DON Hours]])</f>
        <v>69.480666666666664</v>
      </c>
      <c r="M9" s="3">
        <v>36.908444444444449</v>
      </c>
      <c r="N9" s="3">
        <v>27.06111111111111</v>
      </c>
      <c r="O9" s="3">
        <v>5.5111111111111111</v>
      </c>
      <c r="P9" s="3">
        <f>SUM(Table3[[#This Row],[LPN Hours (excl. Admin)]:[LPN Admin Hours]])</f>
        <v>83.469444444444449</v>
      </c>
      <c r="Q9" s="3">
        <v>83.469444444444449</v>
      </c>
      <c r="R9" s="3">
        <v>0</v>
      </c>
      <c r="S9" s="3">
        <f>SUM(Table3[[#This Row],[CNA Hours]], Table3[[#This Row],[NA TR Hours]], Table3[[#This Row],[Med Aide/Tech Hours]])</f>
        <v>244.40800000000002</v>
      </c>
      <c r="T9" s="3">
        <v>231.50244444444445</v>
      </c>
      <c r="U9" s="3">
        <v>0</v>
      </c>
      <c r="V9" s="3">
        <v>12.905555555555555</v>
      </c>
      <c r="W9" s="3">
        <f>SUM(Table3[[#This Row],[RN Hours Contract]:[Med Aide Hours Contract]])</f>
        <v>85.438444444444443</v>
      </c>
      <c r="X9" s="3">
        <v>19.958444444444446</v>
      </c>
      <c r="Y9" s="3">
        <v>0</v>
      </c>
      <c r="Z9" s="3">
        <v>0</v>
      </c>
      <c r="AA9" s="3">
        <v>19.913888888888888</v>
      </c>
      <c r="AB9" s="3">
        <v>0</v>
      </c>
      <c r="AC9" s="3">
        <v>45.566111111111113</v>
      </c>
      <c r="AD9" s="3">
        <v>0</v>
      </c>
      <c r="AE9" s="3">
        <v>0</v>
      </c>
      <c r="AF9" t="s">
        <v>7</v>
      </c>
      <c r="AG9" s="13">
        <v>3</v>
      </c>
      <c r="AQ9"/>
    </row>
    <row r="10" spans="1:43" x14ac:dyDescent="0.2">
      <c r="A10" t="s">
        <v>220</v>
      </c>
      <c r="B10" t="s">
        <v>231</v>
      </c>
      <c r="C10" t="s">
        <v>449</v>
      </c>
      <c r="D10" t="s">
        <v>545</v>
      </c>
      <c r="E10" s="3">
        <v>136.64444444444445</v>
      </c>
      <c r="F10" s="3">
        <f>Table3[[#This Row],[Total Hours Nurse Staffing]]/Table3[[#This Row],[MDS Census]]</f>
        <v>3.4481265246381523</v>
      </c>
      <c r="G10" s="3">
        <f>Table3[[#This Row],[Total Direct Care Staff Hours]]/Table3[[#This Row],[MDS Census]]</f>
        <v>3.2866392909416167</v>
      </c>
      <c r="H10" s="3">
        <f>Table3[[#This Row],[Total RN Hours (w/ Admin, DON)]]/Table3[[#This Row],[MDS Census]]</f>
        <v>0.36935192714262477</v>
      </c>
      <c r="I10" s="3">
        <f>Table3[[#This Row],[RN Hours (excl. Admin, DON)]]/Table3[[#This Row],[MDS Census]]</f>
        <v>0.27933078549357615</v>
      </c>
      <c r="J10" s="3">
        <f t="shared" si="0"/>
        <v>471.16733333333332</v>
      </c>
      <c r="K10" s="3">
        <f>SUM(Table3[[#This Row],[RN Hours (excl. Admin, DON)]], Table3[[#This Row],[LPN Hours (excl. Admin)]], Table3[[#This Row],[CNA Hours]], Table3[[#This Row],[NA TR Hours]], Table3[[#This Row],[Med Aide/Tech Hours]])</f>
        <v>449.101</v>
      </c>
      <c r="L10" s="3">
        <f>SUM(Table3[[#This Row],[RN Hours (excl. Admin, DON)]:[RN DON Hours]])</f>
        <v>50.469888888888882</v>
      </c>
      <c r="M10" s="3">
        <v>38.168999999999997</v>
      </c>
      <c r="N10" s="3">
        <v>7.6786666666666674</v>
      </c>
      <c r="O10" s="3">
        <v>4.6222222222222218</v>
      </c>
      <c r="P10" s="3">
        <f>SUM(Table3[[#This Row],[LPN Hours (excl. Admin)]:[LPN Admin Hours]])</f>
        <v>159.76911111111113</v>
      </c>
      <c r="Q10" s="3">
        <v>150.00366666666667</v>
      </c>
      <c r="R10" s="3">
        <v>9.7654444444444444</v>
      </c>
      <c r="S10" s="3">
        <f>SUM(Table3[[#This Row],[CNA Hours]], Table3[[#This Row],[NA TR Hours]], Table3[[#This Row],[Med Aide/Tech Hours]])</f>
        <v>260.92833333333334</v>
      </c>
      <c r="T10" s="3">
        <v>260.92833333333334</v>
      </c>
      <c r="U10" s="3">
        <v>0</v>
      </c>
      <c r="V10" s="3">
        <v>0</v>
      </c>
      <c r="W10" s="3">
        <f>SUM(Table3[[#This Row],[RN Hours Contract]:[Med Aide Hours Contract]])</f>
        <v>0</v>
      </c>
      <c r="X10" s="3">
        <v>0</v>
      </c>
      <c r="Y10" s="3">
        <v>0</v>
      </c>
      <c r="Z10" s="3">
        <v>0</v>
      </c>
      <c r="AA10" s="3">
        <v>0</v>
      </c>
      <c r="AB10" s="3">
        <v>0</v>
      </c>
      <c r="AC10" s="3">
        <v>0</v>
      </c>
      <c r="AD10" s="3">
        <v>0</v>
      </c>
      <c r="AE10" s="3">
        <v>0</v>
      </c>
      <c r="AF10" t="s">
        <v>8</v>
      </c>
      <c r="AG10" s="13">
        <v>3</v>
      </c>
      <c r="AQ10"/>
    </row>
    <row r="11" spans="1:43" x14ac:dyDescent="0.2">
      <c r="A11" t="s">
        <v>220</v>
      </c>
      <c r="B11" t="s">
        <v>232</v>
      </c>
      <c r="C11" t="s">
        <v>465</v>
      </c>
      <c r="D11" t="s">
        <v>546</v>
      </c>
      <c r="E11" s="3">
        <v>88.588888888888889</v>
      </c>
      <c r="F11" s="3">
        <f>Table3[[#This Row],[Total Hours Nurse Staffing]]/Table3[[#This Row],[MDS Census]]</f>
        <v>3.7937413771478741</v>
      </c>
      <c r="G11" s="3">
        <f>Table3[[#This Row],[Total Direct Care Staff Hours]]/Table3[[#This Row],[MDS Census]]</f>
        <v>3.5338642919854513</v>
      </c>
      <c r="H11" s="3">
        <f>Table3[[#This Row],[Total RN Hours (w/ Admin, DON)]]/Table3[[#This Row],[MDS Census]]</f>
        <v>0.84027342280195649</v>
      </c>
      <c r="I11" s="3">
        <f>Table3[[#This Row],[RN Hours (excl. Admin, DON)]]/Table3[[#This Row],[MDS Census]]</f>
        <v>0.67471466198419672</v>
      </c>
      <c r="J11" s="3">
        <f t="shared" si="0"/>
        <v>336.08333333333331</v>
      </c>
      <c r="K11" s="3">
        <f>SUM(Table3[[#This Row],[RN Hours (excl. Admin, DON)]], Table3[[#This Row],[LPN Hours (excl. Admin)]], Table3[[#This Row],[CNA Hours]], Table3[[#This Row],[NA TR Hours]], Table3[[#This Row],[Med Aide/Tech Hours]])</f>
        <v>313.06111111111113</v>
      </c>
      <c r="L11" s="3">
        <f>SUM(Table3[[#This Row],[RN Hours (excl. Admin, DON)]:[RN DON Hours]])</f>
        <v>74.438888888888883</v>
      </c>
      <c r="M11" s="3">
        <v>59.772222222222226</v>
      </c>
      <c r="N11" s="3">
        <v>9.2444444444444436</v>
      </c>
      <c r="O11" s="3">
        <v>5.4222222222222225</v>
      </c>
      <c r="P11" s="3">
        <f>SUM(Table3[[#This Row],[LPN Hours (excl. Admin)]:[LPN Admin Hours]])</f>
        <v>66.405555555555551</v>
      </c>
      <c r="Q11" s="3">
        <v>58.05</v>
      </c>
      <c r="R11" s="3">
        <v>8.3555555555555561</v>
      </c>
      <c r="S11" s="3">
        <f>SUM(Table3[[#This Row],[CNA Hours]], Table3[[#This Row],[NA TR Hours]], Table3[[#This Row],[Med Aide/Tech Hours]])</f>
        <v>195.23888888888888</v>
      </c>
      <c r="T11" s="3">
        <v>195.23888888888888</v>
      </c>
      <c r="U11" s="3">
        <v>0</v>
      </c>
      <c r="V11" s="3">
        <v>0</v>
      </c>
      <c r="W11" s="3">
        <f>SUM(Table3[[#This Row],[RN Hours Contract]:[Med Aide Hours Contract]])</f>
        <v>13.488888888888889</v>
      </c>
      <c r="X11" s="3">
        <v>0.46111111111111114</v>
      </c>
      <c r="Y11" s="3">
        <v>0</v>
      </c>
      <c r="Z11" s="3">
        <v>0</v>
      </c>
      <c r="AA11" s="3">
        <v>3.0166666666666666</v>
      </c>
      <c r="AB11" s="3">
        <v>0</v>
      </c>
      <c r="AC11" s="3">
        <v>10.011111111111111</v>
      </c>
      <c r="AD11" s="3">
        <v>0</v>
      </c>
      <c r="AE11" s="3">
        <v>0</v>
      </c>
      <c r="AF11" t="s">
        <v>9</v>
      </c>
      <c r="AG11" s="13">
        <v>3</v>
      </c>
      <c r="AQ11"/>
    </row>
    <row r="12" spans="1:43" x14ac:dyDescent="0.2">
      <c r="A12" t="s">
        <v>220</v>
      </c>
      <c r="B12" t="s">
        <v>233</v>
      </c>
      <c r="C12" t="s">
        <v>466</v>
      </c>
      <c r="D12" t="s">
        <v>545</v>
      </c>
      <c r="E12" s="3">
        <v>131.45555555555555</v>
      </c>
      <c r="F12" s="3">
        <f>Table3[[#This Row],[Total Hours Nurse Staffing]]/Table3[[#This Row],[MDS Census]]</f>
        <v>3.2924604851660892</v>
      </c>
      <c r="G12" s="3">
        <f>Table3[[#This Row],[Total Direct Care Staff Hours]]/Table3[[#This Row],[MDS Census]]</f>
        <v>3.1266587777871693</v>
      </c>
      <c r="H12" s="3">
        <f>Table3[[#This Row],[Total RN Hours (w/ Admin, DON)]]/Table3[[#This Row],[MDS Census]]</f>
        <v>0.63918519144620078</v>
      </c>
      <c r="I12" s="3">
        <f>Table3[[#This Row],[RN Hours (excl. Admin, DON)]]/Table3[[#This Row],[MDS Census]]</f>
        <v>0.47338348406728098</v>
      </c>
      <c r="J12" s="3">
        <f t="shared" si="0"/>
        <v>432.8122222222222</v>
      </c>
      <c r="K12" s="3">
        <f>SUM(Table3[[#This Row],[RN Hours (excl. Admin, DON)]], Table3[[#This Row],[LPN Hours (excl. Admin)]], Table3[[#This Row],[CNA Hours]], Table3[[#This Row],[NA TR Hours]], Table3[[#This Row],[Med Aide/Tech Hours]])</f>
        <v>411.01666666666665</v>
      </c>
      <c r="L12" s="3">
        <f>SUM(Table3[[#This Row],[RN Hours (excl. Admin, DON)]:[RN DON Hours]])</f>
        <v>84.024444444444455</v>
      </c>
      <c r="M12" s="3">
        <v>62.228888888888896</v>
      </c>
      <c r="N12" s="3">
        <v>21.062555555555555</v>
      </c>
      <c r="O12" s="3">
        <v>0.73299999999999998</v>
      </c>
      <c r="P12" s="3">
        <f>SUM(Table3[[#This Row],[LPN Hours (excl. Admin)]:[LPN Admin Hours]])</f>
        <v>118.102</v>
      </c>
      <c r="Q12" s="3">
        <v>118.102</v>
      </c>
      <c r="R12" s="3">
        <v>0</v>
      </c>
      <c r="S12" s="3">
        <f>SUM(Table3[[#This Row],[CNA Hours]], Table3[[#This Row],[NA TR Hours]], Table3[[#This Row],[Med Aide/Tech Hours]])</f>
        <v>230.68577777777776</v>
      </c>
      <c r="T12" s="3">
        <v>222.41877777777776</v>
      </c>
      <c r="U12" s="3">
        <v>0</v>
      </c>
      <c r="V12" s="3">
        <v>8.2669999999999995</v>
      </c>
      <c r="W12" s="3">
        <f>SUM(Table3[[#This Row],[RN Hours Contract]:[Med Aide Hours Contract]])</f>
        <v>31.098666666666666</v>
      </c>
      <c r="X12" s="3">
        <v>5.2778888888888895</v>
      </c>
      <c r="Y12" s="3">
        <v>0</v>
      </c>
      <c r="Z12" s="3">
        <v>0</v>
      </c>
      <c r="AA12" s="3">
        <v>0.37133333333333335</v>
      </c>
      <c r="AB12" s="3">
        <v>0</v>
      </c>
      <c r="AC12" s="3">
        <v>25.449444444444442</v>
      </c>
      <c r="AD12" s="3">
        <v>0</v>
      </c>
      <c r="AE12" s="3">
        <v>0</v>
      </c>
      <c r="AF12" t="s">
        <v>10</v>
      </c>
      <c r="AG12" s="13">
        <v>3</v>
      </c>
      <c r="AQ12"/>
    </row>
    <row r="13" spans="1:43" x14ac:dyDescent="0.2">
      <c r="A13" t="s">
        <v>220</v>
      </c>
      <c r="B13" t="s">
        <v>234</v>
      </c>
      <c r="C13" t="s">
        <v>454</v>
      </c>
      <c r="D13" t="s">
        <v>534</v>
      </c>
      <c r="E13" s="3">
        <v>85.477777777777774</v>
      </c>
      <c r="F13" s="3">
        <f>Table3[[#This Row],[Total Hours Nurse Staffing]]/Table3[[#This Row],[MDS Census]]</f>
        <v>3.7862667359937605</v>
      </c>
      <c r="G13" s="3">
        <f>Table3[[#This Row],[Total Direct Care Staff Hours]]/Table3[[#This Row],[MDS Census]]</f>
        <v>3.3570128688418048</v>
      </c>
      <c r="H13" s="3">
        <f>Table3[[#This Row],[Total RN Hours (w/ Admin, DON)]]/Table3[[#This Row],[MDS Census]]</f>
        <v>0.8486936175744183</v>
      </c>
      <c r="I13" s="3">
        <f>Table3[[#This Row],[RN Hours (excl. Admin, DON)]]/Table3[[#This Row],[MDS Census]]</f>
        <v>0.47351488366047062</v>
      </c>
      <c r="J13" s="3">
        <f t="shared" si="0"/>
        <v>323.64166666666665</v>
      </c>
      <c r="K13" s="3">
        <f>SUM(Table3[[#This Row],[RN Hours (excl. Admin, DON)]], Table3[[#This Row],[LPN Hours (excl. Admin)]], Table3[[#This Row],[CNA Hours]], Table3[[#This Row],[NA TR Hours]], Table3[[#This Row],[Med Aide/Tech Hours]])</f>
        <v>286.95000000000005</v>
      </c>
      <c r="L13" s="3">
        <f>SUM(Table3[[#This Row],[RN Hours (excl. Admin, DON)]:[RN DON Hours]])</f>
        <v>72.544444444444437</v>
      </c>
      <c r="M13" s="3">
        <v>40.475000000000001</v>
      </c>
      <c r="N13" s="3">
        <v>27.625</v>
      </c>
      <c r="O13" s="3">
        <v>4.4444444444444446</v>
      </c>
      <c r="P13" s="3">
        <f>SUM(Table3[[#This Row],[LPN Hours (excl. Admin)]:[LPN Admin Hours]])</f>
        <v>71.236111111111114</v>
      </c>
      <c r="Q13" s="3">
        <v>66.613888888888894</v>
      </c>
      <c r="R13" s="3">
        <v>4.6222222222222218</v>
      </c>
      <c r="S13" s="3">
        <f>SUM(Table3[[#This Row],[CNA Hours]], Table3[[#This Row],[NA TR Hours]], Table3[[#This Row],[Med Aide/Tech Hours]])</f>
        <v>179.86111111111111</v>
      </c>
      <c r="T13" s="3">
        <v>179.86111111111111</v>
      </c>
      <c r="U13" s="3">
        <v>0</v>
      </c>
      <c r="V13" s="3">
        <v>0</v>
      </c>
      <c r="W13" s="3">
        <f>SUM(Table3[[#This Row],[RN Hours Contract]:[Med Aide Hours Contract]])</f>
        <v>0</v>
      </c>
      <c r="X13" s="3">
        <v>0</v>
      </c>
      <c r="Y13" s="3">
        <v>0</v>
      </c>
      <c r="Z13" s="3">
        <v>0</v>
      </c>
      <c r="AA13" s="3">
        <v>0</v>
      </c>
      <c r="AB13" s="3">
        <v>0</v>
      </c>
      <c r="AC13" s="3">
        <v>0</v>
      </c>
      <c r="AD13" s="3">
        <v>0</v>
      </c>
      <c r="AE13" s="3">
        <v>0</v>
      </c>
      <c r="AF13" t="s">
        <v>11</v>
      </c>
      <c r="AG13" s="13">
        <v>3</v>
      </c>
      <c r="AQ13"/>
    </row>
    <row r="14" spans="1:43" x14ac:dyDescent="0.2">
      <c r="A14" t="s">
        <v>220</v>
      </c>
      <c r="B14" t="s">
        <v>235</v>
      </c>
      <c r="C14" t="s">
        <v>448</v>
      </c>
      <c r="D14" t="s">
        <v>534</v>
      </c>
      <c r="E14" s="3">
        <v>154.14444444444445</v>
      </c>
      <c r="F14" s="3">
        <f>Table3[[#This Row],[Total Hours Nurse Staffing]]/Table3[[#This Row],[MDS Census]]</f>
        <v>3.3622323938585748</v>
      </c>
      <c r="G14" s="3">
        <f>Table3[[#This Row],[Total Direct Care Staff Hours]]/Table3[[#This Row],[MDS Census]]</f>
        <v>3.1643840553593314</v>
      </c>
      <c r="H14" s="3">
        <f>Table3[[#This Row],[Total RN Hours (w/ Admin, DON)]]/Table3[[#This Row],[MDS Census]]</f>
        <v>0.67182656959561737</v>
      </c>
      <c r="I14" s="3">
        <f>Table3[[#This Row],[RN Hours (excl. Admin, DON)]]/Table3[[#This Row],[MDS Census]]</f>
        <v>0.56500036041231172</v>
      </c>
      <c r="J14" s="3">
        <f t="shared" si="0"/>
        <v>518.2694444444445</v>
      </c>
      <c r="K14" s="3">
        <f>SUM(Table3[[#This Row],[RN Hours (excl. Admin, DON)]], Table3[[#This Row],[LPN Hours (excl. Admin)]], Table3[[#This Row],[CNA Hours]], Table3[[#This Row],[NA TR Hours]], Table3[[#This Row],[Med Aide/Tech Hours]])</f>
        <v>487.7722222222223</v>
      </c>
      <c r="L14" s="3">
        <f>SUM(Table3[[#This Row],[RN Hours (excl. Admin, DON)]:[RN DON Hours]])</f>
        <v>103.55833333333334</v>
      </c>
      <c r="M14" s="3">
        <v>87.091666666666669</v>
      </c>
      <c r="N14" s="3">
        <v>13.972222222222221</v>
      </c>
      <c r="O14" s="3">
        <v>2.4944444444444445</v>
      </c>
      <c r="P14" s="3">
        <f>SUM(Table3[[#This Row],[LPN Hours (excl. Admin)]:[LPN Admin Hours]])</f>
        <v>114.94444444444444</v>
      </c>
      <c r="Q14" s="3">
        <v>100.91388888888889</v>
      </c>
      <c r="R14" s="3">
        <v>14.030555555555555</v>
      </c>
      <c r="S14" s="3">
        <f>SUM(Table3[[#This Row],[CNA Hours]], Table3[[#This Row],[NA TR Hours]], Table3[[#This Row],[Med Aide/Tech Hours]])</f>
        <v>299.76666666666671</v>
      </c>
      <c r="T14" s="3">
        <v>293.52222222222224</v>
      </c>
      <c r="U14" s="3">
        <v>0</v>
      </c>
      <c r="V14" s="3">
        <v>6.2444444444444445</v>
      </c>
      <c r="W14" s="3">
        <f>SUM(Table3[[#This Row],[RN Hours Contract]:[Med Aide Hours Contract]])</f>
        <v>39.533333333333331</v>
      </c>
      <c r="X14" s="3">
        <v>1.2555555555555555</v>
      </c>
      <c r="Y14" s="3">
        <v>0</v>
      </c>
      <c r="Z14" s="3">
        <v>0</v>
      </c>
      <c r="AA14" s="3">
        <v>13.83611111111111</v>
      </c>
      <c r="AB14" s="3">
        <v>0</v>
      </c>
      <c r="AC14" s="3">
        <v>24.441666666666666</v>
      </c>
      <c r="AD14" s="3">
        <v>0</v>
      </c>
      <c r="AE14" s="3">
        <v>0</v>
      </c>
      <c r="AF14" t="s">
        <v>12</v>
      </c>
      <c r="AG14" s="13">
        <v>3</v>
      </c>
      <c r="AQ14"/>
    </row>
    <row r="15" spans="1:43" x14ac:dyDescent="0.2">
      <c r="A15" t="s">
        <v>220</v>
      </c>
      <c r="B15" t="s">
        <v>236</v>
      </c>
      <c r="C15" t="s">
        <v>467</v>
      </c>
      <c r="D15" t="s">
        <v>534</v>
      </c>
      <c r="E15" s="3">
        <v>113.25555555555556</v>
      </c>
      <c r="F15" s="3">
        <f>Table3[[#This Row],[Total Hours Nurse Staffing]]/Table3[[#This Row],[MDS Census]]</f>
        <v>3.699562444815069</v>
      </c>
      <c r="G15" s="3">
        <f>Table3[[#This Row],[Total Direct Care Staff Hours]]/Table3[[#This Row],[MDS Census]]</f>
        <v>3.4615765721573633</v>
      </c>
      <c r="H15" s="3">
        <f>Table3[[#This Row],[Total RN Hours (w/ Admin, DON)]]/Table3[[#This Row],[MDS Census]]</f>
        <v>1.1768900225645049</v>
      </c>
      <c r="I15" s="3">
        <f>Table3[[#This Row],[RN Hours (excl. Admin, DON)]]/Table3[[#This Row],[MDS Census]]</f>
        <v>0.93890414990679871</v>
      </c>
      <c r="J15" s="3">
        <f t="shared" si="0"/>
        <v>418.99599999999998</v>
      </c>
      <c r="K15" s="3">
        <f>SUM(Table3[[#This Row],[RN Hours (excl. Admin, DON)]], Table3[[#This Row],[LPN Hours (excl. Admin)]], Table3[[#This Row],[CNA Hours]], Table3[[#This Row],[NA TR Hours]], Table3[[#This Row],[Med Aide/Tech Hours]])</f>
        <v>392.04277777777781</v>
      </c>
      <c r="L15" s="3">
        <f>SUM(Table3[[#This Row],[RN Hours (excl. Admin, DON)]:[RN DON Hours]])</f>
        <v>133.28933333333333</v>
      </c>
      <c r="M15" s="3">
        <v>106.33611111111111</v>
      </c>
      <c r="N15" s="3">
        <v>21.530999999999999</v>
      </c>
      <c r="O15" s="3">
        <v>5.4222222222222225</v>
      </c>
      <c r="P15" s="3">
        <f>SUM(Table3[[#This Row],[LPN Hours (excl. Admin)]:[LPN Admin Hours]])</f>
        <v>63.834222222222223</v>
      </c>
      <c r="Q15" s="3">
        <v>63.834222222222223</v>
      </c>
      <c r="R15" s="3">
        <v>0</v>
      </c>
      <c r="S15" s="3">
        <f>SUM(Table3[[#This Row],[CNA Hours]], Table3[[#This Row],[NA TR Hours]], Table3[[#This Row],[Med Aide/Tech Hours]])</f>
        <v>221.87244444444445</v>
      </c>
      <c r="T15" s="3">
        <v>221.87244444444445</v>
      </c>
      <c r="U15" s="3">
        <v>0</v>
      </c>
      <c r="V15" s="3">
        <v>0</v>
      </c>
      <c r="W15" s="3">
        <f>SUM(Table3[[#This Row],[RN Hours Contract]:[Med Aide Hours Contract]])</f>
        <v>0</v>
      </c>
      <c r="X15" s="3">
        <v>0</v>
      </c>
      <c r="Y15" s="3">
        <v>0</v>
      </c>
      <c r="Z15" s="3">
        <v>0</v>
      </c>
      <c r="AA15" s="3">
        <v>0</v>
      </c>
      <c r="AB15" s="3">
        <v>0</v>
      </c>
      <c r="AC15" s="3">
        <v>0</v>
      </c>
      <c r="AD15" s="3">
        <v>0</v>
      </c>
      <c r="AE15" s="3">
        <v>0</v>
      </c>
      <c r="AF15" t="s">
        <v>13</v>
      </c>
      <c r="AG15" s="13">
        <v>3</v>
      </c>
      <c r="AQ15"/>
    </row>
    <row r="16" spans="1:43" x14ac:dyDescent="0.2">
      <c r="A16" t="s">
        <v>220</v>
      </c>
      <c r="B16" t="s">
        <v>237</v>
      </c>
      <c r="C16" t="s">
        <v>465</v>
      </c>
      <c r="D16" t="s">
        <v>547</v>
      </c>
      <c r="E16" s="3">
        <v>111.5</v>
      </c>
      <c r="F16" s="3">
        <f>Table3[[#This Row],[Total Hours Nurse Staffing]]/Table3[[#This Row],[MDS Census]]</f>
        <v>3.9232745391131041</v>
      </c>
      <c r="G16" s="3">
        <f>Table3[[#This Row],[Total Direct Care Staff Hours]]/Table3[[#This Row],[MDS Census]]</f>
        <v>3.7439820627802698</v>
      </c>
      <c r="H16" s="3">
        <f>Table3[[#This Row],[Total RN Hours (w/ Admin, DON)]]/Table3[[#This Row],[MDS Census]]</f>
        <v>0.93255406078724468</v>
      </c>
      <c r="I16" s="3">
        <f>Table3[[#This Row],[RN Hours (excl. Admin, DON)]]/Table3[[#This Row],[MDS Census]]</f>
        <v>0.77241454907822626</v>
      </c>
      <c r="J16" s="3">
        <f t="shared" si="0"/>
        <v>437.44511111111109</v>
      </c>
      <c r="K16" s="3">
        <f>SUM(Table3[[#This Row],[RN Hours (excl. Admin, DON)]], Table3[[#This Row],[LPN Hours (excl. Admin)]], Table3[[#This Row],[CNA Hours]], Table3[[#This Row],[NA TR Hours]], Table3[[#This Row],[Med Aide/Tech Hours]])</f>
        <v>417.45400000000006</v>
      </c>
      <c r="L16" s="3">
        <f>SUM(Table3[[#This Row],[RN Hours (excl. Admin, DON)]:[RN DON Hours]])</f>
        <v>103.97977777777778</v>
      </c>
      <c r="M16" s="3">
        <v>86.12422222222223</v>
      </c>
      <c r="N16" s="3">
        <v>12.611111111111111</v>
      </c>
      <c r="O16" s="3">
        <v>5.2444444444444445</v>
      </c>
      <c r="P16" s="3">
        <f>SUM(Table3[[#This Row],[LPN Hours (excl. Admin)]:[LPN Admin Hours]])</f>
        <v>103.57566666666668</v>
      </c>
      <c r="Q16" s="3">
        <v>101.44011111111112</v>
      </c>
      <c r="R16" s="3">
        <v>2.1355555555555554</v>
      </c>
      <c r="S16" s="3">
        <f>SUM(Table3[[#This Row],[CNA Hours]], Table3[[#This Row],[NA TR Hours]], Table3[[#This Row],[Med Aide/Tech Hours]])</f>
        <v>229.88966666666664</v>
      </c>
      <c r="T16" s="3">
        <v>212.07988888888889</v>
      </c>
      <c r="U16" s="3">
        <v>13.155111111111106</v>
      </c>
      <c r="V16" s="3">
        <v>4.6546666666666665</v>
      </c>
      <c r="W16" s="3">
        <f>SUM(Table3[[#This Row],[RN Hours Contract]:[Med Aide Hours Contract]])</f>
        <v>0</v>
      </c>
      <c r="X16" s="3">
        <v>0</v>
      </c>
      <c r="Y16" s="3">
        <v>0</v>
      </c>
      <c r="Z16" s="3">
        <v>0</v>
      </c>
      <c r="AA16" s="3">
        <v>0</v>
      </c>
      <c r="AB16" s="3">
        <v>0</v>
      </c>
      <c r="AC16" s="3">
        <v>0</v>
      </c>
      <c r="AD16" s="3">
        <v>0</v>
      </c>
      <c r="AE16" s="3">
        <v>0</v>
      </c>
      <c r="AF16" t="s">
        <v>14</v>
      </c>
      <c r="AG16" s="13">
        <v>3</v>
      </c>
      <c r="AQ16"/>
    </row>
    <row r="17" spans="1:43" x14ac:dyDescent="0.2">
      <c r="A17" t="s">
        <v>220</v>
      </c>
      <c r="B17" t="s">
        <v>238</v>
      </c>
      <c r="C17" t="s">
        <v>465</v>
      </c>
      <c r="D17" t="s">
        <v>547</v>
      </c>
      <c r="E17" s="3">
        <v>188.53333333333333</v>
      </c>
      <c r="F17" s="3">
        <f>Table3[[#This Row],[Total Hours Nurse Staffing]]/Table3[[#This Row],[MDS Census]]</f>
        <v>4.467306105610561</v>
      </c>
      <c r="G17" s="3">
        <f>Table3[[#This Row],[Total Direct Care Staff Hours]]/Table3[[#This Row],[MDS Census]]</f>
        <v>3.9769124233851958</v>
      </c>
      <c r="H17" s="3">
        <f>Table3[[#This Row],[Total RN Hours (w/ Admin, DON)]]/Table3[[#This Row],[MDS Census]]</f>
        <v>0.94336397925506832</v>
      </c>
      <c r="I17" s="3">
        <f>Table3[[#This Row],[RN Hours (excl. Admin, DON)]]/Table3[[#This Row],[MDS Census]]</f>
        <v>0.45297029702970298</v>
      </c>
      <c r="J17" s="3">
        <f t="shared" si="0"/>
        <v>842.23611111111109</v>
      </c>
      <c r="K17" s="3">
        <f>SUM(Table3[[#This Row],[RN Hours (excl. Admin, DON)]], Table3[[#This Row],[LPN Hours (excl. Admin)]], Table3[[#This Row],[CNA Hours]], Table3[[#This Row],[NA TR Hours]], Table3[[#This Row],[Med Aide/Tech Hours]])</f>
        <v>749.78055555555557</v>
      </c>
      <c r="L17" s="3">
        <f>SUM(Table3[[#This Row],[RN Hours (excl. Admin, DON)]:[RN DON Hours]])</f>
        <v>177.85555555555555</v>
      </c>
      <c r="M17" s="3">
        <v>85.4</v>
      </c>
      <c r="N17" s="3">
        <v>88.011111111111106</v>
      </c>
      <c r="O17" s="3">
        <v>4.4444444444444446</v>
      </c>
      <c r="P17" s="3">
        <f>SUM(Table3[[#This Row],[LPN Hours (excl. Admin)]:[LPN Admin Hours]])</f>
        <v>196.77500000000001</v>
      </c>
      <c r="Q17" s="3">
        <v>196.77500000000001</v>
      </c>
      <c r="R17" s="3">
        <v>0</v>
      </c>
      <c r="S17" s="3">
        <f>SUM(Table3[[#This Row],[CNA Hours]], Table3[[#This Row],[NA TR Hours]], Table3[[#This Row],[Med Aide/Tech Hours]])</f>
        <v>467.60555555555555</v>
      </c>
      <c r="T17" s="3">
        <v>467.60555555555555</v>
      </c>
      <c r="U17" s="3">
        <v>0</v>
      </c>
      <c r="V17" s="3">
        <v>0</v>
      </c>
      <c r="W17" s="3">
        <f>SUM(Table3[[#This Row],[RN Hours Contract]:[Med Aide Hours Contract]])</f>
        <v>38.836111111111109</v>
      </c>
      <c r="X17" s="3">
        <v>16.352777777777778</v>
      </c>
      <c r="Y17" s="3">
        <v>0</v>
      </c>
      <c r="Z17" s="3">
        <v>0</v>
      </c>
      <c r="AA17" s="3">
        <v>2.4</v>
      </c>
      <c r="AB17" s="3">
        <v>0</v>
      </c>
      <c r="AC17" s="3">
        <v>20.083333333333332</v>
      </c>
      <c r="AD17" s="3">
        <v>0</v>
      </c>
      <c r="AE17" s="3">
        <v>0</v>
      </c>
      <c r="AF17" t="s">
        <v>15</v>
      </c>
      <c r="AG17" s="13">
        <v>3</v>
      </c>
      <c r="AQ17"/>
    </row>
    <row r="18" spans="1:43" x14ac:dyDescent="0.2">
      <c r="A18" t="s">
        <v>220</v>
      </c>
      <c r="B18" t="s">
        <v>239</v>
      </c>
      <c r="C18" t="s">
        <v>465</v>
      </c>
      <c r="D18" t="s">
        <v>547</v>
      </c>
      <c r="E18" s="3">
        <v>170.32222222222222</v>
      </c>
      <c r="F18" s="3">
        <f>Table3[[#This Row],[Total Hours Nurse Staffing]]/Table3[[#This Row],[MDS Census]]</f>
        <v>4.318775523517516</v>
      </c>
      <c r="G18" s="3">
        <f>Table3[[#This Row],[Total Direct Care Staff Hours]]/Table3[[#This Row],[MDS Census]]</f>
        <v>4.0745325852958452</v>
      </c>
      <c r="H18" s="3">
        <f>Table3[[#This Row],[Total RN Hours (w/ Admin, DON)]]/Table3[[#This Row],[MDS Census]]</f>
        <v>0.89255659208037053</v>
      </c>
      <c r="I18" s="3">
        <f>Table3[[#This Row],[RN Hours (excl. Admin, DON)]]/Table3[[#This Row],[MDS Census]]</f>
        <v>0.67858307782634231</v>
      </c>
      <c r="J18" s="3">
        <f t="shared" si="0"/>
        <v>735.58344444444447</v>
      </c>
      <c r="K18" s="3">
        <f>SUM(Table3[[#This Row],[RN Hours (excl. Admin, DON)]], Table3[[#This Row],[LPN Hours (excl. Admin)]], Table3[[#This Row],[CNA Hours]], Table3[[#This Row],[NA TR Hours]], Table3[[#This Row],[Med Aide/Tech Hours]])</f>
        <v>693.98344444444456</v>
      </c>
      <c r="L18" s="3">
        <f>SUM(Table3[[#This Row],[RN Hours (excl. Admin, DON)]:[RN DON Hours]])</f>
        <v>152.02222222222221</v>
      </c>
      <c r="M18" s="3">
        <v>115.57777777777778</v>
      </c>
      <c r="N18" s="3">
        <v>31.022222222222222</v>
      </c>
      <c r="O18" s="3">
        <v>5.4222222222222225</v>
      </c>
      <c r="P18" s="3">
        <f>SUM(Table3[[#This Row],[LPN Hours (excl. Admin)]:[LPN Admin Hours]])</f>
        <v>188.96666666666667</v>
      </c>
      <c r="Q18" s="3">
        <v>183.8111111111111</v>
      </c>
      <c r="R18" s="3">
        <v>5.1555555555555559</v>
      </c>
      <c r="S18" s="3">
        <f>SUM(Table3[[#This Row],[CNA Hours]], Table3[[#This Row],[NA TR Hours]], Table3[[#This Row],[Med Aide/Tech Hours]])</f>
        <v>394.59455555555559</v>
      </c>
      <c r="T18" s="3">
        <v>381.85566666666671</v>
      </c>
      <c r="U18" s="3">
        <v>0</v>
      </c>
      <c r="V18" s="3">
        <v>12.738888888888889</v>
      </c>
      <c r="W18" s="3">
        <f>SUM(Table3[[#This Row],[RN Hours Contract]:[Med Aide Hours Contract]])</f>
        <v>79.811222222222213</v>
      </c>
      <c r="X18" s="3">
        <v>1.65</v>
      </c>
      <c r="Y18" s="3">
        <v>0</v>
      </c>
      <c r="Z18" s="3">
        <v>0</v>
      </c>
      <c r="AA18" s="3">
        <v>3.5249999999999999</v>
      </c>
      <c r="AB18" s="3">
        <v>0</v>
      </c>
      <c r="AC18" s="3">
        <v>74.636222222222216</v>
      </c>
      <c r="AD18" s="3">
        <v>0</v>
      </c>
      <c r="AE18" s="3">
        <v>0</v>
      </c>
      <c r="AF18" t="s">
        <v>16</v>
      </c>
      <c r="AG18" s="13">
        <v>3</v>
      </c>
      <c r="AQ18"/>
    </row>
    <row r="19" spans="1:43" x14ac:dyDescent="0.2">
      <c r="A19" t="s">
        <v>220</v>
      </c>
      <c r="B19" t="s">
        <v>240</v>
      </c>
      <c r="C19" t="s">
        <v>468</v>
      </c>
      <c r="D19" t="s">
        <v>548</v>
      </c>
      <c r="E19" s="3">
        <v>98.4</v>
      </c>
      <c r="F19" s="3">
        <f>Table3[[#This Row],[Total Hours Nurse Staffing]]/Table3[[#This Row],[MDS Census]]</f>
        <v>4.1257621951219514</v>
      </c>
      <c r="G19" s="3">
        <f>Table3[[#This Row],[Total Direct Care Staff Hours]]/Table3[[#This Row],[MDS Census]]</f>
        <v>3.796409214092141</v>
      </c>
      <c r="H19" s="3">
        <f>Table3[[#This Row],[Total RN Hours (w/ Admin, DON)]]/Table3[[#This Row],[MDS Census]]</f>
        <v>0.93069670280036121</v>
      </c>
      <c r="I19" s="3">
        <f>Table3[[#This Row],[RN Hours (excl. Admin, DON)]]/Table3[[#This Row],[MDS Census]]</f>
        <v>0.65102755194218609</v>
      </c>
      <c r="J19" s="3">
        <f t="shared" si="0"/>
        <v>405.97500000000002</v>
      </c>
      <c r="K19" s="3">
        <f>SUM(Table3[[#This Row],[RN Hours (excl. Admin, DON)]], Table3[[#This Row],[LPN Hours (excl. Admin)]], Table3[[#This Row],[CNA Hours]], Table3[[#This Row],[NA TR Hours]], Table3[[#This Row],[Med Aide/Tech Hours]])</f>
        <v>373.56666666666672</v>
      </c>
      <c r="L19" s="3">
        <f>SUM(Table3[[#This Row],[RN Hours (excl. Admin, DON)]:[RN DON Hours]])</f>
        <v>91.580555555555549</v>
      </c>
      <c r="M19" s="3">
        <v>64.061111111111117</v>
      </c>
      <c r="N19" s="3">
        <v>22.274999999999999</v>
      </c>
      <c r="O19" s="3">
        <v>5.2444444444444445</v>
      </c>
      <c r="P19" s="3">
        <f>SUM(Table3[[#This Row],[LPN Hours (excl. Admin)]:[LPN Admin Hours]])</f>
        <v>114.52777777777777</v>
      </c>
      <c r="Q19" s="3">
        <v>109.63888888888889</v>
      </c>
      <c r="R19" s="3">
        <v>4.8888888888888893</v>
      </c>
      <c r="S19" s="3">
        <f>SUM(Table3[[#This Row],[CNA Hours]], Table3[[#This Row],[NA TR Hours]], Table3[[#This Row],[Med Aide/Tech Hours]])</f>
        <v>199.86666666666667</v>
      </c>
      <c r="T19" s="3">
        <v>191.9388888888889</v>
      </c>
      <c r="U19" s="3">
        <v>0</v>
      </c>
      <c r="V19" s="3">
        <v>7.927777777777778</v>
      </c>
      <c r="W19" s="3">
        <f>SUM(Table3[[#This Row],[RN Hours Contract]:[Med Aide Hours Contract]])</f>
        <v>0</v>
      </c>
      <c r="X19" s="3">
        <v>0</v>
      </c>
      <c r="Y19" s="3">
        <v>0</v>
      </c>
      <c r="Z19" s="3">
        <v>0</v>
      </c>
      <c r="AA19" s="3">
        <v>0</v>
      </c>
      <c r="AB19" s="3">
        <v>0</v>
      </c>
      <c r="AC19" s="3">
        <v>0</v>
      </c>
      <c r="AD19" s="3">
        <v>0</v>
      </c>
      <c r="AE19" s="3">
        <v>0</v>
      </c>
      <c r="AF19" t="s">
        <v>17</v>
      </c>
      <c r="AG19" s="13">
        <v>3</v>
      </c>
      <c r="AQ19"/>
    </row>
    <row r="20" spans="1:43" x14ac:dyDescent="0.2">
      <c r="A20" t="s">
        <v>220</v>
      </c>
      <c r="B20" t="s">
        <v>241</v>
      </c>
      <c r="C20" t="s">
        <v>450</v>
      </c>
      <c r="D20" t="s">
        <v>534</v>
      </c>
      <c r="E20" s="3">
        <v>123.17777777777778</v>
      </c>
      <c r="F20" s="3">
        <f>Table3[[#This Row],[Total Hours Nurse Staffing]]/Table3[[#This Row],[MDS Census]]</f>
        <v>3.0386126646220459</v>
      </c>
      <c r="G20" s="3">
        <f>Table3[[#This Row],[Total Direct Care Staff Hours]]/Table3[[#This Row],[MDS Census]]</f>
        <v>2.859535450117265</v>
      </c>
      <c r="H20" s="3">
        <f>Table3[[#This Row],[Total RN Hours (w/ Admin, DON)]]/Table3[[#This Row],[MDS Census]]</f>
        <v>0.54639545372541953</v>
      </c>
      <c r="I20" s="3">
        <f>Table3[[#This Row],[RN Hours (excl. Admin, DON)]]/Table3[[#This Row],[MDS Census]]</f>
        <v>0.41133772325455531</v>
      </c>
      <c r="J20" s="3">
        <f t="shared" si="0"/>
        <v>374.28955555555558</v>
      </c>
      <c r="K20" s="3">
        <f>SUM(Table3[[#This Row],[RN Hours (excl. Admin, DON)]], Table3[[#This Row],[LPN Hours (excl. Admin)]], Table3[[#This Row],[CNA Hours]], Table3[[#This Row],[NA TR Hours]], Table3[[#This Row],[Med Aide/Tech Hours]])</f>
        <v>352.23122222222219</v>
      </c>
      <c r="L20" s="3">
        <f>SUM(Table3[[#This Row],[RN Hours (excl. Admin, DON)]:[RN DON Hours]])</f>
        <v>67.303777777777782</v>
      </c>
      <c r="M20" s="3">
        <v>50.667666666666669</v>
      </c>
      <c r="N20" s="3">
        <v>10.947222222222223</v>
      </c>
      <c r="O20" s="3">
        <v>5.6888888888888891</v>
      </c>
      <c r="P20" s="3">
        <f>SUM(Table3[[#This Row],[LPN Hours (excl. Admin)]:[LPN Admin Hours]])</f>
        <v>128.96555555555554</v>
      </c>
      <c r="Q20" s="3">
        <v>123.54333333333332</v>
      </c>
      <c r="R20" s="3">
        <v>5.4222222222222225</v>
      </c>
      <c r="S20" s="3">
        <f>SUM(Table3[[#This Row],[CNA Hours]], Table3[[#This Row],[NA TR Hours]], Table3[[#This Row],[Med Aide/Tech Hours]])</f>
        <v>178.02022222222223</v>
      </c>
      <c r="T20" s="3">
        <v>176.94822222222223</v>
      </c>
      <c r="U20" s="3">
        <v>0</v>
      </c>
      <c r="V20" s="3">
        <v>1.0720000000000001</v>
      </c>
      <c r="W20" s="3">
        <f>SUM(Table3[[#This Row],[RN Hours Contract]:[Med Aide Hours Contract]])</f>
        <v>0</v>
      </c>
      <c r="X20" s="3">
        <v>0</v>
      </c>
      <c r="Y20" s="3">
        <v>0</v>
      </c>
      <c r="Z20" s="3">
        <v>0</v>
      </c>
      <c r="AA20" s="3">
        <v>0</v>
      </c>
      <c r="AB20" s="3">
        <v>0</v>
      </c>
      <c r="AC20" s="3">
        <v>0</v>
      </c>
      <c r="AD20" s="3">
        <v>0</v>
      </c>
      <c r="AE20" s="3">
        <v>0</v>
      </c>
      <c r="AF20" t="s">
        <v>18</v>
      </c>
      <c r="AG20" s="13">
        <v>3</v>
      </c>
      <c r="AQ20"/>
    </row>
    <row r="21" spans="1:43" x14ac:dyDescent="0.2">
      <c r="A21" t="s">
        <v>220</v>
      </c>
      <c r="B21" t="s">
        <v>242</v>
      </c>
      <c r="C21" t="s">
        <v>465</v>
      </c>
      <c r="D21" t="s">
        <v>547</v>
      </c>
      <c r="E21" s="3">
        <v>118.27777777777777</v>
      </c>
      <c r="F21" s="3">
        <f>Table3[[#This Row],[Total Hours Nurse Staffing]]/Table3[[#This Row],[MDS Census]]</f>
        <v>5.0696026303428843</v>
      </c>
      <c r="G21" s="3">
        <f>Table3[[#This Row],[Total Direct Care Staff Hours]]/Table3[[#This Row],[MDS Census]]</f>
        <v>4.9330455612963835</v>
      </c>
      <c r="H21" s="3">
        <f>Table3[[#This Row],[Total RN Hours (w/ Admin, DON)]]/Table3[[#This Row],[MDS Census]]</f>
        <v>0.75022545796148432</v>
      </c>
      <c r="I21" s="3">
        <f>Table3[[#This Row],[RN Hours (excl. Admin, DON)]]/Table3[[#This Row],[MDS Census]]</f>
        <v>0.61366838891498354</v>
      </c>
      <c r="J21" s="3">
        <f t="shared" si="0"/>
        <v>599.62133333333338</v>
      </c>
      <c r="K21" s="3">
        <f>SUM(Table3[[#This Row],[RN Hours (excl. Admin, DON)]], Table3[[#This Row],[LPN Hours (excl. Admin)]], Table3[[#This Row],[CNA Hours]], Table3[[#This Row],[NA TR Hours]], Table3[[#This Row],[Med Aide/Tech Hours]])</f>
        <v>583.46966666666663</v>
      </c>
      <c r="L21" s="3">
        <f>SUM(Table3[[#This Row],[RN Hours (excl. Admin, DON)]:[RN DON Hours]])</f>
        <v>88.734999999999999</v>
      </c>
      <c r="M21" s="3">
        <v>72.583333333333329</v>
      </c>
      <c r="N21" s="3">
        <v>10.818333333333335</v>
      </c>
      <c r="O21" s="3">
        <v>5.333333333333333</v>
      </c>
      <c r="P21" s="3">
        <f>SUM(Table3[[#This Row],[LPN Hours (excl. Admin)]:[LPN Admin Hours]])</f>
        <v>157.94444444444446</v>
      </c>
      <c r="Q21" s="3">
        <v>157.94444444444446</v>
      </c>
      <c r="R21" s="3">
        <v>0</v>
      </c>
      <c r="S21" s="3">
        <f>SUM(Table3[[#This Row],[CNA Hours]], Table3[[#This Row],[NA TR Hours]], Table3[[#This Row],[Med Aide/Tech Hours]])</f>
        <v>352.94188888888891</v>
      </c>
      <c r="T21" s="3">
        <v>352.94188888888891</v>
      </c>
      <c r="U21" s="3">
        <v>0</v>
      </c>
      <c r="V21" s="3">
        <v>0</v>
      </c>
      <c r="W21" s="3">
        <f>SUM(Table3[[#This Row],[RN Hours Contract]:[Med Aide Hours Contract]])</f>
        <v>141.67022222222221</v>
      </c>
      <c r="X21" s="3">
        <v>26.011111111111113</v>
      </c>
      <c r="Y21" s="3">
        <v>0.41833333333333333</v>
      </c>
      <c r="Z21" s="3">
        <v>0</v>
      </c>
      <c r="AA21" s="3">
        <v>32.633333333333333</v>
      </c>
      <c r="AB21" s="3">
        <v>0</v>
      </c>
      <c r="AC21" s="3">
        <v>82.607444444444411</v>
      </c>
      <c r="AD21" s="3">
        <v>0</v>
      </c>
      <c r="AE21" s="3">
        <v>0</v>
      </c>
      <c r="AF21" t="s">
        <v>19</v>
      </c>
      <c r="AG21" s="13">
        <v>3</v>
      </c>
      <c r="AQ21"/>
    </row>
    <row r="22" spans="1:43" x14ac:dyDescent="0.2">
      <c r="A22" t="s">
        <v>220</v>
      </c>
      <c r="B22" t="s">
        <v>243</v>
      </c>
      <c r="C22" t="s">
        <v>454</v>
      </c>
      <c r="D22" t="s">
        <v>534</v>
      </c>
      <c r="E22" s="3">
        <v>71.022222222222226</v>
      </c>
      <c r="F22" s="3">
        <f>Table3[[#This Row],[Total Hours Nurse Staffing]]/Table3[[#This Row],[MDS Census]]</f>
        <v>3.333258760951189</v>
      </c>
      <c r="G22" s="3">
        <f>Table3[[#This Row],[Total Direct Care Staff Hours]]/Table3[[#This Row],[MDS Census]]</f>
        <v>3.0397199624530655</v>
      </c>
      <c r="H22" s="3">
        <f>Table3[[#This Row],[Total RN Hours (w/ Admin, DON)]]/Table3[[#This Row],[MDS Census]]</f>
        <v>0.86603097622027536</v>
      </c>
      <c r="I22" s="3">
        <f>Table3[[#This Row],[RN Hours (excl. Admin, DON)]]/Table3[[#This Row],[MDS Census]]</f>
        <v>0.64872966207759697</v>
      </c>
      <c r="J22" s="3">
        <f t="shared" si="0"/>
        <v>236.73544444444445</v>
      </c>
      <c r="K22" s="3">
        <f>SUM(Table3[[#This Row],[RN Hours (excl. Admin, DON)]], Table3[[#This Row],[LPN Hours (excl. Admin)]], Table3[[#This Row],[CNA Hours]], Table3[[#This Row],[NA TR Hours]], Table3[[#This Row],[Med Aide/Tech Hours]])</f>
        <v>215.88766666666663</v>
      </c>
      <c r="L22" s="3">
        <f>SUM(Table3[[#This Row],[RN Hours (excl. Admin, DON)]:[RN DON Hours]])</f>
        <v>61.507444444444452</v>
      </c>
      <c r="M22" s="3">
        <v>46.074222222222225</v>
      </c>
      <c r="N22" s="3">
        <v>12.144333333333334</v>
      </c>
      <c r="O22" s="3">
        <v>3.2888888888888888</v>
      </c>
      <c r="P22" s="3">
        <f>SUM(Table3[[#This Row],[LPN Hours (excl. Admin)]:[LPN Admin Hours]])</f>
        <v>70.406222222222212</v>
      </c>
      <c r="Q22" s="3">
        <v>64.99166666666666</v>
      </c>
      <c r="R22" s="3">
        <v>5.4145555555555553</v>
      </c>
      <c r="S22" s="3">
        <f>SUM(Table3[[#This Row],[CNA Hours]], Table3[[#This Row],[NA TR Hours]], Table3[[#This Row],[Med Aide/Tech Hours]])</f>
        <v>104.82177777777777</v>
      </c>
      <c r="T22" s="3">
        <v>104.82177777777777</v>
      </c>
      <c r="U22" s="3">
        <v>0</v>
      </c>
      <c r="V22" s="3">
        <v>0</v>
      </c>
      <c r="W22" s="3">
        <f>SUM(Table3[[#This Row],[RN Hours Contract]:[Med Aide Hours Contract]])</f>
        <v>0</v>
      </c>
      <c r="X22" s="3">
        <v>0</v>
      </c>
      <c r="Y22" s="3">
        <v>0</v>
      </c>
      <c r="Z22" s="3">
        <v>0</v>
      </c>
      <c r="AA22" s="3">
        <v>0</v>
      </c>
      <c r="AB22" s="3">
        <v>0</v>
      </c>
      <c r="AC22" s="3">
        <v>0</v>
      </c>
      <c r="AD22" s="3">
        <v>0</v>
      </c>
      <c r="AE22" s="3">
        <v>0</v>
      </c>
      <c r="AF22" t="s">
        <v>20</v>
      </c>
      <c r="AG22" s="13">
        <v>3</v>
      </c>
      <c r="AQ22"/>
    </row>
    <row r="23" spans="1:43" x14ac:dyDescent="0.2">
      <c r="A23" t="s">
        <v>220</v>
      </c>
      <c r="B23" t="s">
        <v>244</v>
      </c>
      <c r="C23" t="s">
        <v>442</v>
      </c>
      <c r="D23" t="s">
        <v>534</v>
      </c>
      <c r="E23" s="3">
        <v>76.477777777777774</v>
      </c>
      <c r="F23" s="3">
        <f>Table3[[#This Row],[Total Hours Nurse Staffing]]/Table3[[#This Row],[MDS Census]]</f>
        <v>3.4881229115211396</v>
      </c>
      <c r="G23" s="3">
        <f>Table3[[#This Row],[Total Direct Care Staff Hours]]/Table3[[#This Row],[MDS Census]]</f>
        <v>2.8410939997094293</v>
      </c>
      <c r="H23" s="3">
        <f>Table3[[#This Row],[Total RN Hours (w/ Admin, DON)]]/Table3[[#This Row],[MDS Census]]</f>
        <v>0.58121458666279235</v>
      </c>
      <c r="I23" s="3">
        <f>Table3[[#This Row],[RN Hours (excl. Admin, DON)]]/Table3[[#This Row],[MDS Census]]</f>
        <v>0.11096178991718728</v>
      </c>
      <c r="J23" s="3">
        <f t="shared" si="0"/>
        <v>266.76388888888891</v>
      </c>
      <c r="K23" s="3">
        <f>SUM(Table3[[#This Row],[RN Hours (excl. Admin, DON)]], Table3[[#This Row],[LPN Hours (excl. Admin)]], Table3[[#This Row],[CNA Hours]], Table3[[#This Row],[NA TR Hours]], Table3[[#This Row],[Med Aide/Tech Hours]])</f>
        <v>217.28055555555557</v>
      </c>
      <c r="L23" s="3">
        <f>SUM(Table3[[#This Row],[RN Hours (excl. Admin, DON)]:[RN DON Hours]])</f>
        <v>44.449999999999996</v>
      </c>
      <c r="M23" s="3">
        <v>8.4861111111111107</v>
      </c>
      <c r="N23" s="3">
        <v>26.363888888888887</v>
      </c>
      <c r="O23" s="3">
        <v>9.6</v>
      </c>
      <c r="P23" s="3">
        <f>SUM(Table3[[#This Row],[LPN Hours (excl. Admin)]:[LPN Admin Hours]])</f>
        <v>68.388888888888886</v>
      </c>
      <c r="Q23" s="3">
        <v>54.869444444444447</v>
      </c>
      <c r="R23" s="3">
        <v>13.519444444444444</v>
      </c>
      <c r="S23" s="3">
        <f>SUM(Table3[[#This Row],[CNA Hours]], Table3[[#This Row],[NA TR Hours]], Table3[[#This Row],[Med Aide/Tech Hours]])</f>
        <v>153.92500000000001</v>
      </c>
      <c r="T23" s="3">
        <v>151.30833333333334</v>
      </c>
      <c r="U23" s="3">
        <v>0</v>
      </c>
      <c r="V23" s="3">
        <v>2.6166666666666667</v>
      </c>
      <c r="W23" s="3">
        <f>SUM(Table3[[#This Row],[RN Hours Contract]:[Med Aide Hours Contract]])</f>
        <v>0</v>
      </c>
      <c r="X23" s="3">
        <v>0</v>
      </c>
      <c r="Y23" s="3">
        <v>0</v>
      </c>
      <c r="Z23" s="3">
        <v>0</v>
      </c>
      <c r="AA23" s="3">
        <v>0</v>
      </c>
      <c r="AB23" s="3">
        <v>0</v>
      </c>
      <c r="AC23" s="3">
        <v>0</v>
      </c>
      <c r="AD23" s="3">
        <v>0</v>
      </c>
      <c r="AE23" s="3">
        <v>0</v>
      </c>
      <c r="AF23" t="s">
        <v>21</v>
      </c>
      <c r="AG23" s="13">
        <v>3</v>
      </c>
      <c r="AQ23"/>
    </row>
    <row r="24" spans="1:43" x14ac:dyDescent="0.2">
      <c r="A24" t="s">
        <v>220</v>
      </c>
      <c r="B24" t="s">
        <v>245</v>
      </c>
      <c r="C24" t="s">
        <v>469</v>
      </c>
      <c r="D24" t="s">
        <v>546</v>
      </c>
      <c r="E24" s="3">
        <v>98.277777777777771</v>
      </c>
      <c r="F24" s="3">
        <f>Table3[[#This Row],[Total Hours Nurse Staffing]]/Table3[[#This Row],[MDS Census]]</f>
        <v>3.3801300169587347</v>
      </c>
      <c r="G24" s="3">
        <f>Table3[[#This Row],[Total Direct Care Staff Hours]]/Table3[[#This Row],[MDS Census]]</f>
        <v>3.1962543810062187</v>
      </c>
      <c r="H24" s="3">
        <f>Table3[[#This Row],[Total RN Hours (w/ Admin, DON)]]/Table3[[#This Row],[MDS Census]]</f>
        <v>0.75655963821368</v>
      </c>
      <c r="I24" s="3">
        <f>Table3[[#This Row],[RN Hours (excl. Admin, DON)]]/Table3[[#This Row],[MDS Census]]</f>
        <v>0.58239457320520072</v>
      </c>
      <c r="J24" s="3">
        <f t="shared" si="0"/>
        <v>332.19166666666672</v>
      </c>
      <c r="K24" s="3">
        <f>SUM(Table3[[#This Row],[RN Hours (excl. Admin, DON)]], Table3[[#This Row],[LPN Hours (excl. Admin)]], Table3[[#This Row],[CNA Hours]], Table3[[#This Row],[NA TR Hours]], Table3[[#This Row],[Med Aide/Tech Hours]])</f>
        <v>314.12077777777779</v>
      </c>
      <c r="L24" s="3">
        <f>SUM(Table3[[#This Row],[RN Hours (excl. Admin, DON)]:[RN DON Hours]])</f>
        <v>74.352999999999994</v>
      </c>
      <c r="M24" s="3">
        <v>57.236444444444444</v>
      </c>
      <c r="N24" s="3">
        <v>13.561</v>
      </c>
      <c r="O24" s="3">
        <v>3.5555555555555554</v>
      </c>
      <c r="P24" s="3">
        <f>SUM(Table3[[#This Row],[LPN Hours (excl. Admin)]:[LPN Admin Hours]])</f>
        <v>84.124888888888904</v>
      </c>
      <c r="Q24" s="3">
        <v>83.170555555555566</v>
      </c>
      <c r="R24" s="3">
        <v>0.95433333333333348</v>
      </c>
      <c r="S24" s="3">
        <f>SUM(Table3[[#This Row],[CNA Hours]], Table3[[#This Row],[NA TR Hours]], Table3[[#This Row],[Med Aide/Tech Hours]])</f>
        <v>173.71377777777778</v>
      </c>
      <c r="T24" s="3">
        <v>173.71377777777778</v>
      </c>
      <c r="U24" s="3">
        <v>0</v>
      </c>
      <c r="V24" s="3">
        <v>0</v>
      </c>
      <c r="W24" s="3">
        <f>SUM(Table3[[#This Row],[RN Hours Contract]:[Med Aide Hours Contract]])</f>
        <v>20.124888888888883</v>
      </c>
      <c r="X24" s="3">
        <v>6.5203333333333324</v>
      </c>
      <c r="Y24" s="3">
        <v>3.072111111111111</v>
      </c>
      <c r="Z24" s="3">
        <v>0</v>
      </c>
      <c r="AA24" s="3">
        <v>4.1355555555555563</v>
      </c>
      <c r="AB24" s="3">
        <v>0</v>
      </c>
      <c r="AC24" s="3">
        <v>6.3968888888888866</v>
      </c>
      <c r="AD24" s="3">
        <v>0</v>
      </c>
      <c r="AE24" s="3">
        <v>0</v>
      </c>
      <c r="AF24" t="s">
        <v>22</v>
      </c>
      <c r="AG24" s="13">
        <v>3</v>
      </c>
      <c r="AQ24"/>
    </row>
    <row r="25" spans="1:43" x14ac:dyDescent="0.2">
      <c r="A25" t="s">
        <v>220</v>
      </c>
      <c r="B25" t="s">
        <v>246</v>
      </c>
      <c r="C25" t="s">
        <v>461</v>
      </c>
      <c r="D25" t="s">
        <v>549</v>
      </c>
      <c r="E25" s="3">
        <v>91.222222222222229</v>
      </c>
      <c r="F25" s="3">
        <f>Table3[[#This Row],[Total Hours Nurse Staffing]]/Table3[[#This Row],[MDS Census]]</f>
        <v>3.0685712545676003</v>
      </c>
      <c r="G25" s="3">
        <f>Table3[[#This Row],[Total Direct Care Staff Hours]]/Table3[[#This Row],[MDS Census]]</f>
        <v>2.9044287454323992</v>
      </c>
      <c r="H25" s="3">
        <f>Table3[[#This Row],[Total RN Hours (w/ Admin, DON)]]/Table3[[#This Row],[MDS Census]]</f>
        <v>0.44775639464068212</v>
      </c>
      <c r="I25" s="3">
        <f>Table3[[#This Row],[RN Hours (excl. Admin, DON)]]/Table3[[#This Row],[MDS Census]]</f>
        <v>0.29663702801461628</v>
      </c>
      <c r="J25" s="3">
        <f t="shared" si="0"/>
        <v>279.92188888888887</v>
      </c>
      <c r="K25" s="3">
        <f>SUM(Table3[[#This Row],[RN Hours (excl. Admin, DON)]], Table3[[#This Row],[LPN Hours (excl. Admin)]], Table3[[#This Row],[CNA Hours]], Table3[[#This Row],[NA TR Hours]], Table3[[#This Row],[Med Aide/Tech Hours]])</f>
        <v>264.94844444444442</v>
      </c>
      <c r="L25" s="3">
        <f>SUM(Table3[[#This Row],[RN Hours (excl. Admin, DON)]:[RN DON Hours]])</f>
        <v>40.845333333333336</v>
      </c>
      <c r="M25" s="3">
        <v>27.059888888888889</v>
      </c>
      <c r="N25" s="3">
        <v>8.0965555555555575</v>
      </c>
      <c r="O25" s="3">
        <v>5.6888888888888891</v>
      </c>
      <c r="P25" s="3">
        <f>SUM(Table3[[#This Row],[LPN Hours (excl. Admin)]:[LPN Admin Hours]])</f>
        <v>69.632444444444445</v>
      </c>
      <c r="Q25" s="3">
        <v>68.444444444444443</v>
      </c>
      <c r="R25" s="3">
        <v>1.1879999999999999</v>
      </c>
      <c r="S25" s="3">
        <f>SUM(Table3[[#This Row],[CNA Hours]], Table3[[#This Row],[NA TR Hours]], Table3[[#This Row],[Med Aide/Tech Hours]])</f>
        <v>169.44411111111108</v>
      </c>
      <c r="T25" s="3">
        <v>159.54355555555554</v>
      </c>
      <c r="U25" s="3">
        <v>0</v>
      </c>
      <c r="V25" s="3">
        <v>9.9005555555555542</v>
      </c>
      <c r="W25" s="3">
        <f>SUM(Table3[[#This Row],[RN Hours Contract]:[Med Aide Hours Contract]])</f>
        <v>0.81666666666666665</v>
      </c>
      <c r="X25" s="3">
        <v>0</v>
      </c>
      <c r="Y25" s="3">
        <v>0</v>
      </c>
      <c r="Z25" s="3">
        <v>0</v>
      </c>
      <c r="AA25" s="3">
        <v>0.28333333333333333</v>
      </c>
      <c r="AB25" s="3">
        <v>0</v>
      </c>
      <c r="AC25" s="3">
        <v>0.53333333333333333</v>
      </c>
      <c r="AD25" s="3">
        <v>0</v>
      </c>
      <c r="AE25" s="3">
        <v>0</v>
      </c>
      <c r="AF25" t="s">
        <v>23</v>
      </c>
      <c r="AG25" s="13">
        <v>3</v>
      </c>
      <c r="AQ25"/>
    </row>
    <row r="26" spans="1:43" x14ac:dyDescent="0.2">
      <c r="A26" t="s">
        <v>220</v>
      </c>
      <c r="B26" t="s">
        <v>247</v>
      </c>
      <c r="C26" t="s">
        <v>470</v>
      </c>
      <c r="D26" t="s">
        <v>539</v>
      </c>
      <c r="E26" s="3">
        <v>60.344444444444441</v>
      </c>
      <c r="F26" s="3">
        <f>Table3[[#This Row],[Total Hours Nurse Staffing]]/Table3[[#This Row],[MDS Census]]</f>
        <v>3.8390075492542808</v>
      </c>
      <c r="G26" s="3">
        <f>Table3[[#This Row],[Total Direct Care Staff Hours]]/Table3[[#This Row],[MDS Census]]</f>
        <v>3.5791272325538577</v>
      </c>
      <c r="H26" s="3">
        <f>Table3[[#This Row],[Total RN Hours (w/ Admin, DON)]]/Table3[[#This Row],[MDS Census]]</f>
        <v>0.94114343583133864</v>
      </c>
      <c r="I26" s="3">
        <f>Table3[[#This Row],[RN Hours (excl. Admin, DON)]]/Table3[[#This Row],[MDS Census]]</f>
        <v>0.6812631191309152</v>
      </c>
      <c r="J26" s="3">
        <f t="shared" si="0"/>
        <v>231.66277777777776</v>
      </c>
      <c r="K26" s="3">
        <f>SUM(Table3[[#This Row],[RN Hours (excl. Admin, DON)]], Table3[[#This Row],[LPN Hours (excl. Admin)]], Table3[[#This Row],[CNA Hours]], Table3[[#This Row],[NA TR Hours]], Table3[[#This Row],[Med Aide/Tech Hours]])</f>
        <v>215.98044444444446</v>
      </c>
      <c r="L26" s="3">
        <f>SUM(Table3[[#This Row],[RN Hours (excl. Admin, DON)]:[RN DON Hours]])</f>
        <v>56.792777777777779</v>
      </c>
      <c r="M26" s="3">
        <v>41.110444444444447</v>
      </c>
      <c r="N26" s="3">
        <v>10.971222222222224</v>
      </c>
      <c r="O26" s="3">
        <v>4.7111111111111112</v>
      </c>
      <c r="P26" s="3">
        <f>SUM(Table3[[#This Row],[LPN Hours (excl. Admin)]:[LPN Admin Hours]])</f>
        <v>68.044777777777782</v>
      </c>
      <c r="Q26" s="3">
        <v>68.044777777777782</v>
      </c>
      <c r="R26" s="3">
        <v>0</v>
      </c>
      <c r="S26" s="3">
        <f>SUM(Table3[[#This Row],[CNA Hours]], Table3[[#This Row],[NA TR Hours]], Table3[[#This Row],[Med Aide/Tech Hours]])</f>
        <v>106.82522222222222</v>
      </c>
      <c r="T26" s="3">
        <v>106.82522222222222</v>
      </c>
      <c r="U26" s="3">
        <v>0</v>
      </c>
      <c r="V26" s="3">
        <v>0</v>
      </c>
      <c r="W26" s="3">
        <f>SUM(Table3[[#This Row],[RN Hours Contract]:[Med Aide Hours Contract]])</f>
        <v>12.824888888888889</v>
      </c>
      <c r="X26" s="3">
        <v>4.8035555555555556</v>
      </c>
      <c r="Y26" s="3">
        <v>0</v>
      </c>
      <c r="Z26" s="3">
        <v>0</v>
      </c>
      <c r="AA26" s="3">
        <v>8.0213333333333328</v>
      </c>
      <c r="AB26" s="3">
        <v>0</v>
      </c>
      <c r="AC26" s="3">
        <v>0</v>
      </c>
      <c r="AD26" s="3">
        <v>0</v>
      </c>
      <c r="AE26" s="3">
        <v>0</v>
      </c>
      <c r="AF26" t="s">
        <v>24</v>
      </c>
      <c r="AG26" s="13">
        <v>3</v>
      </c>
      <c r="AQ26"/>
    </row>
    <row r="27" spans="1:43" x14ac:dyDescent="0.2">
      <c r="A27" t="s">
        <v>220</v>
      </c>
      <c r="B27" t="s">
        <v>248</v>
      </c>
      <c r="C27" t="s">
        <v>442</v>
      </c>
      <c r="D27" t="s">
        <v>534</v>
      </c>
      <c r="E27" s="3">
        <v>53.044444444444444</v>
      </c>
      <c r="F27" s="3">
        <f>Table3[[#This Row],[Total Hours Nurse Staffing]]/Table3[[#This Row],[MDS Census]]</f>
        <v>3.7473334729786347</v>
      </c>
      <c r="G27" s="3">
        <f>Table3[[#This Row],[Total Direct Care Staff Hours]]/Table3[[#This Row],[MDS Census]]</f>
        <v>3.36220150816925</v>
      </c>
      <c r="H27" s="3">
        <f>Table3[[#This Row],[Total RN Hours (w/ Admin, DON)]]/Table3[[#This Row],[MDS Census]]</f>
        <v>1.0277272727272733</v>
      </c>
      <c r="I27" s="3">
        <f>Table3[[#This Row],[RN Hours (excl. Admin, DON)]]/Table3[[#This Row],[MDS Census]]</f>
        <v>0.64259530791788855</v>
      </c>
      <c r="J27" s="3">
        <f t="shared" si="0"/>
        <v>198.77522222222225</v>
      </c>
      <c r="K27" s="3">
        <f>SUM(Table3[[#This Row],[RN Hours (excl. Admin, DON)]], Table3[[#This Row],[LPN Hours (excl. Admin)]], Table3[[#This Row],[CNA Hours]], Table3[[#This Row],[NA TR Hours]], Table3[[#This Row],[Med Aide/Tech Hours]])</f>
        <v>178.3461111111111</v>
      </c>
      <c r="L27" s="3">
        <f>SUM(Table3[[#This Row],[RN Hours (excl. Admin, DON)]:[RN DON Hours]])</f>
        <v>54.515222222222256</v>
      </c>
      <c r="M27" s="3">
        <v>34.086111111111109</v>
      </c>
      <c r="N27" s="3">
        <v>17.130000000000035</v>
      </c>
      <c r="O27" s="3">
        <v>3.2991111111111104</v>
      </c>
      <c r="P27" s="3">
        <f>SUM(Table3[[#This Row],[LPN Hours (excl. Admin)]:[LPN Admin Hours]])</f>
        <v>48.844444444444441</v>
      </c>
      <c r="Q27" s="3">
        <v>48.844444444444441</v>
      </c>
      <c r="R27" s="3">
        <v>0</v>
      </c>
      <c r="S27" s="3">
        <f>SUM(Table3[[#This Row],[CNA Hours]], Table3[[#This Row],[NA TR Hours]], Table3[[#This Row],[Med Aide/Tech Hours]])</f>
        <v>95.415555555555557</v>
      </c>
      <c r="T27" s="3">
        <v>95.415555555555557</v>
      </c>
      <c r="U27" s="3">
        <v>0</v>
      </c>
      <c r="V27" s="3">
        <v>0</v>
      </c>
      <c r="W27" s="3">
        <f>SUM(Table3[[#This Row],[RN Hours Contract]:[Med Aide Hours Contract]])</f>
        <v>0</v>
      </c>
      <c r="X27" s="3">
        <v>0</v>
      </c>
      <c r="Y27" s="3">
        <v>0</v>
      </c>
      <c r="Z27" s="3">
        <v>0</v>
      </c>
      <c r="AA27" s="3">
        <v>0</v>
      </c>
      <c r="AB27" s="3">
        <v>0</v>
      </c>
      <c r="AC27" s="3">
        <v>0</v>
      </c>
      <c r="AD27" s="3">
        <v>0</v>
      </c>
      <c r="AE27" s="3">
        <v>0</v>
      </c>
      <c r="AF27" t="s">
        <v>25</v>
      </c>
      <c r="AG27" s="13">
        <v>3</v>
      </c>
      <c r="AQ27"/>
    </row>
    <row r="28" spans="1:43" x14ac:dyDescent="0.2">
      <c r="A28" t="s">
        <v>220</v>
      </c>
      <c r="B28" t="s">
        <v>249</v>
      </c>
      <c r="C28" t="s">
        <v>471</v>
      </c>
      <c r="D28" t="s">
        <v>545</v>
      </c>
      <c r="E28" s="3">
        <v>131.84444444444443</v>
      </c>
      <c r="F28" s="3">
        <f>Table3[[#This Row],[Total Hours Nurse Staffing]]/Table3[[#This Row],[MDS Census]]</f>
        <v>2.8905317714478342</v>
      </c>
      <c r="G28" s="3">
        <f>Table3[[#This Row],[Total Direct Care Staff Hours]]/Table3[[#This Row],[MDS Census]]</f>
        <v>2.6400455081746168</v>
      </c>
      <c r="H28" s="3">
        <f>Table3[[#This Row],[Total RN Hours (w/ Admin, DON)]]/Table3[[#This Row],[MDS Census]]</f>
        <v>0.55937805494690718</v>
      </c>
      <c r="I28" s="3">
        <f>Table3[[#This Row],[RN Hours (excl. Admin, DON)]]/Table3[[#This Row],[MDS Census]]</f>
        <v>0.45694758132479357</v>
      </c>
      <c r="J28" s="3">
        <f t="shared" si="0"/>
        <v>381.10055555555556</v>
      </c>
      <c r="K28" s="3">
        <f>SUM(Table3[[#This Row],[RN Hours (excl. Admin, DON)]], Table3[[#This Row],[LPN Hours (excl. Admin)]], Table3[[#This Row],[CNA Hours]], Table3[[#This Row],[NA TR Hours]], Table3[[#This Row],[Med Aide/Tech Hours]])</f>
        <v>348.07533333333333</v>
      </c>
      <c r="L28" s="3">
        <f>SUM(Table3[[#This Row],[RN Hours (excl. Admin, DON)]:[RN DON Hours]])</f>
        <v>73.750888888888895</v>
      </c>
      <c r="M28" s="3">
        <v>60.246000000000002</v>
      </c>
      <c r="N28" s="3">
        <v>8.5924444444444443</v>
      </c>
      <c r="O28" s="3">
        <v>4.9124444444444446</v>
      </c>
      <c r="P28" s="3">
        <f>SUM(Table3[[#This Row],[LPN Hours (excl. Admin)]:[LPN Admin Hours]])</f>
        <v>126.92922222222222</v>
      </c>
      <c r="Q28" s="3">
        <v>107.40888888888888</v>
      </c>
      <c r="R28" s="3">
        <v>19.520333333333333</v>
      </c>
      <c r="S28" s="3">
        <f>SUM(Table3[[#This Row],[CNA Hours]], Table3[[#This Row],[NA TR Hours]], Table3[[#This Row],[Med Aide/Tech Hours]])</f>
        <v>180.42044444444446</v>
      </c>
      <c r="T28" s="3">
        <v>180.42044444444446</v>
      </c>
      <c r="U28" s="3">
        <v>0</v>
      </c>
      <c r="V28" s="3">
        <v>0</v>
      </c>
      <c r="W28" s="3">
        <f>SUM(Table3[[#This Row],[RN Hours Contract]:[Med Aide Hours Contract]])</f>
        <v>0</v>
      </c>
      <c r="X28" s="3">
        <v>0</v>
      </c>
      <c r="Y28" s="3">
        <v>0</v>
      </c>
      <c r="Z28" s="3">
        <v>0</v>
      </c>
      <c r="AA28" s="3">
        <v>0</v>
      </c>
      <c r="AB28" s="3">
        <v>0</v>
      </c>
      <c r="AC28" s="3">
        <v>0</v>
      </c>
      <c r="AD28" s="3">
        <v>0</v>
      </c>
      <c r="AE28" s="3">
        <v>0</v>
      </c>
      <c r="AF28" t="s">
        <v>26</v>
      </c>
      <c r="AG28" s="13">
        <v>3</v>
      </c>
      <c r="AQ28"/>
    </row>
    <row r="29" spans="1:43" x14ac:dyDescent="0.2">
      <c r="A29" t="s">
        <v>220</v>
      </c>
      <c r="B29" t="s">
        <v>250</v>
      </c>
      <c r="C29" t="s">
        <v>442</v>
      </c>
      <c r="D29" t="s">
        <v>534</v>
      </c>
      <c r="E29" s="3">
        <v>79.922222222222217</v>
      </c>
      <c r="F29" s="3">
        <f>Table3[[#This Row],[Total Hours Nurse Staffing]]/Table3[[#This Row],[MDS Census]]</f>
        <v>3.5759154733768943</v>
      </c>
      <c r="G29" s="3">
        <f>Table3[[#This Row],[Total Direct Care Staff Hours]]/Table3[[#This Row],[MDS Census]]</f>
        <v>3.3188891978312256</v>
      </c>
      <c r="H29" s="3">
        <f>Table3[[#This Row],[Total RN Hours (w/ Admin, DON)]]/Table3[[#This Row],[MDS Census]]</f>
        <v>0.46396774642013072</v>
      </c>
      <c r="I29" s="3">
        <f>Table3[[#This Row],[RN Hours (excl. Admin, DON)]]/Table3[[#This Row],[MDS Census]]</f>
        <v>0.27044626720422632</v>
      </c>
      <c r="J29" s="3">
        <f t="shared" si="0"/>
        <v>285.79511111111111</v>
      </c>
      <c r="K29" s="3">
        <f>SUM(Table3[[#This Row],[RN Hours (excl. Admin, DON)]], Table3[[#This Row],[LPN Hours (excl. Admin)]], Table3[[#This Row],[CNA Hours]], Table3[[#This Row],[NA TR Hours]], Table3[[#This Row],[Med Aide/Tech Hours]])</f>
        <v>265.25300000000004</v>
      </c>
      <c r="L29" s="3">
        <f>SUM(Table3[[#This Row],[RN Hours (excl. Admin, DON)]:[RN DON Hours]])</f>
        <v>37.081333333333333</v>
      </c>
      <c r="M29" s="3">
        <v>21.614666666666665</v>
      </c>
      <c r="N29" s="3">
        <v>10.222222222222221</v>
      </c>
      <c r="O29" s="3">
        <v>5.2444444444444445</v>
      </c>
      <c r="P29" s="3">
        <f>SUM(Table3[[#This Row],[LPN Hours (excl. Admin)]:[LPN Admin Hours]])</f>
        <v>88.799666666666667</v>
      </c>
      <c r="Q29" s="3">
        <v>83.724222222222224</v>
      </c>
      <c r="R29" s="3">
        <v>5.0754444444444458</v>
      </c>
      <c r="S29" s="3">
        <f>SUM(Table3[[#This Row],[CNA Hours]], Table3[[#This Row],[NA TR Hours]], Table3[[#This Row],[Med Aide/Tech Hours]])</f>
        <v>159.91411111111111</v>
      </c>
      <c r="T29" s="3">
        <v>159.78633333333335</v>
      </c>
      <c r="U29" s="3">
        <v>0</v>
      </c>
      <c r="V29" s="3">
        <v>0.12777777777777777</v>
      </c>
      <c r="W29" s="3">
        <f>SUM(Table3[[#This Row],[RN Hours Contract]:[Med Aide Hours Contract]])</f>
        <v>0.5457777777777777</v>
      </c>
      <c r="X29" s="3">
        <v>0</v>
      </c>
      <c r="Y29" s="3">
        <v>0</v>
      </c>
      <c r="Z29" s="3">
        <v>0</v>
      </c>
      <c r="AA29" s="3">
        <v>0</v>
      </c>
      <c r="AB29" s="3">
        <v>0</v>
      </c>
      <c r="AC29" s="3">
        <v>0.5457777777777777</v>
      </c>
      <c r="AD29" s="3">
        <v>0</v>
      </c>
      <c r="AE29" s="3">
        <v>0</v>
      </c>
      <c r="AF29" t="s">
        <v>27</v>
      </c>
      <c r="AG29" s="13">
        <v>3</v>
      </c>
      <c r="AQ29"/>
    </row>
    <row r="30" spans="1:43" x14ac:dyDescent="0.2">
      <c r="A30" t="s">
        <v>220</v>
      </c>
      <c r="B30" t="s">
        <v>251</v>
      </c>
      <c r="C30" t="s">
        <v>451</v>
      </c>
      <c r="D30" t="s">
        <v>542</v>
      </c>
      <c r="E30" s="3">
        <v>196.7</v>
      </c>
      <c r="F30" s="3">
        <f>Table3[[#This Row],[Total Hours Nurse Staffing]]/Table3[[#This Row],[MDS Census]]</f>
        <v>3.9149082076484212</v>
      </c>
      <c r="G30" s="3">
        <f>Table3[[#This Row],[Total Direct Care Staff Hours]]/Table3[[#This Row],[MDS Census]]</f>
        <v>3.6554889001864086</v>
      </c>
      <c r="H30" s="3">
        <f>Table3[[#This Row],[Total RN Hours (w/ Admin, DON)]]/Table3[[#This Row],[MDS Census]]</f>
        <v>0.8522979156075241</v>
      </c>
      <c r="I30" s="3">
        <f>Table3[[#This Row],[RN Hours (excl. Admin, DON)]]/Table3[[#This Row],[MDS Census]]</f>
        <v>0.59355645935717105</v>
      </c>
      <c r="J30" s="3">
        <f t="shared" si="0"/>
        <v>770.0624444444444</v>
      </c>
      <c r="K30" s="3">
        <f>SUM(Table3[[#This Row],[RN Hours (excl. Admin, DON)]], Table3[[#This Row],[LPN Hours (excl. Admin)]], Table3[[#This Row],[CNA Hours]], Table3[[#This Row],[NA TR Hours]], Table3[[#This Row],[Med Aide/Tech Hours]])</f>
        <v>719.03466666666657</v>
      </c>
      <c r="L30" s="3">
        <f>SUM(Table3[[#This Row],[RN Hours (excl. Admin, DON)]:[RN DON Hours]])</f>
        <v>167.64699999999999</v>
      </c>
      <c r="M30" s="3">
        <v>116.75255555555555</v>
      </c>
      <c r="N30" s="3">
        <v>44.761111111111113</v>
      </c>
      <c r="O30" s="3">
        <v>6.1333333333333337</v>
      </c>
      <c r="P30" s="3">
        <f>SUM(Table3[[#This Row],[LPN Hours (excl. Admin)]:[LPN Admin Hours]])</f>
        <v>158.09155555555554</v>
      </c>
      <c r="Q30" s="3">
        <v>157.95822222222222</v>
      </c>
      <c r="R30" s="3">
        <v>0.13333333333333333</v>
      </c>
      <c r="S30" s="3">
        <f>SUM(Table3[[#This Row],[CNA Hours]], Table3[[#This Row],[NA TR Hours]], Table3[[#This Row],[Med Aide/Tech Hours]])</f>
        <v>444.32388888888886</v>
      </c>
      <c r="T30" s="3">
        <v>319.19366666666667</v>
      </c>
      <c r="U30" s="3">
        <v>69.001666666666694</v>
      </c>
      <c r="V30" s="3">
        <v>56.12855555555555</v>
      </c>
      <c r="W30" s="3">
        <f>SUM(Table3[[#This Row],[RN Hours Contract]:[Med Aide Hours Contract]])</f>
        <v>51.036888888888889</v>
      </c>
      <c r="X30" s="3">
        <v>12.470555555555556</v>
      </c>
      <c r="Y30" s="3">
        <v>0</v>
      </c>
      <c r="Z30" s="3">
        <v>0</v>
      </c>
      <c r="AA30" s="3">
        <v>7.8117777777777757</v>
      </c>
      <c r="AB30" s="3">
        <v>0</v>
      </c>
      <c r="AC30" s="3">
        <v>30.754555555555555</v>
      </c>
      <c r="AD30" s="3">
        <v>0</v>
      </c>
      <c r="AE30" s="3">
        <v>0</v>
      </c>
      <c r="AF30" t="s">
        <v>28</v>
      </c>
      <c r="AG30" s="13">
        <v>3</v>
      </c>
      <c r="AQ30"/>
    </row>
    <row r="31" spans="1:43" x14ac:dyDescent="0.2">
      <c r="A31" t="s">
        <v>220</v>
      </c>
      <c r="B31" t="s">
        <v>252</v>
      </c>
      <c r="C31" t="s">
        <v>469</v>
      </c>
      <c r="D31" t="s">
        <v>546</v>
      </c>
      <c r="E31" s="3">
        <v>113.05555555555556</v>
      </c>
      <c r="F31" s="3">
        <f>Table3[[#This Row],[Total Hours Nurse Staffing]]/Table3[[#This Row],[MDS Census]]</f>
        <v>3.6067420147420144</v>
      </c>
      <c r="G31" s="3">
        <f>Table3[[#This Row],[Total Direct Care Staff Hours]]/Table3[[#This Row],[MDS Census]]</f>
        <v>3.2653169533169533</v>
      </c>
      <c r="H31" s="3">
        <f>Table3[[#This Row],[Total RN Hours (w/ Admin, DON)]]/Table3[[#This Row],[MDS Census]]</f>
        <v>0.59120393120393122</v>
      </c>
      <c r="I31" s="3">
        <f>Table3[[#This Row],[RN Hours (excl. Admin, DON)]]/Table3[[#This Row],[MDS Census]]</f>
        <v>0.25641277641277638</v>
      </c>
      <c r="J31" s="3">
        <f t="shared" si="0"/>
        <v>407.76222222222219</v>
      </c>
      <c r="K31" s="3">
        <f>SUM(Table3[[#This Row],[RN Hours (excl. Admin, DON)]], Table3[[#This Row],[LPN Hours (excl. Admin)]], Table3[[#This Row],[CNA Hours]], Table3[[#This Row],[NA TR Hours]], Table3[[#This Row],[Med Aide/Tech Hours]])</f>
        <v>369.16222222222223</v>
      </c>
      <c r="L31" s="3">
        <f>SUM(Table3[[#This Row],[RN Hours (excl. Admin, DON)]:[RN DON Hours]])</f>
        <v>66.838888888888889</v>
      </c>
      <c r="M31" s="3">
        <v>28.988888888888887</v>
      </c>
      <c r="N31" s="3">
        <v>34.472222222222221</v>
      </c>
      <c r="O31" s="3">
        <v>3.3777777777777778</v>
      </c>
      <c r="P31" s="3">
        <f>SUM(Table3[[#This Row],[LPN Hours (excl. Admin)]:[LPN Admin Hours]])</f>
        <v>143.10944444444445</v>
      </c>
      <c r="Q31" s="3">
        <v>142.35944444444445</v>
      </c>
      <c r="R31" s="3">
        <v>0.75</v>
      </c>
      <c r="S31" s="3">
        <f>SUM(Table3[[#This Row],[CNA Hours]], Table3[[#This Row],[NA TR Hours]], Table3[[#This Row],[Med Aide/Tech Hours]])</f>
        <v>197.81388888888887</v>
      </c>
      <c r="T31" s="3">
        <v>161.20555555555555</v>
      </c>
      <c r="U31" s="3">
        <v>35.44166666666667</v>
      </c>
      <c r="V31" s="3">
        <v>1.1666666666666667</v>
      </c>
      <c r="W31" s="3">
        <f>SUM(Table3[[#This Row],[RN Hours Contract]:[Med Aide Hours Contract]])</f>
        <v>37.165000000000006</v>
      </c>
      <c r="X31" s="3">
        <v>1.7222222222222223</v>
      </c>
      <c r="Y31" s="3">
        <v>0</v>
      </c>
      <c r="Z31" s="3">
        <v>0</v>
      </c>
      <c r="AA31" s="3">
        <v>18.887222222222224</v>
      </c>
      <c r="AB31" s="3">
        <v>0</v>
      </c>
      <c r="AC31" s="3">
        <v>16.555555555555557</v>
      </c>
      <c r="AD31" s="3">
        <v>0</v>
      </c>
      <c r="AE31" s="3">
        <v>0</v>
      </c>
      <c r="AF31" t="s">
        <v>29</v>
      </c>
      <c r="AG31" s="13">
        <v>3</v>
      </c>
      <c r="AQ31"/>
    </row>
    <row r="32" spans="1:43" x14ac:dyDescent="0.2">
      <c r="A32" t="s">
        <v>220</v>
      </c>
      <c r="B32" t="s">
        <v>253</v>
      </c>
      <c r="C32" t="s">
        <v>448</v>
      </c>
      <c r="D32" t="s">
        <v>534</v>
      </c>
      <c r="E32" s="3">
        <v>372.07777777777778</v>
      </c>
      <c r="F32" s="3">
        <f>Table3[[#This Row],[Total Hours Nurse Staffing]]/Table3[[#This Row],[MDS Census]]</f>
        <v>4.42292382118434</v>
      </c>
      <c r="G32" s="3">
        <f>Table3[[#This Row],[Total Direct Care Staff Hours]]/Table3[[#This Row],[MDS Census]]</f>
        <v>4.0095992474691675</v>
      </c>
      <c r="H32" s="3">
        <f>Table3[[#This Row],[Total RN Hours (w/ Admin, DON)]]/Table3[[#This Row],[MDS Census]]</f>
        <v>0.88328814166691538</v>
      </c>
      <c r="I32" s="3">
        <f>Table3[[#This Row],[RN Hours (excl. Admin, DON)]]/Table3[[#This Row],[MDS Census]]</f>
        <v>0.48453638725475556</v>
      </c>
      <c r="J32" s="3">
        <f t="shared" si="0"/>
        <v>1645.6716666666666</v>
      </c>
      <c r="K32" s="3">
        <f>SUM(Table3[[#This Row],[RN Hours (excl. Admin, DON)]], Table3[[#This Row],[LPN Hours (excl. Admin)]], Table3[[#This Row],[CNA Hours]], Table3[[#This Row],[NA TR Hours]], Table3[[#This Row],[Med Aide/Tech Hours]])</f>
        <v>1491.8827777777778</v>
      </c>
      <c r="L32" s="3">
        <f>SUM(Table3[[#This Row],[RN Hours (excl. Admin, DON)]:[RN DON Hours]])</f>
        <v>328.65188888888883</v>
      </c>
      <c r="M32" s="3">
        <v>180.28522222222222</v>
      </c>
      <c r="N32" s="3">
        <v>142.67777777777778</v>
      </c>
      <c r="O32" s="3">
        <v>5.6888888888888891</v>
      </c>
      <c r="P32" s="3">
        <f>SUM(Table3[[#This Row],[LPN Hours (excl. Admin)]:[LPN Admin Hours]])</f>
        <v>395.4782222222222</v>
      </c>
      <c r="Q32" s="3">
        <v>390.05599999999998</v>
      </c>
      <c r="R32" s="3">
        <v>5.4222222222222225</v>
      </c>
      <c r="S32" s="3">
        <f>SUM(Table3[[#This Row],[CNA Hours]], Table3[[#This Row],[NA TR Hours]], Table3[[#This Row],[Med Aide/Tech Hours]])</f>
        <v>921.54155555555553</v>
      </c>
      <c r="T32" s="3">
        <v>898.8366666666667</v>
      </c>
      <c r="U32" s="3">
        <v>0</v>
      </c>
      <c r="V32" s="3">
        <v>22.704888888888888</v>
      </c>
      <c r="W32" s="3">
        <f>SUM(Table3[[#This Row],[RN Hours Contract]:[Med Aide Hours Contract]])</f>
        <v>19.948555555555551</v>
      </c>
      <c r="X32" s="3">
        <v>11.529777777777776</v>
      </c>
      <c r="Y32" s="3">
        <v>0</v>
      </c>
      <c r="Z32" s="3">
        <v>0</v>
      </c>
      <c r="AA32" s="3">
        <v>0.10211111111111111</v>
      </c>
      <c r="AB32" s="3">
        <v>0</v>
      </c>
      <c r="AC32" s="3">
        <v>8.3166666666666664</v>
      </c>
      <c r="AD32" s="3">
        <v>0</v>
      </c>
      <c r="AE32" s="3">
        <v>0</v>
      </c>
      <c r="AF32" t="s">
        <v>30</v>
      </c>
      <c r="AG32" s="13">
        <v>3</v>
      </c>
      <c r="AQ32"/>
    </row>
    <row r="33" spans="1:43" x14ac:dyDescent="0.2">
      <c r="A33" t="s">
        <v>220</v>
      </c>
      <c r="B33" t="s">
        <v>254</v>
      </c>
      <c r="C33" t="s">
        <v>461</v>
      </c>
      <c r="D33" t="s">
        <v>549</v>
      </c>
      <c r="E33" s="3">
        <v>68.177777777777777</v>
      </c>
      <c r="F33" s="3">
        <f>Table3[[#This Row],[Total Hours Nurse Staffing]]/Table3[[#This Row],[MDS Census]]</f>
        <v>3.9034387222946538</v>
      </c>
      <c r="G33" s="3">
        <f>Table3[[#This Row],[Total Direct Care Staff Hours]]/Table3[[#This Row],[MDS Census]]</f>
        <v>3.5312907431551501</v>
      </c>
      <c r="H33" s="3">
        <f>Table3[[#This Row],[Total RN Hours (w/ Admin, DON)]]/Table3[[#This Row],[MDS Census]]</f>
        <v>1.2410365058670141</v>
      </c>
      <c r="I33" s="3">
        <f>Table3[[#This Row],[RN Hours (excl. Admin, DON)]]/Table3[[#This Row],[MDS Census]]</f>
        <v>0.86888852672750971</v>
      </c>
      <c r="J33" s="3">
        <f t="shared" si="0"/>
        <v>266.12777777777774</v>
      </c>
      <c r="K33" s="3">
        <f>SUM(Table3[[#This Row],[RN Hours (excl. Admin, DON)]], Table3[[#This Row],[LPN Hours (excl. Admin)]], Table3[[#This Row],[CNA Hours]], Table3[[#This Row],[NA TR Hours]], Table3[[#This Row],[Med Aide/Tech Hours]])</f>
        <v>240.75555555555556</v>
      </c>
      <c r="L33" s="3">
        <f>SUM(Table3[[#This Row],[RN Hours (excl. Admin, DON)]:[RN DON Hours]])</f>
        <v>84.6111111111111</v>
      </c>
      <c r="M33" s="3">
        <v>59.238888888888887</v>
      </c>
      <c r="N33" s="3">
        <v>19.95</v>
      </c>
      <c r="O33" s="3">
        <v>5.4222222222222225</v>
      </c>
      <c r="P33" s="3">
        <f>SUM(Table3[[#This Row],[LPN Hours (excl. Admin)]:[LPN Admin Hours]])</f>
        <v>39.505555555555553</v>
      </c>
      <c r="Q33" s="3">
        <v>39.505555555555553</v>
      </c>
      <c r="R33" s="3">
        <v>0</v>
      </c>
      <c r="S33" s="3">
        <f>SUM(Table3[[#This Row],[CNA Hours]], Table3[[#This Row],[NA TR Hours]], Table3[[#This Row],[Med Aide/Tech Hours]])</f>
        <v>142.01111111111112</v>
      </c>
      <c r="T33" s="3">
        <v>135.81666666666666</v>
      </c>
      <c r="U33" s="3">
        <v>6.1944444444444446</v>
      </c>
      <c r="V33" s="3">
        <v>0</v>
      </c>
      <c r="W33" s="3">
        <f>SUM(Table3[[#This Row],[RN Hours Contract]:[Med Aide Hours Contract]])</f>
        <v>0</v>
      </c>
      <c r="X33" s="3">
        <v>0</v>
      </c>
      <c r="Y33" s="3">
        <v>0</v>
      </c>
      <c r="Z33" s="3">
        <v>0</v>
      </c>
      <c r="AA33" s="3">
        <v>0</v>
      </c>
      <c r="AB33" s="3">
        <v>0</v>
      </c>
      <c r="AC33" s="3">
        <v>0</v>
      </c>
      <c r="AD33" s="3">
        <v>0</v>
      </c>
      <c r="AE33" s="3">
        <v>0</v>
      </c>
      <c r="AF33" t="s">
        <v>31</v>
      </c>
      <c r="AG33" s="13">
        <v>3</v>
      </c>
      <c r="AQ33"/>
    </row>
    <row r="34" spans="1:43" x14ac:dyDescent="0.2">
      <c r="A34" t="s">
        <v>220</v>
      </c>
      <c r="B34" t="s">
        <v>255</v>
      </c>
      <c r="C34" t="s">
        <v>465</v>
      </c>
      <c r="D34" t="s">
        <v>547</v>
      </c>
      <c r="E34" s="3">
        <v>73.522222222222226</v>
      </c>
      <c r="F34" s="3">
        <f>Table3[[#This Row],[Total Hours Nurse Staffing]]/Table3[[#This Row],[MDS Census]]</f>
        <v>3.7507450506271724</v>
      </c>
      <c r="G34" s="3">
        <f>Table3[[#This Row],[Total Direct Care Staff Hours]]/Table3[[#This Row],[MDS Census]]</f>
        <v>3.4890584857186031</v>
      </c>
      <c r="H34" s="3">
        <f>Table3[[#This Row],[Total RN Hours (w/ Admin, DON)]]/Table3[[#This Row],[MDS Census]]</f>
        <v>0.92099743085990626</v>
      </c>
      <c r="I34" s="3">
        <f>Table3[[#This Row],[RN Hours (excl. Admin, DON)]]/Table3[[#This Row],[MDS Census]]</f>
        <v>0.6819797491310261</v>
      </c>
      <c r="J34" s="3">
        <f t="shared" si="0"/>
        <v>275.76311111111113</v>
      </c>
      <c r="K34" s="3">
        <f>SUM(Table3[[#This Row],[RN Hours (excl. Admin, DON)]], Table3[[#This Row],[LPN Hours (excl. Admin)]], Table3[[#This Row],[CNA Hours]], Table3[[#This Row],[NA TR Hours]], Table3[[#This Row],[Med Aide/Tech Hours]])</f>
        <v>256.52333333333331</v>
      </c>
      <c r="L34" s="3">
        <f>SUM(Table3[[#This Row],[RN Hours (excl. Admin, DON)]:[RN DON Hours]])</f>
        <v>67.713777777777779</v>
      </c>
      <c r="M34" s="3">
        <v>50.140666666666668</v>
      </c>
      <c r="N34" s="3">
        <v>12</v>
      </c>
      <c r="O34" s="3">
        <v>5.5731111111111113</v>
      </c>
      <c r="P34" s="3">
        <f>SUM(Table3[[#This Row],[LPN Hours (excl. Admin)]:[LPN Admin Hours]])</f>
        <v>62.953666666666663</v>
      </c>
      <c r="Q34" s="3">
        <v>61.286999999999999</v>
      </c>
      <c r="R34" s="3">
        <v>1.6666666666666667</v>
      </c>
      <c r="S34" s="3">
        <f>SUM(Table3[[#This Row],[CNA Hours]], Table3[[#This Row],[NA TR Hours]], Table3[[#This Row],[Med Aide/Tech Hours]])</f>
        <v>145.09566666666666</v>
      </c>
      <c r="T34" s="3">
        <v>136.55422222222222</v>
      </c>
      <c r="U34" s="3">
        <v>0</v>
      </c>
      <c r="V34" s="3">
        <v>8.5414444444444442</v>
      </c>
      <c r="W34" s="3">
        <f>SUM(Table3[[#This Row],[RN Hours Contract]:[Med Aide Hours Contract]])</f>
        <v>50.327888888888907</v>
      </c>
      <c r="X34" s="3">
        <v>17.291111111111114</v>
      </c>
      <c r="Y34" s="3">
        <v>0</v>
      </c>
      <c r="Z34" s="3">
        <v>0</v>
      </c>
      <c r="AA34" s="3">
        <v>8.0106666666666655</v>
      </c>
      <c r="AB34" s="3">
        <v>0</v>
      </c>
      <c r="AC34" s="3">
        <v>25.026111111111131</v>
      </c>
      <c r="AD34" s="3">
        <v>0</v>
      </c>
      <c r="AE34" s="3">
        <v>0</v>
      </c>
      <c r="AF34" t="s">
        <v>32</v>
      </c>
      <c r="AG34" s="13">
        <v>3</v>
      </c>
      <c r="AQ34"/>
    </row>
    <row r="35" spans="1:43" x14ac:dyDescent="0.2">
      <c r="A35" t="s">
        <v>220</v>
      </c>
      <c r="B35" t="s">
        <v>256</v>
      </c>
      <c r="C35" t="s">
        <v>469</v>
      </c>
      <c r="D35" t="s">
        <v>546</v>
      </c>
      <c r="E35" s="3">
        <v>134.75555555555556</v>
      </c>
      <c r="F35" s="3">
        <f>Table3[[#This Row],[Total Hours Nurse Staffing]]/Table3[[#This Row],[MDS Census]]</f>
        <v>3.2788538918205807</v>
      </c>
      <c r="G35" s="3">
        <f>Table3[[#This Row],[Total Direct Care Staff Hours]]/Table3[[#This Row],[MDS Census]]</f>
        <v>3.033109333773087</v>
      </c>
      <c r="H35" s="3">
        <f>Table3[[#This Row],[Total RN Hours (w/ Admin, DON)]]/Table3[[#This Row],[MDS Census]]</f>
        <v>0.77826764511873348</v>
      </c>
      <c r="I35" s="3">
        <f>Table3[[#This Row],[RN Hours (excl. Admin, DON)]]/Table3[[#This Row],[MDS Census]]</f>
        <v>0.55279765831134564</v>
      </c>
      <c r="J35" s="3">
        <f t="shared" si="0"/>
        <v>441.8437777777778</v>
      </c>
      <c r="K35" s="3">
        <f>SUM(Table3[[#This Row],[RN Hours (excl. Admin, DON)]], Table3[[#This Row],[LPN Hours (excl. Admin)]], Table3[[#This Row],[CNA Hours]], Table3[[#This Row],[NA TR Hours]], Table3[[#This Row],[Med Aide/Tech Hours]])</f>
        <v>408.72833333333335</v>
      </c>
      <c r="L35" s="3">
        <f>SUM(Table3[[#This Row],[RN Hours (excl. Admin, DON)]:[RN DON Hours]])</f>
        <v>104.87588888888888</v>
      </c>
      <c r="M35" s="3">
        <v>74.492555555555555</v>
      </c>
      <c r="N35" s="3">
        <v>25.1</v>
      </c>
      <c r="O35" s="3">
        <v>5.2833333333333332</v>
      </c>
      <c r="P35" s="3">
        <f>SUM(Table3[[#This Row],[LPN Hours (excl. Admin)]:[LPN Admin Hours]])</f>
        <v>129.75911111111111</v>
      </c>
      <c r="Q35" s="3">
        <v>127.027</v>
      </c>
      <c r="R35" s="3">
        <v>2.7321111111111112</v>
      </c>
      <c r="S35" s="3">
        <f>SUM(Table3[[#This Row],[CNA Hours]], Table3[[#This Row],[NA TR Hours]], Table3[[#This Row],[Med Aide/Tech Hours]])</f>
        <v>207.20877777777781</v>
      </c>
      <c r="T35" s="3">
        <v>190.07866666666669</v>
      </c>
      <c r="U35" s="3">
        <v>17.130111111111113</v>
      </c>
      <c r="V35" s="3">
        <v>0</v>
      </c>
      <c r="W35" s="3">
        <f>SUM(Table3[[#This Row],[RN Hours Contract]:[Med Aide Hours Contract]])</f>
        <v>52.419444444444423</v>
      </c>
      <c r="X35" s="3">
        <v>1.5064444444444443</v>
      </c>
      <c r="Y35" s="3">
        <v>0</v>
      </c>
      <c r="Z35" s="3">
        <v>0</v>
      </c>
      <c r="AA35" s="3">
        <v>19.501999999999995</v>
      </c>
      <c r="AB35" s="3">
        <v>0</v>
      </c>
      <c r="AC35" s="3">
        <v>31.410999999999987</v>
      </c>
      <c r="AD35" s="3">
        <v>0</v>
      </c>
      <c r="AE35" s="3">
        <v>0</v>
      </c>
      <c r="AF35" t="s">
        <v>33</v>
      </c>
      <c r="AG35" s="13">
        <v>3</v>
      </c>
      <c r="AQ35"/>
    </row>
    <row r="36" spans="1:43" x14ac:dyDescent="0.2">
      <c r="A36" t="s">
        <v>220</v>
      </c>
      <c r="B36" t="s">
        <v>257</v>
      </c>
      <c r="C36" t="s">
        <v>465</v>
      </c>
      <c r="D36" t="s">
        <v>546</v>
      </c>
      <c r="E36" s="3">
        <v>79.766666666666666</v>
      </c>
      <c r="F36" s="3">
        <f>Table3[[#This Row],[Total Hours Nurse Staffing]]/Table3[[#This Row],[MDS Census]]</f>
        <v>3.9417397966290566</v>
      </c>
      <c r="G36" s="3">
        <f>Table3[[#This Row],[Total Direct Care Staff Hours]]/Table3[[#This Row],[MDS Census]]</f>
        <v>3.7232260760551616</v>
      </c>
      <c r="H36" s="3">
        <f>Table3[[#This Row],[Total RN Hours (w/ Admin, DON)]]/Table3[[#This Row],[MDS Census]]</f>
        <v>0.87186655523053347</v>
      </c>
      <c r="I36" s="3">
        <f>Table3[[#This Row],[RN Hours (excl. Admin, DON)]]/Table3[[#This Row],[MDS Census]]</f>
        <v>0.65759994428193336</v>
      </c>
      <c r="J36" s="3">
        <f t="shared" si="0"/>
        <v>314.41944444444442</v>
      </c>
      <c r="K36" s="3">
        <f>SUM(Table3[[#This Row],[RN Hours (excl. Admin, DON)]], Table3[[#This Row],[LPN Hours (excl. Admin)]], Table3[[#This Row],[CNA Hours]], Table3[[#This Row],[NA TR Hours]], Table3[[#This Row],[Med Aide/Tech Hours]])</f>
        <v>296.98933333333338</v>
      </c>
      <c r="L36" s="3">
        <f>SUM(Table3[[#This Row],[RN Hours (excl. Admin, DON)]:[RN DON Hours]])</f>
        <v>69.545888888888882</v>
      </c>
      <c r="M36" s="3">
        <v>52.454555555555551</v>
      </c>
      <c r="N36" s="3">
        <v>11.580222222222222</v>
      </c>
      <c r="O36" s="3">
        <v>5.5111111111111111</v>
      </c>
      <c r="P36" s="3">
        <f>SUM(Table3[[#This Row],[LPN Hours (excl. Admin)]:[LPN Admin Hours]])</f>
        <v>85.274666666666661</v>
      </c>
      <c r="Q36" s="3">
        <v>84.935888888888883</v>
      </c>
      <c r="R36" s="3">
        <v>0.33877777777777773</v>
      </c>
      <c r="S36" s="3">
        <f>SUM(Table3[[#This Row],[CNA Hours]], Table3[[#This Row],[NA TR Hours]], Table3[[#This Row],[Med Aide/Tech Hours]])</f>
        <v>159.59888888888889</v>
      </c>
      <c r="T36" s="3">
        <v>156.06055555555557</v>
      </c>
      <c r="U36" s="3">
        <v>3.5383333333333331</v>
      </c>
      <c r="V36" s="3">
        <v>0</v>
      </c>
      <c r="W36" s="3">
        <f>SUM(Table3[[#This Row],[RN Hours Contract]:[Med Aide Hours Contract]])</f>
        <v>61.66288888888888</v>
      </c>
      <c r="X36" s="3">
        <v>0.1721111111111111</v>
      </c>
      <c r="Y36" s="3">
        <v>0</v>
      </c>
      <c r="Z36" s="3">
        <v>0</v>
      </c>
      <c r="AA36" s="3">
        <v>9.3111111111111117E-2</v>
      </c>
      <c r="AB36" s="3">
        <v>0</v>
      </c>
      <c r="AC36" s="3">
        <v>61.397666666666659</v>
      </c>
      <c r="AD36" s="3">
        <v>0</v>
      </c>
      <c r="AE36" s="3">
        <v>0</v>
      </c>
      <c r="AF36" t="s">
        <v>34</v>
      </c>
      <c r="AG36" s="13">
        <v>3</v>
      </c>
      <c r="AQ36"/>
    </row>
    <row r="37" spans="1:43" x14ac:dyDescent="0.2">
      <c r="A37" t="s">
        <v>220</v>
      </c>
      <c r="B37" t="s">
        <v>258</v>
      </c>
      <c r="C37" t="s">
        <v>472</v>
      </c>
      <c r="D37" t="s">
        <v>546</v>
      </c>
      <c r="E37" s="3">
        <v>99.733333333333334</v>
      </c>
      <c r="F37" s="3">
        <f>Table3[[#This Row],[Total Hours Nurse Staffing]]/Table3[[#This Row],[MDS Census]]</f>
        <v>4.8425946969696971</v>
      </c>
      <c r="G37" s="3">
        <f>Table3[[#This Row],[Total Direct Care Staff Hours]]/Table3[[#This Row],[MDS Census]]</f>
        <v>4.3274431818181816</v>
      </c>
      <c r="H37" s="3">
        <f>Table3[[#This Row],[Total RN Hours (w/ Admin, DON)]]/Table3[[#This Row],[MDS Census]]</f>
        <v>1.2098930481283423</v>
      </c>
      <c r="I37" s="3">
        <f>Table3[[#This Row],[RN Hours (excl. Admin, DON)]]/Table3[[#This Row],[MDS Census]]</f>
        <v>0.92557932263814624</v>
      </c>
      <c r="J37" s="3">
        <f t="shared" si="0"/>
        <v>482.96811111111117</v>
      </c>
      <c r="K37" s="3">
        <f>SUM(Table3[[#This Row],[RN Hours (excl. Admin, DON)]], Table3[[#This Row],[LPN Hours (excl. Admin)]], Table3[[#This Row],[CNA Hours]], Table3[[#This Row],[NA TR Hours]], Table3[[#This Row],[Med Aide/Tech Hours]])</f>
        <v>431.59033333333332</v>
      </c>
      <c r="L37" s="3">
        <f>SUM(Table3[[#This Row],[RN Hours (excl. Admin, DON)]:[RN DON Hours]])</f>
        <v>120.66666666666667</v>
      </c>
      <c r="M37" s="3">
        <v>92.311111111111117</v>
      </c>
      <c r="N37" s="3">
        <v>24.088888888888889</v>
      </c>
      <c r="O37" s="3">
        <v>4.2666666666666666</v>
      </c>
      <c r="P37" s="3">
        <f>SUM(Table3[[#This Row],[LPN Hours (excl. Admin)]:[LPN Admin Hours]])</f>
        <v>124.48633333333335</v>
      </c>
      <c r="Q37" s="3">
        <v>101.46411111111112</v>
      </c>
      <c r="R37" s="3">
        <v>23.022222222222222</v>
      </c>
      <c r="S37" s="3">
        <f>SUM(Table3[[#This Row],[CNA Hours]], Table3[[#This Row],[NA TR Hours]], Table3[[#This Row],[Med Aide/Tech Hours]])</f>
        <v>237.81511111111112</v>
      </c>
      <c r="T37" s="3">
        <v>237.81511111111112</v>
      </c>
      <c r="U37" s="3">
        <v>0</v>
      </c>
      <c r="V37" s="3">
        <v>0</v>
      </c>
      <c r="W37" s="3">
        <f>SUM(Table3[[#This Row],[RN Hours Contract]:[Med Aide Hours Contract]])</f>
        <v>205.48200000000003</v>
      </c>
      <c r="X37" s="3">
        <v>53.4</v>
      </c>
      <c r="Y37" s="3">
        <v>0</v>
      </c>
      <c r="Z37" s="3">
        <v>0</v>
      </c>
      <c r="AA37" s="3">
        <v>54.930777777777784</v>
      </c>
      <c r="AB37" s="3">
        <v>0</v>
      </c>
      <c r="AC37" s="3">
        <v>97.151222222222231</v>
      </c>
      <c r="AD37" s="3">
        <v>0</v>
      </c>
      <c r="AE37" s="3">
        <v>0</v>
      </c>
      <c r="AF37" t="s">
        <v>35</v>
      </c>
      <c r="AG37" s="13">
        <v>3</v>
      </c>
      <c r="AQ37"/>
    </row>
    <row r="38" spans="1:43" x14ac:dyDescent="0.2">
      <c r="A38" t="s">
        <v>220</v>
      </c>
      <c r="B38" t="s">
        <v>259</v>
      </c>
      <c r="C38" t="s">
        <v>473</v>
      </c>
      <c r="D38" t="s">
        <v>550</v>
      </c>
      <c r="E38" s="3">
        <v>65.611111111111114</v>
      </c>
      <c r="F38" s="3">
        <f>Table3[[#This Row],[Total Hours Nurse Staffing]]/Table3[[#This Row],[MDS Census]]</f>
        <v>4.6116003386960198</v>
      </c>
      <c r="G38" s="3">
        <f>Table3[[#This Row],[Total Direct Care Staff Hours]]/Table3[[#This Row],[MDS Census]]</f>
        <v>4.1631668077900086</v>
      </c>
      <c r="H38" s="3">
        <f>Table3[[#This Row],[Total RN Hours (w/ Admin, DON)]]/Table3[[#This Row],[MDS Census]]</f>
        <v>1.1393734123624049</v>
      </c>
      <c r="I38" s="3">
        <f>Table3[[#This Row],[RN Hours (excl. Admin, DON)]]/Table3[[#This Row],[MDS Census]]</f>
        <v>0.83302286198137176</v>
      </c>
      <c r="J38" s="3">
        <f t="shared" si="0"/>
        <v>302.57222222222219</v>
      </c>
      <c r="K38" s="3">
        <f>SUM(Table3[[#This Row],[RN Hours (excl. Admin, DON)]], Table3[[#This Row],[LPN Hours (excl. Admin)]], Table3[[#This Row],[CNA Hours]], Table3[[#This Row],[NA TR Hours]], Table3[[#This Row],[Med Aide/Tech Hours]])</f>
        <v>273.15000000000003</v>
      </c>
      <c r="L38" s="3">
        <f>SUM(Table3[[#This Row],[RN Hours (excl. Admin, DON)]:[RN DON Hours]])</f>
        <v>74.75555555555556</v>
      </c>
      <c r="M38" s="3">
        <v>54.655555555555559</v>
      </c>
      <c r="N38" s="3">
        <v>15.2</v>
      </c>
      <c r="O38" s="3">
        <v>4.9000000000000004</v>
      </c>
      <c r="P38" s="3">
        <f>SUM(Table3[[#This Row],[LPN Hours (excl. Admin)]:[LPN Admin Hours]])</f>
        <v>60.508333333333333</v>
      </c>
      <c r="Q38" s="3">
        <v>51.18611111111111</v>
      </c>
      <c r="R38" s="3">
        <v>9.3222222222222229</v>
      </c>
      <c r="S38" s="3">
        <f>SUM(Table3[[#This Row],[CNA Hours]], Table3[[#This Row],[NA TR Hours]], Table3[[#This Row],[Med Aide/Tech Hours]])</f>
        <v>167.30833333333334</v>
      </c>
      <c r="T38" s="3">
        <v>141.94444444444446</v>
      </c>
      <c r="U38" s="3">
        <v>0</v>
      </c>
      <c r="V38" s="3">
        <v>25.363888888888887</v>
      </c>
      <c r="W38" s="3">
        <f>SUM(Table3[[#This Row],[RN Hours Contract]:[Med Aide Hours Contract]])</f>
        <v>73.852777777777774</v>
      </c>
      <c r="X38" s="3">
        <v>18.280555555555555</v>
      </c>
      <c r="Y38" s="3">
        <v>1.1555555555555554</v>
      </c>
      <c r="Z38" s="3">
        <v>0</v>
      </c>
      <c r="AA38" s="3">
        <v>14.616666666666667</v>
      </c>
      <c r="AB38" s="3">
        <v>2.2222222222222223</v>
      </c>
      <c r="AC38" s="3">
        <v>37.577777777777776</v>
      </c>
      <c r="AD38" s="3">
        <v>0</v>
      </c>
      <c r="AE38" s="3">
        <v>0</v>
      </c>
      <c r="AF38" t="s">
        <v>36</v>
      </c>
      <c r="AG38" s="13">
        <v>3</v>
      </c>
      <c r="AQ38"/>
    </row>
    <row r="39" spans="1:43" x14ac:dyDescent="0.2">
      <c r="A39" t="s">
        <v>220</v>
      </c>
      <c r="B39" t="s">
        <v>260</v>
      </c>
      <c r="C39" t="s">
        <v>474</v>
      </c>
      <c r="D39" t="s">
        <v>546</v>
      </c>
      <c r="E39" s="3">
        <v>108.22222222222223</v>
      </c>
      <c r="F39" s="3">
        <f>Table3[[#This Row],[Total Hours Nurse Staffing]]/Table3[[#This Row],[MDS Census]]</f>
        <v>3.0799147843942505</v>
      </c>
      <c r="G39" s="3">
        <f>Table3[[#This Row],[Total Direct Care Staff Hours]]/Table3[[#This Row],[MDS Census]]</f>
        <v>2.4761683778234085</v>
      </c>
      <c r="H39" s="3">
        <f>Table3[[#This Row],[Total RN Hours (w/ Admin, DON)]]/Table3[[#This Row],[MDS Census]]</f>
        <v>0.84822073921971264</v>
      </c>
      <c r="I39" s="3">
        <f>Table3[[#This Row],[RN Hours (excl. Admin, DON)]]/Table3[[#This Row],[MDS Census]]</f>
        <v>0.30759548254620117</v>
      </c>
      <c r="J39" s="3">
        <f t="shared" si="0"/>
        <v>333.31522222222225</v>
      </c>
      <c r="K39" s="3">
        <f>SUM(Table3[[#This Row],[RN Hours (excl. Admin, DON)]], Table3[[#This Row],[LPN Hours (excl. Admin)]], Table3[[#This Row],[CNA Hours]], Table3[[#This Row],[NA TR Hours]], Table3[[#This Row],[Med Aide/Tech Hours]])</f>
        <v>267.97644444444444</v>
      </c>
      <c r="L39" s="3">
        <f>SUM(Table3[[#This Row],[RN Hours (excl. Admin, DON)]:[RN DON Hours]])</f>
        <v>91.796333333333351</v>
      </c>
      <c r="M39" s="3">
        <v>33.288666666666664</v>
      </c>
      <c r="N39" s="3">
        <v>53.141000000000034</v>
      </c>
      <c r="O39" s="3">
        <v>5.3666666666666663</v>
      </c>
      <c r="P39" s="3">
        <f>SUM(Table3[[#This Row],[LPN Hours (excl. Admin)]:[LPN Admin Hours]])</f>
        <v>59.423999999999999</v>
      </c>
      <c r="Q39" s="3">
        <v>52.592888888888886</v>
      </c>
      <c r="R39" s="3">
        <v>6.8311111111111105</v>
      </c>
      <c r="S39" s="3">
        <f>SUM(Table3[[#This Row],[CNA Hours]], Table3[[#This Row],[NA TR Hours]], Table3[[#This Row],[Med Aide/Tech Hours]])</f>
        <v>182.09488888888887</v>
      </c>
      <c r="T39" s="3">
        <v>175.90344444444443</v>
      </c>
      <c r="U39" s="3">
        <v>0</v>
      </c>
      <c r="V39" s="3">
        <v>6.1914444444444472</v>
      </c>
      <c r="W39" s="3">
        <f>SUM(Table3[[#This Row],[RN Hours Contract]:[Med Aide Hours Contract]])</f>
        <v>13.737111111111112</v>
      </c>
      <c r="X39" s="3">
        <v>0.3507777777777778</v>
      </c>
      <c r="Y39" s="3">
        <v>0</v>
      </c>
      <c r="Z39" s="3">
        <v>0</v>
      </c>
      <c r="AA39" s="3">
        <v>2.6781111111111113</v>
      </c>
      <c r="AB39" s="3">
        <v>0</v>
      </c>
      <c r="AC39" s="3">
        <v>10.708222222222222</v>
      </c>
      <c r="AD39" s="3">
        <v>0</v>
      </c>
      <c r="AE39" s="3">
        <v>0</v>
      </c>
      <c r="AF39" t="s">
        <v>37</v>
      </c>
      <c r="AG39" s="13">
        <v>3</v>
      </c>
      <c r="AQ39"/>
    </row>
    <row r="40" spans="1:43" x14ac:dyDescent="0.2">
      <c r="A40" t="s">
        <v>220</v>
      </c>
      <c r="B40" t="s">
        <v>261</v>
      </c>
      <c r="C40" t="s">
        <v>465</v>
      </c>
      <c r="D40" t="s">
        <v>547</v>
      </c>
      <c r="E40" s="3">
        <v>75.088888888888889</v>
      </c>
      <c r="F40" s="3">
        <f>Table3[[#This Row],[Total Hours Nurse Staffing]]/Table3[[#This Row],[MDS Census]]</f>
        <v>3.8167224030778337</v>
      </c>
      <c r="G40" s="3">
        <f>Table3[[#This Row],[Total Direct Care Staff Hours]]/Table3[[#This Row],[MDS Census]]</f>
        <v>3.2276501923646048</v>
      </c>
      <c r="H40" s="3">
        <f>Table3[[#This Row],[Total RN Hours (w/ Admin, DON)]]/Table3[[#This Row],[MDS Census]]</f>
        <v>0.70637910624445122</v>
      </c>
      <c r="I40" s="3">
        <f>Table3[[#This Row],[RN Hours (excl. Admin, DON)]]/Table3[[#This Row],[MDS Census]]</f>
        <v>0.24655223438887247</v>
      </c>
      <c r="J40" s="3">
        <f t="shared" si="0"/>
        <v>286.59344444444446</v>
      </c>
      <c r="K40" s="3">
        <f>SUM(Table3[[#This Row],[RN Hours (excl. Admin, DON)]], Table3[[#This Row],[LPN Hours (excl. Admin)]], Table3[[#This Row],[CNA Hours]], Table3[[#This Row],[NA TR Hours]], Table3[[#This Row],[Med Aide/Tech Hours]])</f>
        <v>242.36066666666665</v>
      </c>
      <c r="L40" s="3">
        <f>SUM(Table3[[#This Row],[RN Hours (excl. Admin, DON)]:[RN DON Hours]])</f>
        <v>53.041222222222238</v>
      </c>
      <c r="M40" s="3">
        <v>18.513333333333335</v>
      </c>
      <c r="N40" s="3">
        <v>29.194555555555564</v>
      </c>
      <c r="O40" s="3">
        <v>5.333333333333333</v>
      </c>
      <c r="P40" s="3">
        <f>SUM(Table3[[#This Row],[LPN Hours (excl. Admin)]:[LPN Admin Hours]])</f>
        <v>91.506999999999991</v>
      </c>
      <c r="Q40" s="3">
        <v>81.802111111111103</v>
      </c>
      <c r="R40" s="3">
        <v>9.7048888888888882</v>
      </c>
      <c r="S40" s="3">
        <f>SUM(Table3[[#This Row],[CNA Hours]], Table3[[#This Row],[NA TR Hours]], Table3[[#This Row],[Med Aide/Tech Hours]])</f>
        <v>142.04522222222221</v>
      </c>
      <c r="T40" s="3">
        <v>137.54622222222221</v>
      </c>
      <c r="U40" s="3">
        <v>0</v>
      </c>
      <c r="V40" s="3">
        <v>4.4989999999999997</v>
      </c>
      <c r="W40" s="3">
        <f>SUM(Table3[[#This Row],[RN Hours Contract]:[Med Aide Hours Contract]])</f>
        <v>12.275444444444446</v>
      </c>
      <c r="X40" s="3">
        <v>0</v>
      </c>
      <c r="Y40" s="3">
        <v>0</v>
      </c>
      <c r="Z40" s="3">
        <v>0</v>
      </c>
      <c r="AA40" s="3">
        <v>0</v>
      </c>
      <c r="AB40" s="3">
        <v>0</v>
      </c>
      <c r="AC40" s="3">
        <v>12.275444444444446</v>
      </c>
      <c r="AD40" s="3">
        <v>0</v>
      </c>
      <c r="AE40" s="3">
        <v>0</v>
      </c>
      <c r="AF40" t="s">
        <v>38</v>
      </c>
      <c r="AG40" s="13">
        <v>3</v>
      </c>
      <c r="AQ40"/>
    </row>
    <row r="41" spans="1:43" x14ac:dyDescent="0.2">
      <c r="A41" t="s">
        <v>220</v>
      </c>
      <c r="B41" t="s">
        <v>262</v>
      </c>
      <c r="C41" t="s">
        <v>475</v>
      </c>
      <c r="D41" t="s">
        <v>541</v>
      </c>
      <c r="E41" s="3">
        <v>88.222222222222229</v>
      </c>
      <c r="F41" s="3">
        <f>Table3[[#This Row],[Total Hours Nurse Staffing]]/Table3[[#This Row],[MDS Census]]</f>
        <v>3.7959722921914354</v>
      </c>
      <c r="G41" s="3">
        <f>Table3[[#This Row],[Total Direct Care Staff Hours]]/Table3[[#This Row],[MDS Census]]</f>
        <v>3.5962153652392943</v>
      </c>
      <c r="H41" s="3">
        <f>Table3[[#This Row],[Total RN Hours (w/ Admin, DON)]]/Table3[[#This Row],[MDS Census]]</f>
        <v>0.80737279596977318</v>
      </c>
      <c r="I41" s="3">
        <f>Table3[[#This Row],[RN Hours (excl. Admin, DON)]]/Table3[[#This Row],[MDS Census]]</f>
        <v>0.72209445843828712</v>
      </c>
      <c r="J41" s="3">
        <f t="shared" si="0"/>
        <v>334.88911111111111</v>
      </c>
      <c r="K41" s="3">
        <f>SUM(Table3[[#This Row],[RN Hours (excl. Admin, DON)]], Table3[[#This Row],[LPN Hours (excl. Admin)]], Table3[[#This Row],[CNA Hours]], Table3[[#This Row],[NA TR Hours]], Table3[[#This Row],[Med Aide/Tech Hours]])</f>
        <v>317.26611111111112</v>
      </c>
      <c r="L41" s="3">
        <f>SUM(Table3[[#This Row],[RN Hours (excl. Admin, DON)]:[RN DON Hours]])</f>
        <v>71.228222222222215</v>
      </c>
      <c r="M41" s="3">
        <v>63.704777777777778</v>
      </c>
      <c r="N41" s="3">
        <v>3.0790000000000002</v>
      </c>
      <c r="O41" s="3">
        <v>4.4444444444444446</v>
      </c>
      <c r="P41" s="3">
        <f>SUM(Table3[[#This Row],[LPN Hours (excl. Admin)]:[LPN Admin Hours]])</f>
        <v>90.541222222222217</v>
      </c>
      <c r="Q41" s="3">
        <v>80.441666666666663</v>
      </c>
      <c r="R41" s="3">
        <v>10.099555555555554</v>
      </c>
      <c r="S41" s="3">
        <f>SUM(Table3[[#This Row],[CNA Hours]], Table3[[#This Row],[NA TR Hours]], Table3[[#This Row],[Med Aide/Tech Hours]])</f>
        <v>173.11966666666669</v>
      </c>
      <c r="T41" s="3">
        <v>172.90222222222224</v>
      </c>
      <c r="U41" s="3">
        <v>0.21744444444444444</v>
      </c>
      <c r="V41" s="3">
        <v>0</v>
      </c>
      <c r="W41" s="3">
        <f>SUM(Table3[[#This Row],[RN Hours Contract]:[Med Aide Hours Contract]])</f>
        <v>43.771888888888888</v>
      </c>
      <c r="X41" s="3">
        <v>0.92699999999999994</v>
      </c>
      <c r="Y41" s="3">
        <v>0</v>
      </c>
      <c r="Z41" s="3">
        <v>0</v>
      </c>
      <c r="AA41" s="3">
        <v>0.92911111111111111</v>
      </c>
      <c r="AB41" s="3">
        <v>0</v>
      </c>
      <c r="AC41" s="3">
        <v>41.915777777777777</v>
      </c>
      <c r="AD41" s="3">
        <v>0</v>
      </c>
      <c r="AE41" s="3">
        <v>0</v>
      </c>
      <c r="AF41" t="s">
        <v>39</v>
      </c>
      <c r="AG41" s="13">
        <v>3</v>
      </c>
      <c r="AQ41"/>
    </row>
    <row r="42" spans="1:43" x14ac:dyDescent="0.2">
      <c r="A42" t="s">
        <v>220</v>
      </c>
      <c r="B42" t="s">
        <v>263</v>
      </c>
      <c r="C42" t="s">
        <v>465</v>
      </c>
      <c r="D42" t="s">
        <v>546</v>
      </c>
      <c r="E42" s="3">
        <v>81.566666666666663</v>
      </c>
      <c r="F42" s="3">
        <f>Table3[[#This Row],[Total Hours Nurse Staffing]]/Table3[[#This Row],[MDS Census]]</f>
        <v>3.9415501975207738</v>
      </c>
      <c r="G42" s="3">
        <f>Table3[[#This Row],[Total Direct Care Staff Hours]]/Table3[[#This Row],[MDS Census]]</f>
        <v>3.6387058983789675</v>
      </c>
      <c r="H42" s="3">
        <f>Table3[[#This Row],[Total RN Hours (w/ Admin, DON)]]/Table3[[#This Row],[MDS Census]]</f>
        <v>0.95898923852336193</v>
      </c>
      <c r="I42" s="3">
        <f>Table3[[#This Row],[RN Hours (excl. Admin, DON)]]/Table3[[#This Row],[MDS Census]]</f>
        <v>0.70991009399264415</v>
      </c>
      <c r="J42" s="3">
        <f t="shared" si="0"/>
        <v>321.49911111111112</v>
      </c>
      <c r="K42" s="3">
        <f>SUM(Table3[[#This Row],[RN Hours (excl. Admin, DON)]], Table3[[#This Row],[LPN Hours (excl. Admin)]], Table3[[#This Row],[CNA Hours]], Table3[[#This Row],[NA TR Hours]], Table3[[#This Row],[Med Aide/Tech Hours]])</f>
        <v>296.79711111111112</v>
      </c>
      <c r="L42" s="3">
        <f>SUM(Table3[[#This Row],[RN Hours (excl. Admin, DON)]:[RN DON Hours]])</f>
        <v>78.221555555555554</v>
      </c>
      <c r="M42" s="3">
        <v>57.905000000000001</v>
      </c>
      <c r="N42" s="3">
        <v>15.411111111111111</v>
      </c>
      <c r="O42" s="3">
        <v>4.9054444444444449</v>
      </c>
      <c r="P42" s="3">
        <f>SUM(Table3[[#This Row],[LPN Hours (excl. Admin)]:[LPN Admin Hours]])</f>
        <v>74.00877777777778</v>
      </c>
      <c r="Q42" s="3">
        <v>69.623333333333335</v>
      </c>
      <c r="R42" s="3">
        <v>4.3854444444444445</v>
      </c>
      <c r="S42" s="3">
        <f>SUM(Table3[[#This Row],[CNA Hours]], Table3[[#This Row],[NA TR Hours]], Table3[[#This Row],[Med Aide/Tech Hours]])</f>
        <v>169.26877777777779</v>
      </c>
      <c r="T42" s="3">
        <v>150.56166666666667</v>
      </c>
      <c r="U42" s="3">
        <v>7.9528888888888876</v>
      </c>
      <c r="V42" s="3">
        <v>10.754222222222227</v>
      </c>
      <c r="W42" s="3">
        <f>SUM(Table3[[#This Row],[RN Hours Contract]:[Med Aide Hours Contract]])</f>
        <v>99.691888888888911</v>
      </c>
      <c r="X42" s="3">
        <v>23.256222222222227</v>
      </c>
      <c r="Y42" s="3">
        <v>0</v>
      </c>
      <c r="Z42" s="3">
        <v>0</v>
      </c>
      <c r="AA42" s="3">
        <v>6.1069999999999984</v>
      </c>
      <c r="AB42" s="3">
        <v>0</v>
      </c>
      <c r="AC42" s="3">
        <v>70.328666666666692</v>
      </c>
      <c r="AD42" s="3">
        <v>0</v>
      </c>
      <c r="AE42" s="3">
        <v>0</v>
      </c>
      <c r="AF42" t="s">
        <v>40</v>
      </c>
      <c r="AG42" s="13">
        <v>3</v>
      </c>
      <c r="AQ42"/>
    </row>
    <row r="43" spans="1:43" x14ac:dyDescent="0.2">
      <c r="A43" t="s">
        <v>220</v>
      </c>
      <c r="B43" t="s">
        <v>264</v>
      </c>
      <c r="C43" t="s">
        <v>448</v>
      </c>
      <c r="D43" t="s">
        <v>534</v>
      </c>
      <c r="E43" s="3">
        <v>130.35555555555555</v>
      </c>
      <c r="F43" s="3">
        <f>Table3[[#This Row],[Total Hours Nurse Staffing]]/Table3[[#This Row],[MDS Census]]</f>
        <v>3.6128324241391065</v>
      </c>
      <c r="G43" s="3">
        <f>Table3[[#This Row],[Total Direct Care Staff Hours]]/Table3[[#This Row],[MDS Census]]</f>
        <v>3.1152616774633479</v>
      </c>
      <c r="H43" s="3">
        <f>Table3[[#This Row],[Total RN Hours (w/ Admin, DON)]]/Table3[[#This Row],[MDS Census]]</f>
        <v>0.70640129560177289</v>
      </c>
      <c r="I43" s="3">
        <f>Table3[[#This Row],[RN Hours (excl. Admin, DON)]]/Table3[[#This Row],[MDS Census]]</f>
        <v>0.24838049778383908</v>
      </c>
      <c r="J43" s="3">
        <f t="shared" si="0"/>
        <v>470.95277777777773</v>
      </c>
      <c r="K43" s="3">
        <f>SUM(Table3[[#This Row],[RN Hours (excl. Admin, DON)]], Table3[[#This Row],[LPN Hours (excl. Admin)]], Table3[[#This Row],[CNA Hours]], Table3[[#This Row],[NA TR Hours]], Table3[[#This Row],[Med Aide/Tech Hours]])</f>
        <v>406.09166666666664</v>
      </c>
      <c r="L43" s="3">
        <f>SUM(Table3[[#This Row],[RN Hours (excl. Admin, DON)]:[RN DON Hours]])</f>
        <v>92.083333333333329</v>
      </c>
      <c r="M43" s="3">
        <v>32.37777777777778</v>
      </c>
      <c r="N43" s="3">
        <v>58.55</v>
      </c>
      <c r="O43" s="3">
        <v>1.1555555555555554</v>
      </c>
      <c r="P43" s="3">
        <f>SUM(Table3[[#This Row],[LPN Hours (excl. Admin)]:[LPN Admin Hours]])</f>
        <v>116.58611111111111</v>
      </c>
      <c r="Q43" s="3">
        <v>111.43055555555556</v>
      </c>
      <c r="R43" s="3">
        <v>5.1555555555555559</v>
      </c>
      <c r="S43" s="3">
        <f>SUM(Table3[[#This Row],[CNA Hours]], Table3[[#This Row],[NA TR Hours]], Table3[[#This Row],[Med Aide/Tech Hours]])</f>
        <v>262.2833333333333</v>
      </c>
      <c r="T43" s="3">
        <v>256.19722222222219</v>
      </c>
      <c r="U43" s="3">
        <v>6.0861111111111112</v>
      </c>
      <c r="V43" s="3">
        <v>0</v>
      </c>
      <c r="W43" s="3">
        <f>SUM(Table3[[#This Row],[RN Hours Contract]:[Med Aide Hours Contract]])</f>
        <v>6.6222222222222218</v>
      </c>
      <c r="X43" s="3">
        <v>0</v>
      </c>
      <c r="Y43" s="3">
        <v>6.6222222222222218</v>
      </c>
      <c r="Z43" s="3">
        <v>0</v>
      </c>
      <c r="AA43" s="3">
        <v>0</v>
      </c>
      <c r="AB43" s="3">
        <v>0</v>
      </c>
      <c r="AC43" s="3">
        <v>0</v>
      </c>
      <c r="AD43" s="3">
        <v>0</v>
      </c>
      <c r="AE43" s="3">
        <v>0</v>
      </c>
      <c r="AF43" t="s">
        <v>41</v>
      </c>
      <c r="AG43" s="13">
        <v>3</v>
      </c>
      <c r="AQ43"/>
    </row>
    <row r="44" spans="1:43" x14ac:dyDescent="0.2">
      <c r="A44" t="s">
        <v>220</v>
      </c>
      <c r="B44" t="s">
        <v>265</v>
      </c>
      <c r="C44" t="s">
        <v>446</v>
      </c>
      <c r="D44" t="s">
        <v>537</v>
      </c>
      <c r="E44" s="3">
        <v>113.75555555555556</v>
      </c>
      <c r="F44" s="3">
        <f>Table3[[#This Row],[Total Hours Nurse Staffing]]/Table3[[#This Row],[MDS Census]]</f>
        <v>3.4263195936706392</v>
      </c>
      <c r="G44" s="3">
        <f>Table3[[#This Row],[Total Direct Care Staff Hours]]/Table3[[#This Row],[MDS Census]]</f>
        <v>3.306314709904278</v>
      </c>
      <c r="H44" s="3">
        <f>Table3[[#This Row],[Total RN Hours (w/ Admin, DON)]]/Table3[[#This Row],[MDS Census]]</f>
        <v>0.63755909357296348</v>
      </c>
      <c r="I44" s="3">
        <f>Table3[[#This Row],[RN Hours (excl. Admin, DON)]]/Table3[[#This Row],[MDS Census]]</f>
        <v>0.53205899589763628</v>
      </c>
      <c r="J44" s="3">
        <f t="shared" si="0"/>
        <v>389.76288888888894</v>
      </c>
      <c r="K44" s="3">
        <f>SUM(Table3[[#This Row],[RN Hours (excl. Admin, DON)]], Table3[[#This Row],[LPN Hours (excl. Admin)]], Table3[[#This Row],[CNA Hours]], Table3[[#This Row],[NA TR Hours]], Table3[[#This Row],[Med Aide/Tech Hours]])</f>
        <v>376.11166666666668</v>
      </c>
      <c r="L44" s="3">
        <f>SUM(Table3[[#This Row],[RN Hours (excl. Admin, DON)]:[RN DON Hours]])</f>
        <v>72.525888888888886</v>
      </c>
      <c r="M44" s="3">
        <v>60.524666666666668</v>
      </c>
      <c r="N44" s="3">
        <v>8.445666666666666</v>
      </c>
      <c r="O44" s="3">
        <v>3.5555555555555554</v>
      </c>
      <c r="P44" s="3">
        <f>SUM(Table3[[#This Row],[LPN Hours (excl. Admin)]:[LPN Admin Hours]])</f>
        <v>108.74244444444444</v>
      </c>
      <c r="Q44" s="3">
        <v>107.09244444444444</v>
      </c>
      <c r="R44" s="3">
        <v>1.65</v>
      </c>
      <c r="S44" s="3">
        <f>SUM(Table3[[#This Row],[CNA Hours]], Table3[[#This Row],[NA TR Hours]], Table3[[#This Row],[Med Aide/Tech Hours]])</f>
        <v>208.49455555555559</v>
      </c>
      <c r="T44" s="3">
        <v>196.91911111111114</v>
      </c>
      <c r="U44" s="3">
        <v>0</v>
      </c>
      <c r="V44" s="3">
        <v>11.575444444444447</v>
      </c>
      <c r="W44" s="3">
        <f>SUM(Table3[[#This Row],[RN Hours Contract]:[Med Aide Hours Contract]])</f>
        <v>2.0471111111111111</v>
      </c>
      <c r="X44" s="3">
        <v>0.49866666666666659</v>
      </c>
      <c r="Y44" s="3">
        <v>0</v>
      </c>
      <c r="Z44" s="3">
        <v>0</v>
      </c>
      <c r="AA44" s="3">
        <v>1.5484444444444445</v>
      </c>
      <c r="AB44" s="3">
        <v>0</v>
      </c>
      <c r="AC44" s="3">
        <v>0</v>
      </c>
      <c r="AD44" s="3">
        <v>0</v>
      </c>
      <c r="AE44" s="3">
        <v>0</v>
      </c>
      <c r="AF44" t="s">
        <v>42</v>
      </c>
      <c r="AG44" s="13">
        <v>3</v>
      </c>
      <c r="AQ44"/>
    </row>
    <row r="45" spans="1:43" x14ac:dyDescent="0.2">
      <c r="A45" t="s">
        <v>220</v>
      </c>
      <c r="B45" t="s">
        <v>266</v>
      </c>
      <c r="C45" t="s">
        <v>441</v>
      </c>
      <c r="D45" t="s">
        <v>534</v>
      </c>
      <c r="E45" s="3">
        <v>79.688888888888883</v>
      </c>
      <c r="F45" s="3">
        <f>Table3[[#This Row],[Total Hours Nurse Staffing]]/Table3[[#This Row],[MDS Census]]</f>
        <v>3.6037967094255441</v>
      </c>
      <c r="G45" s="3">
        <f>Table3[[#This Row],[Total Direct Care Staff Hours]]/Table3[[#This Row],[MDS Census]]</f>
        <v>3.3643544339096483</v>
      </c>
      <c r="H45" s="3">
        <f>Table3[[#This Row],[Total RN Hours (w/ Admin, DON)]]/Table3[[#This Row],[MDS Census]]</f>
        <v>1.0244743446737312</v>
      </c>
      <c r="I45" s="3">
        <f>Table3[[#This Row],[RN Hours (excl. Admin, DON)]]/Table3[[#This Row],[MDS Census]]</f>
        <v>0.78503206915783608</v>
      </c>
      <c r="J45" s="3">
        <f t="shared" si="0"/>
        <v>287.18255555555555</v>
      </c>
      <c r="K45" s="3">
        <f>SUM(Table3[[#This Row],[RN Hours (excl. Admin, DON)]], Table3[[#This Row],[LPN Hours (excl. Admin)]], Table3[[#This Row],[CNA Hours]], Table3[[#This Row],[NA TR Hours]], Table3[[#This Row],[Med Aide/Tech Hours]])</f>
        <v>268.10166666666663</v>
      </c>
      <c r="L45" s="3">
        <f>SUM(Table3[[#This Row],[RN Hours (excl. Admin, DON)]:[RN DON Hours]])</f>
        <v>81.639222222222216</v>
      </c>
      <c r="M45" s="3">
        <v>62.55833333333333</v>
      </c>
      <c r="N45" s="3">
        <v>13.747555555555556</v>
      </c>
      <c r="O45" s="3">
        <v>5.333333333333333</v>
      </c>
      <c r="P45" s="3">
        <f>SUM(Table3[[#This Row],[LPN Hours (excl. Admin)]:[LPN Admin Hours]])</f>
        <v>44.73233333333333</v>
      </c>
      <c r="Q45" s="3">
        <v>44.73233333333333</v>
      </c>
      <c r="R45" s="3">
        <v>0</v>
      </c>
      <c r="S45" s="3">
        <f>SUM(Table3[[#This Row],[CNA Hours]], Table3[[#This Row],[NA TR Hours]], Table3[[#This Row],[Med Aide/Tech Hours]])</f>
        <v>160.81100000000001</v>
      </c>
      <c r="T45" s="3">
        <v>154.94866666666667</v>
      </c>
      <c r="U45" s="3">
        <v>5.8623333333333356</v>
      </c>
      <c r="V45" s="3">
        <v>0</v>
      </c>
      <c r="W45" s="3">
        <f>SUM(Table3[[#This Row],[RN Hours Contract]:[Med Aide Hours Contract]])</f>
        <v>84.059666666666686</v>
      </c>
      <c r="X45" s="3">
        <v>22.109111111111108</v>
      </c>
      <c r="Y45" s="3">
        <v>1.1663333333333332</v>
      </c>
      <c r="Z45" s="3">
        <v>0</v>
      </c>
      <c r="AA45" s="3">
        <v>4.8058888888888891</v>
      </c>
      <c r="AB45" s="3">
        <v>0</v>
      </c>
      <c r="AC45" s="3">
        <v>55.978333333333353</v>
      </c>
      <c r="AD45" s="3">
        <v>0</v>
      </c>
      <c r="AE45" s="3">
        <v>0</v>
      </c>
      <c r="AF45" t="s">
        <v>43</v>
      </c>
      <c r="AG45" s="13">
        <v>3</v>
      </c>
      <c r="AQ45"/>
    </row>
    <row r="46" spans="1:43" x14ac:dyDescent="0.2">
      <c r="A46" t="s">
        <v>220</v>
      </c>
      <c r="B46" t="s">
        <v>267</v>
      </c>
      <c r="C46" t="s">
        <v>469</v>
      </c>
      <c r="D46" t="s">
        <v>546</v>
      </c>
      <c r="E46" s="3">
        <v>92.155555555555551</v>
      </c>
      <c r="F46" s="3">
        <f>Table3[[#This Row],[Total Hours Nurse Staffing]]/Table3[[#This Row],[MDS Census]]</f>
        <v>4.7026693995659512</v>
      </c>
      <c r="G46" s="3">
        <f>Table3[[#This Row],[Total Direct Care Staff Hours]]/Table3[[#This Row],[MDS Census]]</f>
        <v>4.3670593199903545</v>
      </c>
      <c r="H46" s="3">
        <f>Table3[[#This Row],[Total RN Hours (w/ Admin, DON)]]/Table3[[#This Row],[MDS Census]]</f>
        <v>1.3990559440559442</v>
      </c>
      <c r="I46" s="3">
        <f>Table3[[#This Row],[RN Hours (excl. Admin, DON)]]/Table3[[#This Row],[MDS Census]]</f>
        <v>1.1452097902097902</v>
      </c>
      <c r="J46" s="3">
        <f t="shared" si="0"/>
        <v>433.37711111111111</v>
      </c>
      <c r="K46" s="3">
        <f>SUM(Table3[[#This Row],[RN Hours (excl. Admin, DON)]], Table3[[#This Row],[LPN Hours (excl. Admin)]], Table3[[#This Row],[CNA Hours]], Table3[[#This Row],[NA TR Hours]], Table3[[#This Row],[Med Aide/Tech Hours]])</f>
        <v>402.44877777777776</v>
      </c>
      <c r="L46" s="3">
        <f>SUM(Table3[[#This Row],[RN Hours (excl. Admin, DON)]:[RN DON Hours]])</f>
        <v>128.93077777777779</v>
      </c>
      <c r="M46" s="3">
        <v>105.53744444444445</v>
      </c>
      <c r="N46" s="3">
        <v>18.237777777777776</v>
      </c>
      <c r="O46" s="3">
        <v>5.1555555555555559</v>
      </c>
      <c r="P46" s="3">
        <f>SUM(Table3[[#This Row],[LPN Hours (excl. Admin)]:[LPN Admin Hours]])</f>
        <v>92.528555555555556</v>
      </c>
      <c r="Q46" s="3">
        <v>84.99355555555556</v>
      </c>
      <c r="R46" s="3">
        <v>7.5350000000000001</v>
      </c>
      <c r="S46" s="3">
        <f>SUM(Table3[[#This Row],[CNA Hours]], Table3[[#This Row],[NA TR Hours]], Table3[[#This Row],[Med Aide/Tech Hours]])</f>
        <v>211.91777777777776</v>
      </c>
      <c r="T46" s="3">
        <v>196.23066666666665</v>
      </c>
      <c r="U46" s="3">
        <v>9.0403333333333311</v>
      </c>
      <c r="V46" s="3">
        <v>6.6467777777777766</v>
      </c>
      <c r="W46" s="3">
        <f>SUM(Table3[[#This Row],[RN Hours Contract]:[Med Aide Hours Contract]])</f>
        <v>60.344333333333324</v>
      </c>
      <c r="X46" s="3">
        <v>0</v>
      </c>
      <c r="Y46" s="3">
        <v>0</v>
      </c>
      <c r="Z46" s="3">
        <v>0</v>
      </c>
      <c r="AA46" s="3">
        <v>3.211444444444445</v>
      </c>
      <c r="AB46" s="3">
        <v>0</v>
      </c>
      <c r="AC46" s="3">
        <v>57.132888888888878</v>
      </c>
      <c r="AD46" s="3">
        <v>0</v>
      </c>
      <c r="AE46" s="3">
        <v>0</v>
      </c>
      <c r="AF46" t="s">
        <v>44</v>
      </c>
      <c r="AG46" s="13">
        <v>3</v>
      </c>
      <c r="AQ46"/>
    </row>
    <row r="47" spans="1:43" x14ac:dyDescent="0.2">
      <c r="A47" t="s">
        <v>220</v>
      </c>
      <c r="B47" t="s">
        <v>268</v>
      </c>
      <c r="C47" t="s">
        <v>476</v>
      </c>
      <c r="D47" t="s">
        <v>546</v>
      </c>
      <c r="E47" s="3">
        <v>95.2</v>
      </c>
      <c r="F47" s="3">
        <f>Table3[[#This Row],[Total Hours Nurse Staffing]]/Table3[[#This Row],[MDS Census]]</f>
        <v>3.877326097105509</v>
      </c>
      <c r="G47" s="3">
        <f>Table3[[#This Row],[Total Direct Care Staff Hours]]/Table3[[#This Row],[MDS Census]]</f>
        <v>3.6501435574229699</v>
      </c>
      <c r="H47" s="3">
        <f>Table3[[#This Row],[Total RN Hours (w/ Admin, DON)]]/Table3[[#This Row],[MDS Census]]</f>
        <v>0.91066993464052282</v>
      </c>
      <c r="I47" s="3">
        <f>Table3[[#This Row],[RN Hours (excl. Admin, DON)]]/Table3[[#This Row],[MDS Census]]</f>
        <v>0.68348739495798316</v>
      </c>
      <c r="J47" s="3">
        <f t="shared" si="0"/>
        <v>369.12144444444448</v>
      </c>
      <c r="K47" s="3">
        <f>SUM(Table3[[#This Row],[RN Hours (excl. Admin, DON)]], Table3[[#This Row],[LPN Hours (excl. Admin)]], Table3[[#This Row],[CNA Hours]], Table3[[#This Row],[NA TR Hours]], Table3[[#This Row],[Med Aide/Tech Hours]])</f>
        <v>347.49366666666674</v>
      </c>
      <c r="L47" s="3">
        <f>SUM(Table3[[#This Row],[RN Hours (excl. Admin, DON)]:[RN DON Hours]])</f>
        <v>86.695777777777778</v>
      </c>
      <c r="M47" s="3">
        <v>65.067999999999998</v>
      </c>
      <c r="N47" s="3">
        <v>16.205555555555556</v>
      </c>
      <c r="O47" s="3">
        <v>5.4222222222222225</v>
      </c>
      <c r="P47" s="3">
        <f>SUM(Table3[[#This Row],[LPN Hours (excl. Admin)]:[LPN Admin Hours]])</f>
        <v>80.306111111111107</v>
      </c>
      <c r="Q47" s="3">
        <v>80.306111111111107</v>
      </c>
      <c r="R47" s="3">
        <v>0</v>
      </c>
      <c r="S47" s="3">
        <f>SUM(Table3[[#This Row],[CNA Hours]], Table3[[#This Row],[NA TR Hours]], Table3[[#This Row],[Med Aide/Tech Hours]])</f>
        <v>202.11955555555556</v>
      </c>
      <c r="T47" s="3">
        <v>183.42033333333336</v>
      </c>
      <c r="U47" s="3">
        <v>0.73699999999999999</v>
      </c>
      <c r="V47" s="3">
        <v>17.962222222222223</v>
      </c>
      <c r="W47" s="3">
        <f>SUM(Table3[[#This Row],[RN Hours Contract]:[Med Aide Hours Contract]])</f>
        <v>33.658333333333331</v>
      </c>
      <c r="X47" s="3">
        <v>6.8162222222222226</v>
      </c>
      <c r="Y47" s="3">
        <v>0</v>
      </c>
      <c r="Z47" s="3">
        <v>0</v>
      </c>
      <c r="AA47" s="3">
        <v>0.52700000000000002</v>
      </c>
      <c r="AB47" s="3">
        <v>0</v>
      </c>
      <c r="AC47" s="3">
        <v>20.935111111111112</v>
      </c>
      <c r="AD47" s="3">
        <v>0</v>
      </c>
      <c r="AE47" s="3">
        <v>5.379999999999999</v>
      </c>
      <c r="AF47" t="s">
        <v>45</v>
      </c>
      <c r="AG47" s="13">
        <v>3</v>
      </c>
      <c r="AQ47"/>
    </row>
    <row r="48" spans="1:43" x14ac:dyDescent="0.2">
      <c r="A48" t="s">
        <v>220</v>
      </c>
      <c r="B48" t="s">
        <v>269</v>
      </c>
      <c r="C48" t="s">
        <v>477</v>
      </c>
      <c r="D48" t="s">
        <v>534</v>
      </c>
      <c r="E48" s="3">
        <v>184.42222222222222</v>
      </c>
      <c r="F48" s="3">
        <f>Table3[[#This Row],[Total Hours Nurse Staffing]]/Table3[[#This Row],[MDS Census]]</f>
        <v>4.8533859501144718</v>
      </c>
      <c r="G48" s="3">
        <f>Table3[[#This Row],[Total Direct Care Staff Hours]]/Table3[[#This Row],[MDS Census]]</f>
        <v>4.536163995662128</v>
      </c>
      <c r="H48" s="3">
        <f>Table3[[#This Row],[Total RN Hours (w/ Admin, DON)]]/Table3[[#This Row],[MDS Census]]</f>
        <v>1.0626732136401977</v>
      </c>
      <c r="I48" s="3">
        <f>Table3[[#This Row],[RN Hours (excl. Admin, DON)]]/Table3[[#This Row],[MDS Census]]</f>
        <v>0.80914869261356792</v>
      </c>
      <c r="J48" s="3">
        <f t="shared" si="0"/>
        <v>895.07222222222231</v>
      </c>
      <c r="K48" s="3">
        <f>SUM(Table3[[#This Row],[RN Hours (excl. Admin, DON)]], Table3[[#This Row],[LPN Hours (excl. Admin)]], Table3[[#This Row],[CNA Hours]], Table3[[#This Row],[NA TR Hours]], Table3[[#This Row],[Med Aide/Tech Hours]])</f>
        <v>836.56944444444446</v>
      </c>
      <c r="L48" s="3">
        <f>SUM(Table3[[#This Row],[RN Hours (excl. Admin, DON)]:[RN DON Hours]])</f>
        <v>195.98055555555555</v>
      </c>
      <c r="M48" s="3">
        <v>149.22499999999999</v>
      </c>
      <c r="N48" s="3">
        <v>42.133333333333333</v>
      </c>
      <c r="O48" s="3">
        <v>4.6222222222222218</v>
      </c>
      <c r="P48" s="3">
        <f>SUM(Table3[[#This Row],[LPN Hours (excl. Admin)]:[LPN Admin Hours]])</f>
        <v>154.17222222222225</v>
      </c>
      <c r="Q48" s="3">
        <v>142.42500000000001</v>
      </c>
      <c r="R48" s="3">
        <v>11.747222222222222</v>
      </c>
      <c r="S48" s="3">
        <f>SUM(Table3[[#This Row],[CNA Hours]], Table3[[#This Row],[NA TR Hours]], Table3[[#This Row],[Med Aide/Tech Hours]])</f>
        <v>544.91944444444448</v>
      </c>
      <c r="T48" s="3">
        <v>474.35</v>
      </c>
      <c r="U48" s="3">
        <v>0</v>
      </c>
      <c r="V48" s="3">
        <v>70.569444444444443</v>
      </c>
      <c r="W48" s="3">
        <f>SUM(Table3[[#This Row],[RN Hours Contract]:[Med Aide Hours Contract]])</f>
        <v>0</v>
      </c>
      <c r="X48" s="3">
        <v>0</v>
      </c>
      <c r="Y48" s="3">
        <v>0</v>
      </c>
      <c r="Z48" s="3">
        <v>0</v>
      </c>
      <c r="AA48" s="3">
        <v>0</v>
      </c>
      <c r="AB48" s="3">
        <v>0</v>
      </c>
      <c r="AC48" s="3">
        <v>0</v>
      </c>
      <c r="AD48" s="3">
        <v>0</v>
      </c>
      <c r="AE48" s="3">
        <v>0</v>
      </c>
      <c r="AF48" t="s">
        <v>46</v>
      </c>
      <c r="AG48" s="13">
        <v>3</v>
      </c>
      <c r="AQ48"/>
    </row>
    <row r="49" spans="1:43" x14ac:dyDescent="0.2">
      <c r="A49" t="s">
        <v>220</v>
      </c>
      <c r="B49" t="s">
        <v>270</v>
      </c>
      <c r="C49" t="s">
        <v>462</v>
      </c>
      <c r="D49" t="s">
        <v>540</v>
      </c>
      <c r="E49" s="3">
        <v>142.13333333333333</v>
      </c>
      <c r="F49" s="3">
        <f>Table3[[#This Row],[Total Hours Nurse Staffing]]/Table3[[#This Row],[MDS Census]]</f>
        <v>4.2414595059412132</v>
      </c>
      <c r="G49" s="3">
        <f>Table3[[#This Row],[Total Direct Care Staff Hours]]/Table3[[#This Row],[MDS Census]]</f>
        <v>3.8872537523452158</v>
      </c>
      <c r="H49" s="3">
        <f>Table3[[#This Row],[Total RN Hours (w/ Admin, DON)]]/Table3[[#This Row],[MDS Census]]</f>
        <v>0.70231394621638532</v>
      </c>
      <c r="I49" s="3">
        <f>Table3[[#This Row],[RN Hours (excl. Admin, DON)]]/Table3[[#This Row],[MDS Census]]</f>
        <v>0.42354596622889312</v>
      </c>
      <c r="J49" s="3">
        <f t="shared" ref="J49:J112" si="1">SUM(L49,P49,S49)</f>
        <v>602.85277777777776</v>
      </c>
      <c r="K49" s="3">
        <f>SUM(Table3[[#This Row],[RN Hours (excl. Admin, DON)]], Table3[[#This Row],[LPN Hours (excl. Admin)]], Table3[[#This Row],[CNA Hours]], Table3[[#This Row],[NA TR Hours]], Table3[[#This Row],[Med Aide/Tech Hours]])</f>
        <v>552.50833333333333</v>
      </c>
      <c r="L49" s="3">
        <f>SUM(Table3[[#This Row],[RN Hours (excl. Admin, DON)]:[RN DON Hours]])</f>
        <v>99.822222222222223</v>
      </c>
      <c r="M49" s="3">
        <v>60.2</v>
      </c>
      <c r="N49" s="3">
        <v>34.644444444444446</v>
      </c>
      <c r="O49" s="3">
        <v>4.9777777777777779</v>
      </c>
      <c r="P49" s="3">
        <f>SUM(Table3[[#This Row],[LPN Hours (excl. Admin)]:[LPN Admin Hours]])</f>
        <v>167.01388888888889</v>
      </c>
      <c r="Q49" s="3">
        <v>156.29166666666666</v>
      </c>
      <c r="R49" s="3">
        <v>10.722222222222221</v>
      </c>
      <c r="S49" s="3">
        <f>SUM(Table3[[#This Row],[CNA Hours]], Table3[[#This Row],[NA TR Hours]], Table3[[#This Row],[Med Aide/Tech Hours]])</f>
        <v>336.01666666666665</v>
      </c>
      <c r="T49" s="3">
        <v>320.40277777777777</v>
      </c>
      <c r="U49" s="3">
        <v>0</v>
      </c>
      <c r="V49" s="3">
        <v>15.613888888888889</v>
      </c>
      <c r="W49" s="3">
        <f>SUM(Table3[[#This Row],[RN Hours Contract]:[Med Aide Hours Contract]])</f>
        <v>0</v>
      </c>
      <c r="X49" s="3">
        <v>0</v>
      </c>
      <c r="Y49" s="3">
        <v>0</v>
      </c>
      <c r="Z49" s="3">
        <v>0</v>
      </c>
      <c r="AA49" s="3">
        <v>0</v>
      </c>
      <c r="AB49" s="3">
        <v>0</v>
      </c>
      <c r="AC49" s="3">
        <v>0</v>
      </c>
      <c r="AD49" s="3">
        <v>0</v>
      </c>
      <c r="AE49" s="3">
        <v>0</v>
      </c>
      <c r="AF49" t="s">
        <v>47</v>
      </c>
      <c r="AG49" s="13">
        <v>3</v>
      </c>
      <c r="AQ49"/>
    </row>
    <row r="50" spans="1:43" x14ac:dyDescent="0.2">
      <c r="A50" t="s">
        <v>220</v>
      </c>
      <c r="B50" t="s">
        <v>271</v>
      </c>
      <c r="C50" t="s">
        <v>478</v>
      </c>
      <c r="D50" t="s">
        <v>551</v>
      </c>
      <c r="E50" s="3">
        <v>117.9</v>
      </c>
      <c r="F50" s="3">
        <f>Table3[[#This Row],[Total Hours Nurse Staffing]]/Table3[[#This Row],[MDS Census]]</f>
        <v>3.4482706625200259</v>
      </c>
      <c r="G50" s="3">
        <f>Table3[[#This Row],[Total Direct Care Staff Hours]]/Table3[[#This Row],[MDS Census]]</f>
        <v>2.8378286683630192</v>
      </c>
      <c r="H50" s="3">
        <f>Table3[[#This Row],[Total RN Hours (w/ Admin, DON)]]/Table3[[#This Row],[MDS Census]]</f>
        <v>0.79841673734803498</v>
      </c>
      <c r="I50" s="3">
        <f>Table3[[#This Row],[RN Hours (excl. Admin, DON)]]/Table3[[#This Row],[MDS Census]]</f>
        <v>0.18797474319102817</v>
      </c>
      <c r="J50" s="3">
        <f t="shared" si="1"/>
        <v>406.55111111111108</v>
      </c>
      <c r="K50" s="3">
        <f>SUM(Table3[[#This Row],[RN Hours (excl. Admin, DON)]], Table3[[#This Row],[LPN Hours (excl. Admin)]], Table3[[#This Row],[CNA Hours]], Table3[[#This Row],[NA TR Hours]], Table3[[#This Row],[Med Aide/Tech Hours]])</f>
        <v>334.58</v>
      </c>
      <c r="L50" s="3">
        <f>SUM(Table3[[#This Row],[RN Hours (excl. Admin, DON)]:[RN DON Hours]])</f>
        <v>94.133333333333326</v>
      </c>
      <c r="M50" s="3">
        <v>22.162222222222223</v>
      </c>
      <c r="N50" s="3">
        <v>66.282222222222217</v>
      </c>
      <c r="O50" s="3">
        <v>5.6888888888888891</v>
      </c>
      <c r="P50" s="3">
        <f>SUM(Table3[[#This Row],[LPN Hours (excl. Admin)]:[LPN Admin Hours]])</f>
        <v>111.09333333333333</v>
      </c>
      <c r="Q50" s="3">
        <v>111.09333333333333</v>
      </c>
      <c r="R50" s="3">
        <v>0</v>
      </c>
      <c r="S50" s="3">
        <f>SUM(Table3[[#This Row],[CNA Hours]], Table3[[#This Row],[NA TR Hours]], Table3[[#This Row],[Med Aide/Tech Hours]])</f>
        <v>201.32444444444442</v>
      </c>
      <c r="T50" s="3">
        <v>173.2811111111111</v>
      </c>
      <c r="U50" s="3">
        <v>0</v>
      </c>
      <c r="V50" s="3">
        <v>28.043333333333329</v>
      </c>
      <c r="W50" s="3">
        <f>SUM(Table3[[#This Row],[RN Hours Contract]:[Med Aide Hours Contract]])</f>
        <v>7.0388888888888888</v>
      </c>
      <c r="X50" s="3">
        <v>0.97777777777777775</v>
      </c>
      <c r="Y50" s="3">
        <v>0</v>
      </c>
      <c r="Z50" s="3">
        <v>0</v>
      </c>
      <c r="AA50" s="3">
        <v>0.81111111111111112</v>
      </c>
      <c r="AB50" s="3">
        <v>0</v>
      </c>
      <c r="AC50" s="3">
        <v>5.25</v>
      </c>
      <c r="AD50" s="3">
        <v>0</v>
      </c>
      <c r="AE50" s="3">
        <v>0</v>
      </c>
      <c r="AF50" t="s">
        <v>48</v>
      </c>
      <c r="AG50" s="13">
        <v>3</v>
      </c>
      <c r="AQ50"/>
    </row>
    <row r="51" spans="1:43" x14ac:dyDescent="0.2">
      <c r="A51" t="s">
        <v>220</v>
      </c>
      <c r="B51" t="s">
        <v>272</v>
      </c>
      <c r="C51" t="s">
        <v>448</v>
      </c>
      <c r="D51" t="s">
        <v>534</v>
      </c>
      <c r="E51" s="3">
        <v>58.466666666666669</v>
      </c>
      <c r="F51" s="3">
        <f>Table3[[#This Row],[Total Hours Nurse Staffing]]/Table3[[#This Row],[MDS Census]]</f>
        <v>5.3191372101862404</v>
      </c>
      <c r="G51" s="3">
        <f>Table3[[#This Row],[Total Direct Care Staff Hours]]/Table3[[#This Row],[MDS Census]]</f>
        <v>5.0621778791334098</v>
      </c>
      <c r="H51" s="3">
        <f>Table3[[#This Row],[Total RN Hours (w/ Admin, DON)]]/Table3[[#This Row],[MDS Census]]</f>
        <v>0.40910490307867731</v>
      </c>
      <c r="I51" s="3">
        <f>Table3[[#This Row],[RN Hours (excl. Admin, DON)]]/Table3[[#This Row],[MDS Census]]</f>
        <v>0.23625617635879895</v>
      </c>
      <c r="J51" s="3">
        <f t="shared" si="1"/>
        <v>310.99222222222221</v>
      </c>
      <c r="K51" s="3">
        <f>SUM(Table3[[#This Row],[RN Hours (excl. Admin, DON)]], Table3[[#This Row],[LPN Hours (excl. Admin)]], Table3[[#This Row],[CNA Hours]], Table3[[#This Row],[NA TR Hours]], Table3[[#This Row],[Med Aide/Tech Hours]])</f>
        <v>295.96866666666671</v>
      </c>
      <c r="L51" s="3">
        <f>SUM(Table3[[#This Row],[RN Hours (excl. Admin, DON)]:[RN DON Hours]])</f>
        <v>23.919</v>
      </c>
      <c r="M51" s="3">
        <v>13.813111111111112</v>
      </c>
      <c r="N51" s="3">
        <v>4.677777777777778</v>
      </c>
      <c r="O51" s="3">
        <v>5.4281111111111109</v>
      </c>
      <c r="P51" s="3">
        <f>SUM(Table3[[#This Row],[LPN Hours (excl. Admin)]:[LPN Admin Hours]])</f>
        <v>72.670444444444442</v>
      </c>
      <c r="Q51" s="3">
        <v>67.75277777777778</v>
      </c>
      <c r="R51" s="3">
        <v>4.9176666666666673</v>
      </c>
      <c r="S51" s="3">
        <f>SUM(Table3[[#This Row],[CNA Hours]], Table3[[#This Row],[NA TR Hours]], Table3[[#This Row],[Med Aide/Tech Hours]])</f>
        <v>214.40277777777777</v>
      </c>
      <c r="T51" s="3">
        <v>183.83333333333334</v>
      </c>
      <c r="U51" s="3">
        <v>0</v>
      </c>
      <c r="V51" s="3">
        <v>30.569444444444443</v>
      </c>
      <c r="W51" s="3">
        <f>SUM(Table3[[#This Row],[RN Hours Contract]:[Med Aide Hours Contract]])</f>
        <v>0</v>
      </c>
      <c r="X51" s="3">
        <v>0</v>
      </c>
      <c r="Y51" s="3">
        <v>0</v>
      </c>
      <c r="Z51" s="3">
        <v>0</v>
      </c>
      <c r="AA51" s="3">
        <v>0</v>
      </c>
      <c r="AB51" s="3">
        <v>0</v>
      </c>
      <c r="AC51" s="3">
        <v>0</v>
      </c>
      <c r="AD51" s="3">
        <v>0</v>
      </c>
      <c r="AE51" s="3">
        <v>0</v>
      </c>
      <c r="AF51" t="s">
        <v>49</v>
      </c>
      <c r="AG51" s="13">
        <v>3</v>
      </c>
      <c r="AQ51"/>
    </row>
    <row r="52" spans="1:43" x14ac:dyDescent="0.2">
      <c r="A52" t="s">
        <v>220</v>
      </c>
      <c r="B52" t="s">
        <v>273</v>
      </c>
      <c r="C52" t="s">
        <v>479</v>
      </c>
      <c r="D52" t="s">
        <v>545</v>
      </c>
      <c r="E52" s="3">
        <v>120.53333333333333</v>
      </c>
      <c r="F52" s="3">
        <f>Table3[[#This Row],[Total Hours Nurse Staffing]]/Table3[[#This Row],[MDS Census]]</f>
        <v>4.3186338495575223</v>
      </c>
      <c r="G52" s="3">
        <f>Table3[[#This Row],[Total Direct Care Staff Hours]]/Table3[[#This Row],[MDS Census]]</f>
        <v>4.0879922566371683</v>
      </c>
      <c r="H52" s="3">
        <f>Table3[[#This Row],[Total RN Hours (w/ Admin, DON)]]/Table3[[#This Row],[MDS Census]]</f>
        <v>1.0737859513274339</v>
      </c>
      <c r="I52" s="3">
        <f>Table3[[#This Row],[RN Hours (excl. Admin, DON)]]/Table3[[#This Row],[MDS Census]]</f>
        <v>0.84314435840707969</v>
      </c>
      <c r="J52" s="3">
        <f t="shared" si="1"/>
        <v>520.53933333333339</v>
      </c>
      <c r="K52" s="3">
        <f>SUM(Table3[[#This Row],[RN Hours (excl. Admin, DON)]], Table3[[#This Row],[LPN Hours (excl. Admin)]], Table3[[#This Row],[CNA Hours]], Table3[[#This Row],[NA TR Hours]], Table3[[#This Row],[Med Aide/Tech Hours]])</f>
        <v>492.73933333333338</v>
      </c>
      <c r="L52" s="3">
        <f>SUM(Table3[[#This Row],[RN Hours (excl. Admin, DON)]:[RN DON Hours]])</f>
        <v>129.42700000000002</v>
      </c>
      <c r="M52" s="3">
        <v>101.62700000000001</v>
      </c>
      <c r="N52" s="3">
        <v>23</v>
      </c>
      <c r="O52" s="3">
        <v>4.8</v>
      </c>
      <c r="P52" s="3">
        <f>SUM(Table3[[#This Row],[LPN Hours (excl. Admin)]:[LPN Admin Hours]])</f>
        <v>127.35933333333334</v>
      </c>
      <c r="Q52" s="3">
        <v>127.35933333333334</v>
      </c>
      <c r="R52" s="3">
        <v>0</v>
      </c>
      <c r="S52" s="3">
        <f>SUM(Table3[[#This Row],[CNA Hours]], Table3[[#This Row],[NA TR Hours]], Table3[[#This Row],[Med Aide/Tech Hours]])</f>
        <v>263.75300000000004</v>
      </c>
      <c r="T52" s="3">
        <v>248.1648888888889</v>
      </c>
      <c r="U52" s="3">
        <v>3.451888888888889</v>
      </c>
      <c r="V52" s="3">
        <v>12.136222222222219</v>
      </c>
      <c r="W52" s="3">
        <f>SUM(Table3[[#This Row],[RN Hours Contract]:[Med Aide Hours Contract]])</f>
        <v>87.73055555555554</v>
      </c>
      <c r="X52" s="3">
        <v>23.355888888888892</v>
      </c>
      <c r="Y52" s="3">
        <v>0</v>
      </c>
      <c r="Z52" s="3">
        <v>0</v>
      </c>
      <c r="AA52" s="3">
        <v>13.625888888888882</v>
      </c>
      <c r="AB52" s="3">
        <v>0</v>
      </c>
      <c r="AC52" s="3">
        <v>50.748777777777768</v>
      </c>
      <c r="AD52" s="3">
        <v>0</v>
      </c>
      <c r="AE52" s="3">
        <v>0</v>
      </c>
      <c r="AF52" t="s">
        <v>50</v>
      </c>
      <c r="AG52" s="13">
        <v>3</v>
      </c>
      <c r="AQ52"/>
    </row>
    <row r="53" spans="1:43" x14ac:dyDescent="0.2">
      <c r="A53" t="s">
        <v>220</v>
      </c>
      <c r="B53" t="s">
        <v>274</v>
      </c>
      <c r="C53" t="s">
        <v>465</v>
      </c>
      <c r="D53" t="s">
        <v>546</v>
      </c>
      <c r="E53" s="3">
        <v>109.11111111111111</v>
      </c>
      <c r="F53" s="3">
        <f>Table3[[#This Row],[Total Hours Nurse Staffing]]/Table3[[#This Row],[MDS Census]]</f>
        <v>3.1981751527494904</v>
      </c>
      <c r="G53" s="3">
        <f>Table3[[#This Row],[Total Direct Care Staff Hours]]/Table3[[#This Row],[MDS Census]]</f>
        <v>2.8734042769857431</v>
      </c>
      <c r="H53" s="3">
        <f>Table3[[#This Row],[Total RN Hours (w/ Admin, DON)]]/Table3[[#This Row],[MDS Census]]</f>
        <v>0.95617617107942965</v>
      </c>
      <c r="I53" s="3">
        <f>Table3[[#This Row],[RN Hours (excl. Admin, DON)]]/Table3[[#This Row],[MDS Census]]</f>
        <v>0.71625763747454163</v>
      </c>
      <c r="J53" s="3">
        <f t="shared" si="1"/>
        <v>348.9564444444444</v>
      </c>
      <c r="K53" s="3">
        <f>SUM(Table3[[#This Row],[RN Hours (excl. Admin, DON)]], Table3[[#This Row],[LPN Hours (excl. Admin)]], Table3[[#This Row],[CNA Hours]], Table3[[#This Row],[NA TR Hours]], Table3[[#This Row],[Med Aide/Tech Hours]])</f>
        <v>313.52033333333333</v>
      </c>
      <c r="L53" s="3">
        <f>SUM(Table3[[#This Row],[RN Hours (excl. Admin, DON)]:[RN DON Hours]])</f>
        <v>104.32944444444443</v>
      </c>
      <c r="M53" s="3">
        <v>78.151666666666657</v>
      </c>
      <c r="N53" s="3">
        <v>21.522222222222222</v>
      </c>
      <c r="O53" s="3">
        <v>4.6555555555555559</v>
      </c>
      <c r="P53" s="3">
        <f>SUM(Table3[[#This Row],[LPN Hours (excl. Admin)]:[LPN Admin Hours]])</f>
        <v>82.697222222222223</v>
      </c>
      <c r="Q53" s="3">
        <v>73.438888888888883</v>
      </c>
      <c r="R53" s="3">
        <v>9.2583333333333364</v>
      </c>
      <c r="S53" s="3">
        <f>SUM(Table3[[#This Row],[CNA Hours]], Table3[[#This Row],[NA TR Hours]], Table3[[#This Row],[Med Aide/Tech Hours]])</f>
        <v>161.92977777777776</v>
      </c>
      <c r="T53" s="3">
        <v>156.36455555555554</v>
      </c>
      <c r="U53" s="3">
        <v>5.5652222222222214</v>
      </c>
      <c r="V53" s="3">
        <v>0</v>
      </c>
      <c r="W53" s="3">
        <f>SUM(Table3[[#This Row],[RN Hours Contract]:[Med Aide Hours Contract]])</f>
        <v>3.333333333333333</v>
      </c>
      <c r="X53" s="3">
        <v>0</v>
      </c>
      <c r="Y53" s="3">
        <v>1.1666666666666667</v>
      </c>
      <c r="Z53" s="3">
        <v>2.1666666666666665</v>
      </c>
      <c r="AA53" s="3">
        <v>0</v>
      </c>
      <c r="AB53" s="3">
        <v>0</v>
      </c>
      <c r="AC53" s="3">
        <v>0</v>
      </c>
      <c r="AD53" s="3">
        <v>0</v>
      </c>
      <c r="AE53" s="3">
        <v>0</v>
      </c>
      <c r="AF53" t="s">
        <v>51</v>
      </c>
      <c r="AG53" s="13">
        <v>3</v>
      </c>
      <c r="AQ53"/>
    </row>
    <row r="54" spans="1:43" x14ac:dyDescent="0.2">
      <c r="A54" t="s">
        <v>220</v>
      </c>
      <c r="B54" t="s">
        <v>275</v>
      </c>
      <c r="C54" t="s">
        <v>480</v>
      </c>
      <c r="D54" t="s">
        <v>535</v>
      </c>
      <c r="E54" s="3">
        <v>35.733333333333334</v>
      </c>
      <c r="F54" s="3">
        <f>Table3[[#This Row],[Total Hours Nurse Staffing]]/Table3[[#This Row],[MDS Census]]</f>
        <v>7.1525528606965176</v>
      </c>
      <c r="G54" s="3">
        <f>Table3[[#This Row],[Total Direct Care Staff Hours]]/Table3[[#This Row],[MDS Census]]</f>
        <v>6.6393998756218906</v>
      </c>
      <c r="H54" s="3">
        <f>Table3[[#This Row],[Total RN Hours (w/ Admin, DON)]]/Table3[[#This Row],[MDS Census]]</f>
        <v>2.7552394278606966</v>
      </c>
      <c r="I54" s="3">
        <f>Table3[[#This Row],[RN Hours (excl. Admin, DON)]]/Table3[[#This Row],[MDS Census]]</f>
        <v>2.2420864427860696</v>
      </c>
      <c r="J54" s="3">
        <f t="shared" si="1"/>
        <v>255.58455555555557</v>
      </c>
      <c r="K54" s="3">
        <f>SUM(Table3[[#This Row],[RN Hours (excl. Admin, DON)]], Table3[[#This Row],[LPN Hours (excl. Admin)]], Table3[[#This Row],[CNA Hours]], Table3[[#This Row],[NA TR Hours]], Table3[[#This Row],[Med Aide/Tech Hours]])</f>
        <v>237.24788888888889</v>
      </c>
      <c r="L54" s="3">
        <f>SUM(Table3[[#This Row],[RN Hours (excl. Admin, DON)]:[RN DON Hours]])</f>
        <v>98.453888888888898</v>
      </c>
      <c r="M54" s="3">
        <v>80.117222222222225</v>
      </c>
      <c r="N54" s="3">
        <v>8.3938888888888901</v>
      </c>
      <c r="O54" s="3">
        <v>9.9427777777777759</v>
      </c>
      <c r="P54" s="3">
        <f>SUM(Table3[[#This Row],[LPN Hours (excl. Admin)]:[LPN Admin Hours]])</f>
        <v>31.731444444444442</v>
      </c>
      <c r="Q54" s="3">
        <v>31.731444444444442</v>
      </c>
      <c r="R54" s="3">
        <v>0</v>
      </c>
      <c r="S54" s="3">
        <f>SUM(Table3[[#This Row],[CNA Hours]], Table3[[#This Row],[NA TR Hours]], Table3[[#This Row],[Med Aide/Tech Hours]])</f>
        <v>125.39922222222222</v>
      </c>
      <c r="T54" s="3">
        <v>125.39922222222222</v>
      </c>
      <c r="U54" s="3">
        <v>0</v>
      </c>
      <c r="V54" s="3">
        <v>0</v>
      </c>
      <c r="W54" s="3">
        <f>SUM(Table3[[#This Row],[RN Hours Contract]:[Med Aide Hours Contract]])</f>
        <v>26.30822222222222</v>
      </c>
      <c r="X54" s="3">
        <v>2.6277777777777778</v>
      </c>
      <c r="Y54" s="3">
        <v>0</v>
      </c>
      <c r="Z54" s="3">
        <v>0</v>
      </c>
      <c r="AA54" s="3">
        <v>5.177777777777778</v>
      </c>
      <c r="AB54" s="3">
        <v>0</v>
      </c>
      <c r="AC54" s="3">
        <v>18.502666666666666</v>
      </c>
      <c r="AD54" s="3">
        <v>0</v>
      </c>
      <c r="AE54" s="3">
        <v>0</v>
      </c>
      <c r="AF54" t="s">
        <v>52</v>
      </c>
      <c r="AG54" s="13">
        <v>3</v>
      </c>
      <c r="AQ54"/>
    </row>
    <row r="55" spans="1:43" x14ac:dyDescent="0.2">
      <c r="A55" t="s">
        <v>220</v>
      </c>
      <c r="B55" t="s">
        <v>276</v>
      </c>
      <c r="C55" t="s">
        <v>460</v>
      </c>
      <c r="D55" t="s">
        <v>552</v>
      </c>
      <c r="E55" s="3">
        <v>87.188888888888883</v>
      </c>
      <c r="F55" s="3">
        <f>Table3[[#This Row],[Total Hours Nurse Staffing]]/Table3[[#This Row],[MDS Census]]</f>
        <v>3.3047075315407168</v>
      </c>
      <c r="G55" s="3">
        <f>Table3[[#This Row],[Total Direct Care Staff Hours]]/Table3[[#This Row],[MDS Census]]</f>
        <v>3.0531464253854979</v>
      </c>
      <c r="H55" s="3">
        <f>Table3[[#This Row],[Total RN Hours (w/ Admin, DON)]]/Table3[[#This Row],[MDS Census]]</f>
        <v>0.3661118898942271</v>
      </c>
      <c r="I55" s="3">
        <f>Table3[[#This Row],[RN Hours (excl. Admin, DON)]]/Table3[[#This Row],[MDS Census]]</f>
        <v>0.16574869376831913</v>
      </c>
      <c r="J55" s="3">
        <f t="shared" si="1"/>
        <v>288.13377777777782</v>
      </c>
      <c r="K55" s="3">
        <f>SUM(Table3[[#This Row],[RN Hours (excl. Admin, DON)]], Table3[[#This Row],[LPN Hours (excl. Admin)]], Table3[[#This Row],[CNA Hours]], Table3[[#This Row],[NA TR Hours]], Table3[[#This Row],[Med Aide/Tech Hours]])</f>
        <v>266.20044444444443</v>
      </c>
      <c r="L55" s="3">
        <f>SUM(Table3[[#This Row],[RN Hours (excl. Admin, DON)]:[RN DON Hours]])</f>
        <v>31.920888888888889</v>
      </c>
      <c r="M55" s="3">
        <v>14.451444444444446</v>
      </c>
      <c r="N55" s="3">
        <v>13.647222222222222</v>
      </c>
      <c r="O55" s="3">
        <v>3.8222222222222224</v>
      </c>
      <c r="P55" s="3">
        <f>SUM(Table3[[#This Row],[LPN Hours (excl. Admin)]:[LPN Admin Hours]])</f>
        <v>96.884666666666675</v>
      </c>
      <c r="Q55" s="3">
        <v>92.420777777777786</v>
      </c>
      <c r="R55" s="3">
        <v>4.4638888888888886</v>
      </c>
      <c r="S55" s="3">
        <f>SUM(Table3[[#This Row],[CNA Hours]], Table3[[#This Row],[NA TR Hours]], Table3[[#This Row],[Med Aide/Tech Hours]])</f>
        <v>159.32822222222222</v>
      </c>
      <c r="T55" s="3">
        <v>159.32822222222222</v>
      </c>
      <c r="U55" s="3">
        <v>0</v>
      </c>
      <c r="V55" s="3">
        <v>0</v>
      </c>
      <c r="W55" s="3">
        <f>SUM(Table3[[#This Row],[RN Hours Contract]:[Med Aide Hours Contract]])</f>
        <v>2.7613333333333334</v>
      </c>
      <c r="X55" s="3">
        <v>0.22500000000000001</v>
      </c>
      <c r="Y55" s="3">
        <v>0</v>
      </c>
      <c r="Z55" s="3">
        <v>0</v>
      </c>
      <c r="AA55" s="3">
        <v>1.153</v>
      </c>
      <c r="AB55" s="3">
        <v>0</v>
      </c>
      <c r="AC55" s="3">
        <v>1.3833333333333333</v>
      </c>
      <c r="AD55" s="3">
        <v>0</v>
      </c>
      <c r="AE55" s="3">
        <v>0</v>
      </c>
      <c r="AF55" t="s">
        <v>53</v>
      </c>
      <c r="AG55" s="13">
        <v>3</v>
      </c>
      <c r="AQ55"/>
    </row>
    <row r="56" spans="1:43" x14ac:dyDescent="0.2">
      <c r="A56" t="s">
        <v>220</v>
      </c>
      <c r="B56" t="s">
        <v>277</v>
      </c>
      <c r="C56" t="s">
        <v>455</v>
      </c>
      <c r="D56" t="s">
        <v>536</v>
      </c>
      <c r="E56" s="3">
        <v>149</v>
      </c>
      <c r="F56" s="3">
        <f>Table3[[#This Row],[Total Hours Nurse Staffing]]/Table3[[#This Row],[MDS Census]]</f>
        <v>4.2571401938851601</v>
      </c>
      <c r="G56" s="3">
        <f>Table3[[#This Row],[Total Direct Care Staff Hours]]/Table3[[#This Row],[MDS Census]]</f>
        <v>3.8395973154362419</v>
      </c>
      <c r="H56" s="3">
        <f>Table3[[#This Row],[Total RN Hours (w/ Admin, DON)]]/Table3[[#This Row],[MDS Census]]</f>
        <v>0.8078299776286354</v>
      </c>
      <c r="I56" s="3">
        <f>Table3[[#This Row],[RN Hours (excl. Admin, DON)]]/Table3[[#This Row],[MDS Census]]</f>
        <v>0.56989187173750933</v>
      </c>
      <c r="J56" s="3">
        <f t="shared" si="1"/>
        <v>634.31388888888887</v>
      </c>
      <c r="K56" s="3">
        <f>SUM(Table3[[#This Row],[RN Hours (excl. Admin, DON)]], Table3[[#This Row],[LPN Hours (excl. Admin)]], Table3[[#This Row],[CNA Hours]], Table3[[#This Row],[NA TR Hours]], Table3[[#This Row],[Med Aide/Tech Hours]])</f>
        <v>572.1</v>
      </c>
      <c r="L56" s="3">
        <f>SUM(Table3[[#This Row],[RN Hours (excl. Admin, DON)]:[RN DON Hours]])</f>
        <v>120.36666666666667</v>
      </c>
      <c r="M56" s="3">
        <v>84.913888888888891</v>
      </c>
      <c r="N56" s="3">
        <v>27.305555555555557</v>
      </c>
      <c r="O56" s="3">
        <v>8.1472222222222221</v>
      </c>
      <c r="P56" s="3">
        <f>SUM(Table3[[#This Row],[LPN Hours (excl. Admin)]:[LPN Admin Hours]])</f>
        <v>174.34166666666667</v>
      </c>
      <c r="Q56" s="3">
        <v>147.58055555555555</v>
      </c>
      <c r="R56" s="3">
        <v>26.761111111111113</v>
      </c>
      <c r="S56" s="3">
        <f>SUM(Table3[[#This Row],[CNA Hours]], Table3[[#This Row],[NA TR Hours]], Table3[[#This Row],[Med Aide/Tech Hours]])</f>
        <v>339.60555555555555</v>
      </c>
      <c r="T56" s="3">
        <v>323.45555555555558</v>
      </c>
      <c r="U56" s="3">
        <v>0</v>
      </c>
      <c r="V56" s="3">
        <v>16.149999999999999</v>
      </c>
      <c r="W56" s="3">
        <f>SUM(Table3[[#This Row],[RN Hours Contract]:[Med Aide Hours Contract]])</f>
        <v>8.5083333333333329</v>
      </c>
      <c r="X56" s="3">
        <v>3.4527777777777779</v>
      </c>
      <c r="Y56" s="3">
        <v>0</v>
      </c>
      <c r="Z56" s="3">
        <v>3.0222222222222221</v>
      </c>
      <c r="AA56" s="3">
        <v>0.3611111111111111</v>
      </c>
      <c r="AB56" s="3">
        <v>0</v>
      </c>
      <c r="AC56" s="3">
        <v>1.6722222222222223</v>
      </c>
      <c r="AD56" s="3">
        <v>0</v>
      </c>
      <c r="AE56" s="3">
        <v>0</v>
      </c>
      <c r="AF56" t="s">
        <v>54</v>
      </c>
      <c r="AG56" s="13">
        <v>3</v>
      </c>
      <c r="AQ56"/>
    </row>
    <row r="57" spans="1:43" x14ac:dyDescent="0.2">
      <c r="A57" t="s">
        <v>220</v>
      </c>
      <c r="B57" t="s">
        <v>278</v>
      </c>
      <c r="C57" t="s">
        <v>480</v>
      </c>
      <c r="D57" t="s">
        <v>535</v>
      </c>
      <c r="E57" s="3">
        <v>49.06666666666667</v>
      </c>
      <c r="F57" s="3">
        <f>Table3[[#This Row],[Total Hours Nurse Staffing]]/Table3[[#This Row],[MDS Census]]</f>
        <v>4.1130548007246368</v>
      </c>
      <c r="G57" s="3">
        <f>Table3[[#This Row],[Total Direct Care Staff Hours]]/Table3[[#This Row],[MDS Census]]</f>
        <v>3.7815330615942027</v>
      </c>
      <c r="H57" s="3">
        <f>Table3[[#This Row],[Total RN Hours (w/ Admin, DON)]]/Table3[[#This Row],[MDS Census]]</f>
        <v>1.4587296195652171</v>
      </c>
      <c r="I57" s="3">
        <f>Table3[[#This Row],[RN Hours (excl. Admin, DON)]]/Table3[[#This Row],[MDS Census]]</f>
        <v>1.1272078804347825</v>
      </c>
      <c r="J57" s="3">
        <f t="shared" si="1"/>
        <v>201.81388888888887</v>
      </c>
      <c r="K57" s="3">
        <f>SUM(Table3[[#This Row],[RN Hours (excl. Admin, DON)]], Table3[[#This Row],[LPN Hours (excl. Admin)]], Table3[[#This Row],[CNA Hours]], Table3[[#This Row],[NA TR Hours]], Table3[[#This Row],[Med Aide/Tech Hours]])</f>
        <v>185.54722222222222</v>
      </c>
      <c r="L57" s="3">
        <f>SUM(Table3[[#This Row],[RN Hours (excl. Admin, DON)]:[RN DON Hours]])</f>
        <v>71.574999999999989</v>
      </c>
      <c r="M57" s="3">
        <v>55.30833333333333</v>
      </c>
      <c r="N57" s="3">
        <v>10.933333333333334</v>
      </c>
      <c r="O57" s="3">
        <v>5.333333333333333</v>
      </c>
      <c r="P57" s="3">
        <f>SUM(Table3[[#This Row],[LPN Hours (excl. Admin)]:[LPN Admin Hours]])</f>
        <v>32.475000000000001</v>
      </c>
      <c r="Q57" s="3">
        <v>32.475000000000001</v>
      </c>
      <c r="R57" s="3">
        <v>0</v>
      </c>
      <c r="S57" s="3">
        <f>SUM(Table3[[#This Row],[CNA Hours]], Table3[[#This Row],[NA TR Hours]], Table3[[#This Row],[Med Aide/Tech Hours]])</f>
        <v>97.763888888888886</v>
      </c>
      <c r="T57" s="3">
        <v>97.763888888888886</v>
      </c>
      <c r="U57" s="3">
        <v>0</v>
      </c>
      <c r="V57" s="3">
        <v>0</v>
      </c>
      <c r="W57" s="3">
        <f>SUM(Table3[[#This Row],[RN Hours Contract]:[Med Aide Hours Contract]])</f>
        <v>0</v>
      </c>
      <c r="X57" s="3">
        <v>0</v>
      </c>
      <c r="Y57" s="3">
        <v>0</v>
      </c>
      <c r="Z57" s="3">
        <v>0</v>
      </c>
      <c r="AA57" s="3">
        <v>0</v>
      </c>
      <c r="AB57" s="3">
        <v>0</v>
      </c>
      <c r="AC57" s="3">
        <v>0</v>
      </c>
      <c r="AD57" s="3">
        <v>0</v>
      </c>
      <c r="AE57" s="3">
        <v>0</v>
      </c>
      <c r="AF57" t="s">
        <v>55</v>
      </c>
      <c r="AG57" s="13">
        <v>3</v>
      </c>
      <c r="AQ57"/>
    </row>
    <row r="58" spans="1:43" x14ac:dyDescent="0.2">
      <c r="A58" t="s">
        <v>220</v>
      </c>
      <c r="B58" t="s">
        <v>279</v>
      </c>
      <c r="C58" t="s">
        <v>443</v>
      </c>
      <c r="D58" t="s">
        <v>553</v>
      </c>
      <c r="E58" s="3">
        <v>95.9</v>
      </c>
      <c r="F58" s="3">
        <f>Table3[[#This Row],[Total Hours Nurse Staffing]]/Table3[[#This Row],[MDS Census]]</f>
        <v>3.3925350480824936</v>
      </c>
      <c r="G58" s="3">
        <f>Table3[[#This Row],[Total Direct Care Staff Hours]]/Table3[[#This Row],[MDS Census]]</f>
        <v>3.1482029892248868</v>
      </c>
      <c r="H58" s="3">
        <f>Table3[[#This Row],[Total RN Hours (w/ Admin, DON)]]/Table3[[#This Row],[MDS Census]]</f>
        <v>0.73615108330436807</v>
      </c>
      <c r="I58" s="3">
        <f>Table3[[#This Row],[RN Hours (excl. Admin, DON)]]/Table3[[#This Row],[MDS Census]]</f>
        <v>0.49181902444676168</v>
      </c>
      <c r="J58" s="3">
        <f t="shared" si="1"/>
        <v>325.34411111111115</v>
      </c>
      <c r="K58" s="3">
        <f>SUM(Table3[[#This Row],[RN Hours (excl. Admin, DON)]], Table3[[#This Row],[LPN Hours (excl. Admin)]], Table3[[#This Row],[CNA Hours]], Table3[[#This Row],[NA TR Hours]], Table3[[#This Row],[Med Aide/Tech Hours]])</f>
        <v>301.91266666666667</v>
      </c>
      <c r="L58" s="3">
        <f>SUM(Table3[[#This Row],[RN Hours (excl. Admin, DON)]:[RN DON Hours]])</f>
        <v>70.596888888888898</v>
      </c>
      <c r="M58" s="3">
        <v>47.165444444444447</v>
      </c>
      <c r="N58" s="3">
        <v>16.409222222222223</v>
      </c>
      <c r="O58" s="3">
        <v>7.0222222222222221</v>
      </c>
      <c r="P58" s="3">
        <f>SUM(Table3[[#This Row],[LPN Hours (excl. Admin)]:[LPN Admin Hours]])</f>
        <v>79.848333333333343</v>
      </c>
      <c r="Q58" s="3">
        <v>79.848333333333343</v>
      </c>
      <c r="R58" s="3">
        <v>0</v>
      </c>
      <c r="S58" s="3">
        <f>SUM(Table3[[#This Row],[CNA Hours]], Table3[[#This Row],[NA TR Hours]], Table3[[#This Row],[Med Aide/Tech Hours]])</f>
        <v>174.89888888888888</v>
      </c>
      <c r="T58" s="3">
        <v>168.38977777777777</v>
      </c>
      <c r="U58" s="3">
        <v>6.4273333333333351</v>
      </c>
      <c r="V58" s="3">
        <v>8.1777777777777783E-2</v>
      </c>
      <c r="W58" s="3">
        <f>SUM(Table3[[#This Row],[RN Hours Contract]:[Med Aide Hours Contract]])</f>
        <v>38.262555555555551</v>
      </c>
      <c r="X58" s="3">
        <v>0.43111111111111117</v>
      </c>
      <c r="Y58" s="3">
        <v>0</v>
      </c>
      <c r="Z58" s="3">
        <v>0</v>
      </c>
      <c r="AA58" s="3">
        <v>3.6062222222222222</v>
      </c>
      <c r="AB58" s="3">
        <v>0</v>
      </c>
      <c r="AC58" s="3">
        <v>34.225222222222214</v>
      </c>
      <c r="AD58" s="3">
        <v>0</v>
      </c>
      <c r="AE58" s="3">
        <v>0</v>
      </c>
      <c r="AF58" t="s">
        <v>56</v>
      </c>
      <c r="AG58" s="13">
        <v>3</v>
      </c>
      <c r="AQ58"/>
    </row>
    <row r="59" spans="1:43" x14ac:dyDescent="0.2">
      <c r="A59" t="s">
        <v>220</v>
      </c>
      <c r="B59" t="s">
        <v>280</v>
      </c>
      <c r="C59" t="s">
        <v>481</v>
      </c>
      <c r="D59" t="s">
        <v>549</v>
      </c>
      <c r="E59" s="3">
        <v>85.288888888888891</v>
      </c>
      <c r="F59" s="3">
        <f>Table3[[#This Row],[Total Hours Nurse Staffing]]/Table3[[#This Row],[MDS Census]]</f>
        <v>3.611891610213652</v>
      </c>
      <c r="G59" s="3">
        <f>Table3[[#This Row],[Total Direct Care Staff Hours]]/Table3[[#This Row],[MDS Census]]</f>
        <v>3.1690372589890563</v>
      </c>
      <c r="H59" s="3">
        <f>Table3[[#This Row],[Total RN Hours (w/ Admin, DON)]]/Table3[[#This Row],[MDS Census]]</f>
        <v>0.68310708702449197</v>
      </c>
      <c r="I59" s="3">
        <f>Table3[[#This Row],[RN Hours (excl. Admin, DON)]]/Table3[[#This Row],[MDS Census]]</f>
        <v>0.36213522668056281</v>
      </c>
      <c r="J59" s="3">
        <f t="shared" si="1"/>
        <v>308.05422222222217</v>
      </c>
      <c r="K59" s="3">
        <f>SUM(Table3[[#This Row],[RN Hours (excl. Admin, DON)]], Table3[[#This Row],[LPN Hours (excl. Admin)]], Table3[[#This Row],[CNA Hours]], Table3[[#This Row],[NA TR Hours]], Table3[[#This Row],[Med Aide/Tech Hours]])</f>
        <v>270.28366666666665</v>
      </c>
      <c r="L59" s="3">
        <f>SUM(Table3[[#This Row],[RN Hours (excl. Admin, DON)]:[RN DON Hours]])</f>
        <v>58.26144444444445</v>
      </c>
      <c r="M59" s="3">
        <v>30.886111111111113</v>
      </c>
      <c r="N59" s="3">
        <v>22.486444444444448</v>
      </c>
      <c r="O59" s="3">
        <v>4.8888888888888893</v>
      </c>
      <c r="P59" s="3">
        <f>SUM(Table3[[#This Row],[LPN Hours (excl. Admin)]:[LPN Admin Hours]])</f>
        <v>74.681000000000012</v>
      </c>
      <c r="Q59" s="3">
        <v>64.285777777777781</v>
      </c>
      <c r="R59" s="3">
        <v>10.395222222222223</v>
      </c>
      <c r="S59" s="3">
        <f>SUM(Table3[[#This Row],[CNA Hours]], Table3[[#This Row],[NA TR Hours]], Table3[[#This Row],[Med Aide/Tech Hours]])</f>
        <v>175.11177777777775</v>
      </c>
      <c r="T59" s="3">
        <v>172.0562222222222</v>
      </c>
      <c r="U59" s="3">
        <v>2.8361111111111112</v>
      </c>
      <c r="V59" s="3">
        <v>0.21944444444444444</v>
      </c>
      <c r="W59" s="3">
        <f>SUM(Table3[[#This Row],[RN Hours Contract]:[Med Aide Hours Contract]])</f>
        <v>0</v>
      </c>
      <c r="X59" s="3">
        <v>0</v>
      </c>
      <c r="Y59" s="3">
        <v>0</v>
      </c>
      <c r="Z59" s="3">
        <v>0</v>
      </c>
      <c r="AA59" s="3">
        <v>0</v>
      </c>
      <c r="AB59" s="3">
        <v>0</v>
      </c>
      <c r="AC59" s="3">
        <v>0</v>
      </c>
      <c r="AD59" s="3">
        <v>0</v>
      </c>
      <c r="AE59" s="3">
        <v>0</v>
      </c>
      <c r="AF59" t="s">
        <v>57</v>
      </c>
      <c r="AG59" s="13">
        <v>3</v>
      </c>
      <c r="AQ59"/>
    </row>
    <row r="60" spans="1:43" x14ac:dyDescent="0.2">
      <c r="A60" t="s">
        <v>220</v>
      </c>
      <c r="B60" t="s">
        <v>281</v>
      </c>
      <c r="C60" t="s">
        <v>482</v>
      </c>
      <c r="D60" t="s">
        <v>546</v>
      </c>
      <c r="E60" s="3">
        <v>298.04444444444442</v>
      </c>
      <c r="F60" s="3">
        <f>Table3[[#This Row],[Total Hours Nurse Staffing]]/Table3[[#This Row],[MDS Census]]</f>
        <v>4.0269325976737251</v>
      </c>
      <c r="G60" s="3">
        <f>Table3[[#This Row],[Total Direct Care Staff Hours]]/Table3[[#This Row],[MDS Census]]</f>
        <v>3.819888532657322</v>
      </c>
      <c r="H60" s="3">
        <f>Table3[[#This Row],[Total RN Hours (w/ Admin, DON)]]/Table3[[#This Row],[MDS Census]]</f>
        <v>0.78244296152699078</v>
      </c>
      <c r="I60" s="3">
        <f>Table3[[#This Row],[RN Hours (excl. Admin, DON)]]/Table3[[#This Row],[MDS Census]]</f>
        <v>0.57539889651058751</v>
      </c>
      <c r="J60" s="3">
        <f t="shared" si="1"/>
        <v>1200.2048888888889</v>
      </c>
      <c r="K60" s="3">
        <f>SUM(Table3[[#This Row],[RN Hours (excl. Admin, DON)]], Table3[[#This Row],[LPN Hours (excl. Admin)]], Table3[[#This Row],[CNA Hours]], Table3[[#This Row],[NA TR Hours]], Table3[[#This Row],[Med Aide/Tech Hours]])</f>
        <v>1138.4965555555555</v>
      </c>
      <c r="L60" s="3">
        <f>SUM(Table3[[#This Row],[RN Hours (excl. Admin, DON)]:[RN DON Hours]])</f>
        <v>233.20277777777775</v>
      </c>
      <c r="M60" s="3">
        <v>171.49444444444444</v>
      </c>
      <c r="N60" s="3">
        <v>51.041666666666664</v>
      </c>
      <c r="O60" s="3">
        <v>10.666666666666666</v>
      </c>
      <c r="P60" s="3">
        <f>SUM(Table3[[#This Row],[LPN Hours (excl. Admin)]:[LPN Admin Hours]])</f>
        <v>187.28944444444443</v>
      </c>
      <c r="Q60" s="3">
        <v>187.28944444444443</v>
      </c>
      <c r="R60" s="3">
        <v>0</v>
      </c>
      <c r="S60" s="3">
        <f>SUM(Table3[[#This Row],[CNA Hours]], Table3[[#This Row],[NA TR Hours]], Table3[[#This Row],[Med Aide/Tech Hours]])</f>
        <v>779.71266666666668</v>
      </c>
      <c r="T60" s="3">
        <v>680.14877777777781</v>
      </c>
      <c r="U60" s="3">
        <v>0</v>
      </c>
      <c r="V60" s="3">
        <v>99.563888888888883</v>
      </c>
      <c r="W60" s="3">
        <f>SUM(Table3[[#This Row],[RN Hours Contract]:[Med Aide Hours Contract]])</f>
        <v>113.89377777777776</v>
      </c>
      <c r="X60" s="3">
        <v>28.061111111111106</v>
      </c>
      <c r="Y60" s="3">
        <v>0</v>
      </c>
      <c r="Z60" s="3">
        <v>0</v>
      </c>
      <c r="AA60" s="3">
        <v>22.045000000000002</v>
      </c>
      <c r="AB60" s="3">
        <v>0</v>
      </c>
      <c r="AC60" s="3">
        <v>63.787666666666652</v>
      </c>
      <c r="AD60" s="3">
        <v>0</v>
      </c>
      <c r="AE60" s="3">
        <v>0</v>
      </c>
      <c r="AF60" t="s">
        <v>58</v>
      </c>
      <c r="AG60" s="13">
        <v>3</v>
      </c>
      <c r="AQ60"/>
    </row>
    <row r="61" spans="1:43" x14ac:dyDescent="0.2">
      <c r="A61" t="s">
        <v>220</v>
      </c>
      <c r="B61" t="s">
        <v>282</v>
      </c>
      <c r="C61" t="s">
        <v>474</v>
      </c>
      <c r="D61" t="s">
        <v>546</v>
      </c>
      <c r="E61" s="3">
        <v>115.04444444444445</v>
      </c>
      <c r="F61" s="3">
        <f>Table3[[#This Row],[Total Hours Nurse Staffing]]/Table3[[#This Row],[MDS Census]]</f>
        <v>3.6977197218466293</v>
      </c>
      <c r="G61" s="3">
        <f>Table3[[#This Row],[Total Direct Care Staff Hours]]/Table3[[#This Row],[MDS Census]]</f>
        <v>3.6050019316206292</v>
      </c>
      <c r="H61" s="3">
        <f>Table3[[#This Row],[Total RN Hours (w/ Admin, DON)]]/Table3[[#This Row],[MDS Census]]</f>
        <v>1.0698599575043459</v>
      </c>
      <c r="I61" s="3">
        <f>Table3[[#This Row],[RN Hours (excl. Admin, DON)]]/Table3[[#This Row],[MDS Census]]</f>
        <v>0.97714216727834646</v>
      </c>
      <c r="J61" s="3">
        <f t="shared" si="1"/>
        <v>425.40211111111114</v>
      </c>
      <c r="K61" s="3">
        <f>SUM(Table3[[#This Row],[RN Hours (excl. Admin, DON)]], Table3[[#This Row],[LPN Hours (excl. Admin)]], Table3[[#This Row],[CNA Hours]], Table3[[#This Row],[NA TR Hours]], Table3[[#This Row],[Med Aide/Tech Hours]])</f>
        <v>414.7354444444444</v>
      </c>
      <c r="L61" s="3">
        <f>SUM(Table3[[#This Row],[RN Hours (excl. Admin, DON)]:[RN DON Hours]])</f>
        <v>123.08144444444443</v>
      </c>
      <c r="M61" s="3">
        <v>112.41477777777777</v>
      </c>
      <c r="N61" s="3">
        <v>5.2444444444444445</v>
      </c>
      <c r="O61" s="3">
        <v>5.4222222222222225</v>
      </c>
      <c r="P61" s="3">
        <f>SUM(Table3[[#This Row],[LPN Hours (excl. Admin)]:[LPN Admin Hours]])</f>
        <v>81.971222222222224</v>
      </c>
      <c r="Q61" s="3">
        <v>81.971222222222224</v>
      </c>
      <c r="R61" s="3">
        <v>0</v>
      </c>
      <c r="S61" s="3">
        <f>SUM(Table3[[#This Row],[CNA Hours]], Table3[[#This Row],[NA TR Hours]], Table3[[#This Row],[Med Aide/Tech Hours]])</f>
        <v>220.34944444444446</v>
      </c>
      <c r="T61" s="3">
        <v>206.77722222222224</v>
      </c>
      <c r="U61" s="3">
        <v>0</v>
      </c>
      <c r="V61" s="3">
        <v>13.572222222222223</v>
      </c>
      <c r="W61" s="3">
        <f>SUM(Table3[[#This Row],[RN Hours Contract]:[Med Aide Hours Contract]])</f>
        <v>5.7826666666666675</v>
      </c>
      <c r="X61" s="3">
        <v>0.50088888888888883</v>
      </c>
      <c r="Y61" s="3">
        <v>0</v>
      </c>
      <c r="Z61" s="3">
        <v>0</v>
      </c>
      <c r="AA61" s="3">
        <v>1.2684444444444445</v>
      </c>
      <c r="AB61" s="3">
        <v>0</v>
      </c>
      <c r="AC61" s="3">
        <v>4.0133333333333336</v>
      </c>
      <c r="AD61" s="3">
        <v>0</v>
      </c>
      <c r="AE61" s="3">
        <v>0</v>
      </c>
      <c r="AF61" t="s">
        <v>59</v>
      </c>
      <c r="AG61" s="13">
        <v>3</v>
      </c>
      <c r="AQ61"/>
    </row>
    <row r="62" spans="1:43" x14ac:dyDescent="0.2">
      <c r="A62" t="s">
        <v>220</v>
      </c>
      <c r="B62" t="s">
        <v>283</v>
      </c>
      <c r="C62" t="s">
        <v>483</v>
      </c>
      <c r="D62" t="s">
        <v>541</v>
      </c>
      <c r="E62" s="3">
        <v>134.5</v>
      </c>
      <c r="F62" s="3">
        <f>Table3[[#This Row],[Total Hours Nurse Staffing]]/Table3[[#This Row],[MDS Census]]</f>
        <v>4.4154481619165642</v>
      </c>
      <c r="G62" s="3">
        <f>Table3[[#This Row],[Total Direct Care Staff Hours]]/Table3[[#This Row],[MDS Census]]</f>
        <v>4.2704874019000414</v>
      </c>
      <c r="H62" s="3">
        <f>Table3[[#This Row],[Total RN Hours (w/ Admin, DON)]]/Table3[[#This Row],[MDS Census]]</f>
        <v>0.75563816604708789</v>
      </c>
      <c r="I62" s="3">
        <f>Table3[[#This Row],[RN Hours (excl. Admin, DON)]]/Table3[[#This Row],[MDS Census]]</f>
        <v>0.61067740603056586</v>
      </c>
      <c r="J62" s="3">
        <f t="shared" si="1"/>
        <v>593.87777777777785</v>
      </c>
      <c r="K62" s="3">
        <f>SUM(Table3[[#This Row],[RN Hours (excl. Admin, DON)]], Table3[[#This Row],[LPN Hours (excl. Admin)]], Table3[[#This Row],[CNA Hours]], Table3[[#This Row],[NA TR Hours]], Table3[[#This Row],[Med Aide/Tech Hours]])</f>
        <v>574.38055555555559</v>
      </c>
      <c r="L62" s="3">
        <f>SUM(Table3[[#This Row],[RN Hours (excl. Admin, DON)]:[RN DON Hours]])</f>
        <v>101.63333333333333</v>
      </c>
      <c r="M62" s="3">
        <v>82.136111111111106</v>
      </c>
      <c r="N62" s="3">
        <v>14.074999999999999</v>
      </c>
      <c r="O62" s="3">
        <v>5.4222222222222225</v>
      </c>
      <c r="P62" s="3">
        <f>SUM(Table3[[#This Row],[LPN Hours (excl. Admin)]:[LPN Admin Hours]])</f>
        <v>144.99722222222223</v>
      </c>
      <c r="Q62" s="3">
        <v>144.99722222222223</v>
      </c>
      <c r="R62" s="3">
        <v>0</v>
      </c>
      <c r="S62" s="3">
        <f>SUM(Table3[[#This Row],[CNA Hours]], Table3[[#This Row],[NA TR Hours]], Table3[[#This Row],[Med Aide/Tech Hours]])</f>
        <v>347.24722222222226</v>
      </c>
      <c r="T62" s="3">
        <v>271.13333333333333</v>
      </c>
      <c r="U62" s="3">
        <v>2.1583333333333332</v>
      </c>
      <c r="V62" s="3">
        <v>73.955555555555549</v>
      </c>
      <c r="W62" s="3">
        <f>SUM(Table3[[#This Row],[RN Hours Contract]:[Med Aide Hours Contract]])</f>
        <v>0</v>
      </c>
      <c r="X62" s="3">
        <v>0</v>
      </c>
      <c r="Y62" s="3">
        <v>0</v>
      </c>
      <c r="Z62" s="3">
        <v>0</v>
      </c>
      <c r="AA62" s="3">
        <v>0</v>
      </c>
      <c r="AB62" s="3">
        <v>0</v>
      </c>
      <c r="AC62" s="3">
        <v>0</v>
      </c>
      <c r="AD62" s="3">
        <v>0</v>
      </c>
      <c r="AE62" s="3">
        <v>0</v>
      </c>
      <c r="AF62" t="s">
        <v>60</v>
      </c>
      <c r="AG62" s="13">
        <v>3</v>
      </c>
      <c r="AQ62"/>
    </row>
    <row r="63" spans="1:43" x14ac:dyDescent="0.2">
      <c r="A63" t="s">
        <v>220</v>
      </c>
      <c r="B63" t="s">
        <v>284</v>
      </c>
      <c r="C63" t="s">
        <v>484</v>
      </c>
      <c r="D63" t="s">
        <v>554</v>
      </c>
      <c r="E63" s="3">
        <v>48.644444444444446</v>
      </c>
      <c r="F63" s="3">
        <f>Table3[[#This Row],[Total Hours Nurse Staffing]]/Table3[[#This Row],[MDS Census]]</f>
        <v>4.0045226130653262</v>
      </c>
      <c r="G63" s="3">
        <f>Table3[[#This Row],[Total Direct Care Staff Hours]]/Table3[[#This Row],[MDS Census]]</f>
        <v>3.6970283234353589</v>
      </c>
      <c r="H63" s="3">
        <f>Table3[[#This Row],[Total RN Hours (w/ Admin, DON)]]/Table3[[#This Row],[MDS Census]]</f>
        <v>0.93078346276838742</v>
      </c>
      <c r="I63" s="3">
        <f>Table3[[#This Row],[RN Hours (excl. Admin, DON)]]/Table3[[#This Row],[MDS Census]]</f>
        <v>0.62328917313841936</v>
      </c>
      <c r="J63" s="3">
        <f t="shared" si="1"/>
        <v>194.79777777777778</v>
      </c>
      <c r="K63" s="3">
        <f>SUM(Table3[[#This Row],[RN Hours (excl. Admin, DON)]], Table3[[#This Row],[LPN Hours (excl. Admin)]], Table3[[#This Row],[CNA Hours]], Table3[[#This Row],[NA TR Hours]], Table3[[#This Row],[Med Aide/Tech Hours]])</f>
        <v>179.83988888888891</v>
      </c>
      <c r="L63" s="3">
        <f>SUM(Table3[[#This Row],[RN Hours (excl. Admin, DON)]:[RN DON Hours]])</f>
        <v>45.277444444444448</v>
      </c>
      <c r="M63" s="3">
        <v>30.319555555555556</v>
      </c>
      <c r="N63" s="3">
        <v>10.779444444444445</v>
      </c>
      <c r="O63" s="3">
        <v>4.1784444444444455</v>
      </c>
      <c r="P63" s="3">
        <f>SUM(Table3[[#This Row],[LPN Hours (excl. Admin)]:[LPN Admin Hours]])</f>
        <v>40.595777777777776</v>
      </c>
      <c r="Q63" s="3">
        <v>40.595777777777776</v>
      </c>
      <c r="R63" s="3">
        <v>0</v>
      </c>
      <c r="S63" s="3">
        <f>SUM(Table3[[#This Row],[CNA Hours]], Table3[[#This Row],[NA TR Hours]], Table3[[#This Row],[Med Aide/Tech Hours]])</f>
        <v>108.92455555555556</v>
      </c>
      <c r="T63" s="3">
        <v>101.655</v>
      </c>
      <c r="U63" s="3">
        <v>0</v>
      </c>
      <c r="V63" s="3">
        <v>7.2695555555555575</v>
      </c>
      <c r="W63" s="3">
        <f>SUM(Table3[[#This Row],[RN Hours Contract]:[Med Aide Hours Contract]])</f>
        <v>0</v>
      </c>
      <c r="X63" s="3">
        <v>0</v>
      </c>
      <c r="Y63" s="3">
        <v>0</v>
      </c>
      <c r="Z63" s="3">
        <v>0</v>
      </c>
      <c r="AA63" s="3">
        <v>0</v>
      </c>
      <c r="AB63" s="3">
        <v>0</v>
      </c>
      <c r="AC63" s="3">
        <v>0</v>
      </c>
      <c r="AD63" s="3">
        <v>0</v>
      </c>
      <c r="AE63" s="3">
        <v>0</v>
      </c>
      <c r="AF63" t="s">
        <v>61</v>
      </c>
      <c r="AG63" s="13">
        <v>3</v>
      </c>
      <c r="AQ63"/>
    </row>
    <row r="64" spans="1:43" x14ac:dyDescent="0.2">
      <c r="A64" t="s">
        <v>220</v>
      </c>
      <c r="B64" t="s">
        <v>285</v>
      </c>
      <c r="C64" t="s">
        <v>448</v>
      </c>
      <c r="D64" t="s">
        <v>534</v>
      </c>
      <c r="E64" s="3">
        <v>127.65555555555555</v>
      </c>
      <c r="F64" s="3">
        <f>Table3[[#This Row],[Total Hours Nurse Staffing]]/Table3[[#This Row],[MDS Census]]</f>
        <v>4.090131430063539</v>
      </c>
      <c r="G64" s="3">
        <f>Table3[[#This Row],[Total Direct Care Staff Hours]]/Table3[[#This Row],[MDS Census]]</f>
        <v>3.6028897206023154</v>
      </c>
      <c r="H64" s="3">
        <f>Table3[[#This Row],[Total RN Hours (w/ Admin, DON)]]/Table3[[#This Row],[MDS Census]]</f>
        <v>1.1374506049264512</v>
      </c>
      <c r="I64" s="3">
        <f>Table3[[#This Row],[RN Hours (excl. Admin, DON)]]/Table3[[#This Row],[MDS Census]]</f>
        <v>0.65020889546522764</v>
      </c>
      <c r="J64" s="3">
        <f t="shared" si="1"/>
        <v>522.12799999999993</v>
      </c>
      <c r="K64" s="3">
        <f>SUM(Table3[[#This Row],[RN Hours (excl. Admin, DON)]], Table3[[#This Row],[LPN Hours (excl. Admin)]], Table3[[#This Row],[CNA Hours]], Table3[[#This Row],[NA TR Hours]], Table3[[#This Row],[Med Aide/Tech Hours]])</f>
        <v>459.92888888888888</v>
      </c>
      <c r="L64" s="3">
        <f>SUM(Table3[[#This Row],[RN Hours (excl. Admin, DON)]:[RN DON Hours]])</f>
        <v>145.20188888888887</v>
      </c>
      <c r="M64" s="3">
        <v>83.00277777777778</v>
      </c>
      <c r="N64" s="3">
        <v>56.91022222222221</v>
      </c>
      <c r="O64" s="3">
        <v>5.2888888888888888</v>
      </c>
      <c r="P64" s="3">
        <f>SUM(Table3[[#This Row],[LPN Hours (excl. Admin)]:[LPN Admin Hours]])</f>
        <v>113.89333333333333</v>
      </c>
      <c r="Q64" s="3">
        <v>113.89333333333333</v>
      </c>
      <c r="R64" s="3">
        <v>0</v>
      </c>
      <c r="S64" s="3">
        <f>SUM(Table3[[#This Row],[CNA Hours]], Table3[[#This Row],[NA TR Hours]], Table3[[#This Row],[Med Aide/Tech Hours]])</f>
        <v>263.03277777777777</v>
      </c>
      <c r="T64" s="3">
        <v>263.03277777777777</v>
      </c>
      <c r="U64" s="3">
        <v>0</v>
      </c>
      <c r="V64" s="3">
        <v>0</v>
      </c>
      <c r="W64" s="3">
        <f>SUM(Table3[[#This Row],[RN Hours Contract]:[Med Aide Hours Contract]])</f>
        <v>20.322222222222223</v>
      </c>
      <c r="X64" s="3">
        <v>3.2777777777777777</v>
      </c>
      <c r="Y64" s="3">
        <v>0</v>
      </c>
      <c r="Z64" s="3">
        <v>0</v>
      </c>
      <c r="AA64" s="3">
        <v>3.286111111111111</v>
      </c>
      <c r="AB64" s="3">
        <v>0</v>
      </c>
      <c r="AC64" s="3">
        <v>13.758333333333333</v>
      </c>
      <c r="AD64" s="3">
        <v>0</v>
      </c>
      <c r="AE64" s="3">
        <v>0</v>
      </c>
      <c r="AF64" t="s">
        <v>62</v>
      </c>
      <c r="AG64" s="13">
        <v>3</v>
      </c>
      <c r="AQ64"/>
    </row>
    <row r="65" spans="1:43" x14ac:dyDescent="0.2">
      <c r="A65" t="s">
        <v>220</v>
      </c>
      <c r="B65" t="s">
        <v>286</v>
      </c>
      <c r="C65" t="s">
        <v>485</v>
      </c>
      <c r="D65" t="s">
        <v>554</v>
      </c>
      <c r="E65" s="3">
        <v>72.2</v>
      </c>
      <c r="F65" s="3">
        <f>Table3[[#This Row],[Total Hours Nurse Staffing]]/Table3[[#This Row],[MDS Census]]</f>
        <v>3.9344983071714381</v>
      </c>
      <c r="G65" s="3">
        <f>Table3[[#This Row],[Total Direct Care Staff Hours]]/Table3[[#This Row],[MDS Census]]</f>
        <v>3.4944736842105266</v>
      </c>
      <c r="H65" s="3">
        <f>Table3[[#This Row],[Total RN Hours (w/ Admin, DON)]]/Table3[[#This Row],[MDS Census]]</f>
        <v>1.1242997845490921</v>
      </c>
      <c r="I65" s="3">
        <f>Table3[[#This Row],[RN Hours (excl. Admin, DON)]]/Table3[[#This Row],[MDS Census]]</f>
        <v>0.68427516158818102</v>
      </c>
      <c r="J65" s="3">
        <f t="shared" si="1"/>
        <v>284.07077777777783</v>
      </c>
      <c r="K65" s="3">
        <f>SUM(Table3[[#This Row],[RN Hours (excl. Admin, DON)]], Table3[[#This Row],[LPN Hours (excl. Admin)]], Table3[[#This Row],[CNA Hours]], Table3[[#This Row],[NA TR Hours]], Table3[[#This Row],[Med Aide/Tech Hours]])</f>
        <v>252.30100000000002</v>
      </c>
      <c r="L65" s="3">
        <f>SUM(Table3[[#This Row],[RN Hours (excl. Admin, DON)]:[RN DON Hours]])</f>
        <v>81.174444444444447</v>
      </c>
      <c r="M65" s="3">
        <v>49.404666666666671</v>
      </c>
      <c r="N65" s="3">
        <v>26.791999999999998</v>
      </c>
      <c r="O65" s="3">
        <v>4.9777777777777779</v>
      </c>
      <c r="P65" s="3">
        <f>SUM(Table3[[#This Row],[LPN Hours (excl. Admin)]:[LPN Admin Hours]])</f>
        <v>63.521444444444448</v>
      </c>
      <c r="Q65" s="3">
        <v>63.521444444444448</v>
      </c>
      <c r="R65" s="3">
        <v>0</v>
      </c>
      <c r="S65" s="3">
        <f>SUM(Table3[[#This Row],[CNA Hours]], Table3[[#This Row],[NA TR Hours]], Table3[[#This Row],[Med Aide/Tech Hours]])</f>
        <v>139.3748888888889</v>
      </c>
      <c r="T65" s="3">
        <v>131.74377777777778</v>
      </c>
      <c r="U65" s="3">
        <v>0</v>
      </c>
      <c r="V65" s="3">
        <v>7.6311111111111147</v>
      </c>
      <c r="W65" s="3">
        <f>SUM(Table3[[#This Row],[RN Hours Contract]:[Med Aide Hours Contract]])</f>
        <v>0.18888888888888888</v>
      </c>
      <c r="X65" s="3">
        <v>0</v>
      </c>
      <c r="Y65" s="3">
        <v>0</v>
      </c>
      <c r="Z65" s="3">
        <v>0</v>
      </c>
      <c r="AA65" s="3">
        <v>0</v>
      </c>
      <c r="AB65" s="3">
        <v>0</v>
      </c>
      <c r="AC65" s="3">
        <v>0.18888888888888888</v>
      </c>
      <c r="AD65" s="3">
        <v>0</v>
      </c>
      <c r="AE65" s="3">
        <v>0</v>
      </c>
      <c r="AF65" t="s">
        <v>63</v>
      </c>
      <c r="AG65" s="13">
        <v>3</v>
      </c>
      <c r="AQ65"/>
    </row>
    <row r="66" spans="1:43" x14ac:dyDescent="0.2">
      <c r="A66" t="s">
        <v>220</v>
      </c>
      <c r="B66" t="s">
        <v>287</v>
      </c>
      <c r="C66" t="s">
        <v>465</v>
      </c>
      <c r="D66" t="s">
        <v>546</v>
      </c>
      <c r="E66" s="3">
        <v>118.33333333333333</v>
      </c>
      <c r="F66" s="3">
        <f>Table3[[#This Row],[Total Hours Nurse Staffing]]/Table3[[#This Row],[MDS Census]]</f>
        <v>3.6545502347417842</v>
      </c>
      <c r="G66" s="3">
        <f>Table3[[#This Row],[Total Direct Care Staff Hours]]/Table3[[#This Row],[MDS Census]]</f>
        <v>3.5101370892018786</v>
      </c>
      <c r="H66" s="3">
        <f>Table3[[#This Row],[Total RN Hours (w/ Admin, DON)]]/Table3[[#This Row],[MDS Census]]</f>
        <v>0.8418535211267606</v>
      </c>
      <c r="I66" s="3">
        <f>Table3[[#This Row],[RN Hours (excl. Admin, DON)]]/Table3[[#This Row],[MDS Census]]</f>
        <v>0.69744037558685446</v>
      </c>
      <c r="J66" s="3">
        <f t="shared" si="1"/>
        <v>432.45511111111114</v>
      </c>
      <c r="K66" s="3">
        <f>SUM(Table3[[#This Row],[RN Hours (excl. Admin, DON)]], Table3[[#This Row],[LPN Hours (excl. Admin)]], Table3[[#This Row],[CNA Hours]], Table3[[#This Row],[NA TR Hours]], Table3[[#This Row],[Med Aide/Tech Hours]])</f>
        <v>415.36622222222229</v>
      </c>
      <c r="L66" s="3">
        <f>SUM(Table3[[#This Row],[RN Hours (excl. Admin, DON)]:[RN DON Hours]])</f>
        <v>99.61933333333333</v>
      </c>
      <c r="M66" s="3">
        <v>82.530444444444441</v>
      </c>
      <c r="N66" s="3">
        <v>6.0666666666666664</v>
      </c>
      <c r="O66" s="3">
        <v>11.022222222222222</v>
      </c>
      <c r="P66" s="3">
        <f>SUM(Table3[[#This Row],[LPN Hours (excl. Admin)]:[LPN Admin Hours]])</f>
        <v>110.25833333333334</v>
      </c>
      <c r="Q66" s="3">
        <v>110.25833333333334</v>
      </c>
      <c r="R66" s="3">
        <v>0</v>
      </c>
      <c r="S66" s="3">
        <f>SUM(Table3[[#This Row],[CNA Hours]], Table3[[#This Row],[NA TR Hours]], Table3[[#This Row],[Med Aide/Tech Hours]])</f>
        <v>222.57744444444447</v>
      </c>
      <c r="T66" s="3">
        <v>222.57744444444447</v>
      </c>
      <c r="U66" s="3">
        <v>0</v>
      </c>
      <c r="V66" s="3">
        <v>0</v>
      </c>
      <c r="W66" s="3">
        <f>SUM(Table3[[#This Row],[RN Hours Contract]:[Med Aide Hours Contract]])</f>
        <v>1.6884444444444444</v>
      </c>
      <c r="X66" s="3">
        <v>8.8777777777777789E-2</v>
      </c>
      <c r="Y66" s="3">
        <v>0</v>
      </c>
      <c r="Z66" s="3">
        <v>0</v>
      </c>
      <c r="AA66" s="3">
        <v>0</v>
      </c>
      <c r="AB66" s="3">
        <v>0</v>
      </c>
      <c r="AC66" s="3">
        <v>1.5996666666666666</v>
      </c>
      <c r="AD66" s="3">
        <v>0</v>
      </c>
      <c r="AE66" s="3">
        <v>0</v>
      </c>
      <c r="AF66" t="s">
        <v>64</v>
      </c>
      <c r="AG66" s="13">
        <v>3</v>
      </c>
      <c r="AQ66"/>
    </row>
    <row r="67" spans="1:43" x14ac:dyDescent="0.2">
      <c r="A67" t="s">
        <v>220</v>
      </c>
      <c r="B67" t="s">
        <v>288</v>
      </c>
      <c r="C67" t="s">
        <v>465</v>
      </c>
      <c r="D67" t="s">
        <v>546</v>
      </c>
      <c r="E67" s="3">
        <v>107.06666666666666</v>
      </c>
      <c r="F67" s="3">
        <f>Table3[[#This Row],[Total Hours Nurse Staffing]]/Table3[[#This Row],[MDS Census]]</f>
        <v>3.8555531340805316</v>
      </c>
      <c r="G67" s="3">
        <f>Table3[[#This Row],[Total Direct Care Staff Hours]]/Table3[[#This Row],[MDS Census]]</f>
        <v>3.5904898298048984</v>
      </c>
      <c r="H67" s="3">
        <f>Table3[[#This Row],[Total RN Hours (w/ Admin, DON)]]/Table3[[#This Row],[MDS Census]]</f>
        <v>0.85296803652968034</v>
      </c>
      <c r="I67" s="3">
        <f>Table3[[#This Row],[RN Hours (excl. Admin, DON)]]/Table3[[#This Row],[MDS Census]]</f>
        <v>0.60563511830635119</v>
      </c>
      <c r="J67" s="3">
        <f t="shared" si="1"/>
        <v>412.80122222222224</v>
      </c>
      <c r="K67" s="3">
        <f>SUM(Table3[[#This Row],[RN Hours (excl. Admin, DON)]], Table3[[#This Row],[LPN Hours (excl. Admin)]], Table3[[#This Row],[CNA Hours]], Table3[[#This Row],[NA TR Hours]], Table3[[#This Row],[Med Aide/Tech Hours]])</f>
        <v>384.42177777777778</v>
      </c>
      <c r="L67" s="3">
        <f>SUM(Table3[[#This Row],[RN Hours (excl. Admin, DON)]:[RN DON Hours]])</f>
        <v>91.324444444444438</v>
      </c>
      <c r="M67" s="3">
        <v>64.843333333333334</v>
      </c>
      <c r="N67" s="3">
        <v>21.858888888888885</v>
      </c>
      <c r="O67" s="3">
        <v>4.6222222222222218</v>
      </c>
      <c r="P67" s="3">
        <f>SUM(Table3[[#This Row],[LPN Hours (excl. Admin)]:[LPN Admin Hours]])</f>
        <v>99.092111111111123</v>
      </c>
      <c r="Q67" s="3">
        <v>97.193777777777782</v>
      </c>
      <c r="R67" s="3">
        <v>1.8983333333333337</v>
      </c>
      <c r="S67" s="3">
        <f>SUM(Table3[[#This Row],[CNA Hours]], Table3[[#This Row],[NA TR Hours]], Table3[[#This Row],[Med Aide/Tech Hours]])</f>
        <v>222.38466666666667</v>
      </c>
      <c r="T67" s="3">
        <v>195.72522222222221</v>
      </c>
      <c r="U67" s="3">
        <v>5.2646666666666668</v>
      </c>
      <c r="V67" s="3">
        <v>21.394777777777779</v>
      </c>
      <c r="W67" s="3">
        <f>SUM(Table3[[#This Row],[RN Hours Contract]:[Med Aide Hours Contract]])</f>
        <v>112.0571111111111</v>
      </c>
      <c r="X67" s="3">
        <v>13.220111111111116</v>
      </c>
      <c r="Y67" s="3">
        <v>0</v>
      </c>
      <c r="Z67" s="3">
        <v>0</v>
      </c>
      <c r="AA67" s="3">
        <v>8.7637777777777774</v>
      </c>
      <c r="AB67" s="3">
        <v>0</v>
      </c>
      <c r="AC67" s="3">
        <v>68.678444444444438</v>
      </c>
      <c r="AD67" s="3">
        <v>0</v>
      </c>
      <c r="AE67" s="3">
        <v>21.394777777777779</v>
      </c>
      <c r="AF67" t="s">
        <v>65</v>
      </c>
      <c r="AG67" s="13">
        <v>3</v>
      </c>
      <c r="AQ67"/>
    </row>
    <row r="68" spans="1:43" x14ac:dyDescent="0.2">
      <c r="A68" t="s">
        <v>220</v>
      </c>
      <c r="B68" t="s">
        <v>289</v>
      </c>
      <c r="C68" t="s">
        <v>486</v>
      </c>
      <c r="D68" t="s">
        <v>537</v>
      </c>
      <c r="E68" s="3">
        <v>41.833333333333336</v>
      </c>
      <c r="F68" s="3">
        <f>Table3[[#This Row],[Total Hours Nurse Staffing]]/Table3[[#This Row],[MDS Census]]</f>
        <v>4.3568393094289508</v>
      </c>
      <c r="G68" s="3">
        <f>Table3[[#This Row],[Total Direct Care Staff Hours]]/Table3[[#This Row],[MDS Census]]</f>
        <v>3.9681274900398402</v>
      </c>
      <c r="H68" s="3">
        <f>Table3[[#This Row],[Total RN Hours (w/ Admin, DON)]]/Table3[[#This Row],[MDS Census]]</f>
        <v>1.3330677290836652</v>
      </c>
      <c r="I68" s="3">
        <f>Table3[[#This Row],[RN Hours (excl. Admin, DON)]]/Table3[[#This Row],[MDS Census]]</f>
        <v>0.94435590969455496</v>
      </c>
      <c r="J68" s="3">
        <f t="shared" si="1"/>
        <v>182.26111111111112</v>
      </c>
      <c r="K68" s="3">
        <f>SUM(Table3[[#This Row],[RN Hours (excl. Admin, DON)]], Table3[[#This Row],[LPN Hours (excl. Admin)]], Table3[[#This Row],[CNA Hours]], Table3[[#This Row],[NA TR Hours]], Table3[[#This Row],[Med Aide/Tech Hours]])</f>
        <v>166</v>
      </c>
      <c r="L68" s="3">
        <f>SUM(Table3[[#This Row],[RN Hours (excl. Admin, DON)]:[RN DON Hours]])</f>
        <v>55.766666666666666</v>
      </c>
      <c r="M68" s="3">
        <v>39.505555555555553</v>
      </c>
      <c r="N68" s="3">
        <v>10.927777777777777</v>
      </c>
      <c r="O68" s="3">
        <v>5.333333333333333</v>
      </c>
      <c r="P68" s="3">
        <f>SUM(Table3[[#This Row],[LPN Hours (excl. Admin)]:[LPN Admin Hours]])</f>
        <v>17.95</v>
      </c>
      <c r="Q68" s="3">
        <v>17.95</v>
      </c>
      <c r="R68" s="3">
        <v>0</v>
      </c>
      <c r="S68" s="3">
        <f>SUM(Table3[[#This Row],[CNA Hours]], Table3[[#This Row],[NA TR Hours]], Table3[[#This Row],[Med Aide/Tech Hours]])</f>
        <v>108.54444444444445</v>
      </c>
      <c r="T68" s="3">
        <v>108.54444444444445</v>
      </c>
      <c r="U68" s="3">
        <v>0</v>
      </c>
      <c r="V68" s="3">
        <v>0</v>
      </c>
      <c r="W68" s="3">
        <f>SUM(Table3[[#This Row],[RN Hours Contract]:[Med Aide Hours Contract]])</f>
        <v>0</v>
      </c>
      <c r="X68" s="3">
        <v>0</v>
      </c>
      <c r="Y68" s="3">
        <v>0</v>
      </c>
      <c r="Z68" s="3">
        <v>0</v>
      </c>
      <c r="AA68" s="3">
        <v>0</v>
      </c>
      <c r="AB68" s="3">
        <v>0</v>
      </c>
      <c r="AC68" s="3">
        <v>0</v>
      </c>
      <c r="AD68" s="3">
        <v>0</v>
      </c>
      <c r="AE68" s="3">
        <v>0</v>
      </c>
      <c r="AF68" t="s">
        <v>66</v>
      </c>
      <c r="AG68" s="13">
        <v>3</v>
      </c>
      <c r="AQ68"/>
    </row>
    <row r="69" spans="1:43" x14ac:dyDescent="0.2">
      <c r="A69" t="s">
        <v>220</v>
      </c>
      <c r="B69" t="s">
        <v>290</v>
      </c>
      <c r="C69" t="s">
        <v>451</v>
      </c>
      <c r="D69" t="s">
        <v>542</v>
      </c>
      <c r="E69" s="3">
        <v>35.788888888888891</v>
      </c>
      <c r="F69" s="3">
        <f>Table3[[#This Row],[Total Hours Nurse Staffing]]/Table3[[#This Row],[MDS Census]]</f>
        <v>9.9926078857497664</v>
      </c>
      <c r="G69" s="3">
        <f>Table3[[#This Row],[Total Direct Care Staff Hours]]/Table3[[#This Row],[MDS Census]]</f>
        <v>8.4933747283452341</v>
      </c>
      <c r="H69" s="3">
        <f>Table3[[#This Row],[Total RN Hours (w/ Admin, DON)]]/Table3[[#This Row],[MDS Census]]</f>
        <v>3.7338217944737657</v>
      </c>
      <c r="I69" s="3">
        <f>Table3[[#This Row],[RN Hours (excl. Admin, DON)]]/Table3[[#This Row],[MDS Census]]</f>
        <v>2.2345886370692329</v>
      </c>
      <c r="J69" s="3">
        <f t="shared" si="1"/>
        <v>357.62433333333331</v>
      </c>
      <c r="K69" s="3">
        <f>SUM(Table3[[#This Row],[RN Hours (excl. Admin, DON)]], Table3[[#This Row],[LPN Hours (excl. Admin)]], Table3[[#This Row],[CNA Hours]], Table3[[#This Row],[NA TR Hours]], Table3[[#This Row],[Med Aide/Tech Hours]])</f>
        <v>303.96844444444446</v>
      </c>
      <c r="L69" s="3">
        <f>SUM(Table3[[#This Row],[RN Hours (excl. Admin, DON)]:[RN DON Hours]])</f>
        <v>133.62933333333334</v>
      </c>
      <c r="M69" s="3">
        <v>79.973444444444439</v>
      </c>
      <c r="N69" s="3">
        <v>49.303111111111107</v>
      </c>
      <c r="O69" s="3">
        <v>4.3527777777777779</v>
      </c>
      <c r="P69" s="3">
        <f>SUM(Table3[[#This Row],[LPN Hours (excl. Admin)]:[LPN Admin Hours]])</f>
        <v>60.042555555555552</v>
      </c>
      <c r="Q69" s="3">
        <v>60.042555555555552</v>
      </c>
      <c r="R69" s="3">
        <v>0</v>
      </c>
      <c r="S69" s="3">
        <f>SUM(Table3[[#This Row],[CNA Hours]], Table3[[#This Row],[NA TR Hours]], Table3[[#This Row],[Med Aide/Tech Hours]])</f>
        <v>163.95244444444444</v>
      </c>
      <c r="T69" s="3">
        <v>163.95244444444444</v>
      </c>
      <c r="U69" s="3">
        <v>0</v>
      </c>
      <c r="V69" s="3">
        <v>0</v>
      </c>
      <c r="W69" s="3">
        <f>SUM(Table3[[#This Row],[RN Hours Contract]:[Med Aide Hours Contract]])</f>
        <v>96.519444444444446</v>
      </c>
      <c r="X69" s="3">
        <v>17.566666666666666</v>
      </c>
      <c r="Y69" s="3">
        <v>0</v>
      </c>
      <c r="Z69" s="3">
        <v>0</v>
      </c>
      <c r="AA69" s="3">
        <v>27.641666666666666</v>
      </c>
      <c r="AB69" s="3">
        <v>0</v>
      </c>
      <c r="AC69" s="3">
        <v>51.31111111111111</v>
      </c>
      <c r="AD69" s="3">
        <v>0</v>
      </c>
      <c r="AE69" s="3">
        <v>0</v>
      </c>
      <c r="AF69" t="s">
        <v>67</v>
      </c>
      <c r="AG69" s="13">
        <v>3</v>
      </c>
      <c r="AQ69"/>
    </row>
    <row r="70" spans="1:43" x14ac:dyDescent="0.2">
      <c r="A70" t="s">
        <v>220</v>
      </c>
      <c r="B70" t="s">
        <v>291</v>
      </c>
      <c r="C70" t="s">
        <v>446</v>
      </c>
      <c r="D70" t="s">
        <v>537</v>
      </c>
      <c r="E70" s="3">
        <v>68.044444444444451</v>
      </c>
      <c r="F70" s="3">
        <f>Table3[[#This Row],[Total Hours Nurse Staffing]]/Table3[[#This Row],[MDS Census]]</f>
        <v>3.4002286087524491</v>
      </c>
      <c r="G70" s="3">
        <f>Table3[[#This Row],[Total Direct Care Staff Hours]]/Table3[[#This Row],[MDS Census]]</f>
        <v>2.9957952318745917</v>
      </c>
      <c r="H70" s="3">
        <f>Table3[[#This Row],[Total RN Hours (w/ Admin, DON)]]/Table3[[#This Row],[MDS Census]]</f>
        <v>0.82335891574134545</v>
      </c>
      <c r="I70" s="3">
        <f>Table3[[#This Row],[RN Hours (excl. Admin, DON)]]/Table3[[#This Row],[MDS Census]]</f>
        <v>0.54266002612671449</v>
      </c>
      <c r="J70" s="3">
        <f t="shared" si="1"/>
        <v>231.36666666666667</v>
      </c>
      <c r="K70" s="3">
        <f>SUM(Table3[[#This Row],[RN Hours (excl. Admin, DON)]], Table3[[#This Row],[LPN Hours (excl. Admin)]], Table3[[#This Row],[CNA Hours]], Table3[[#This Row],[NA TR Hours]], Table3[[#This Row],[Med Aide/Tech Hours]])</f>
        <v>203.84722222222223</v>
      </c>
      <c r="L70" s="3">
        <f>SUM(Table3[[#This Row],[RN Hours (excl. Admin, DON)]:[RN DON Hours]])</f>
        <v>56.024999999999999</v>
      </c>
      <c r="M70" s="3">
        <v>36.924999999999997</v>
      </c>
      <c r="N70" s="3">
        <v>14.933333333333334</v>
      </c>
      <c r="O70" s="3">
        <v>4.166666666666667</v>
      </c>
      <c r="P70" s="3">
        <f>SUM(Table3[[#This Row],[LPN Hours (excl. Admin)]:[LPN Admin Hours]])</f>
        <v>61.68333333333333</v>
      </c>
      <c r="Q70" s="3">
        <v>53.263888888888886</v>
      </c>
      <c r="R70" s="3">
        <v>8.4194444444444443</v>
      </c>
      <c r="S70" s="3">
        <f>SUM(Table3[[#This Row],[CNA Hours]], Table3[[#This Row],[NA TR Hours]], Table3[[#This Row],[Med Aide/Tech Hours]])</f>
        <v>113.65833333333333</v>
      </c>
      <c r="T70" s="3">
        <v>90.224999999999994</v>
      </c>
      <c r="U70" s="3">
        <v>1.663888888888889</v>
      </c>
      <c r="V70" s="3">
        <v>21.769444444444446</v>
      </c>
      <c r="W70" s="3">
        <f>SUM(Table3[[#This Row],[RN Hours Contract]:[Med Aide Hours Contract]])</f>
        <v>14.941666666666666</v>
      </c>
      <c r="X70" s="3">
        <v>4.6111111111111107</v>
      </c>
      <c r="Y70" s="3">
        <v>0</v>
      </c>
      <c r="Z70" s="3">
        <v>0</v>
      </c>
      <c r="AA70" s="3">
        <v>8.4972222222222218</v>
      </c>
      <c r="AB70" s="3">
        <v>0</v>
      </c>
      <c r="AC70" s="3">
        <v>1.8333333333333333</v>
      </c>
      <c r="AD70" s="3">
        <v>0</v>
      </c>
      <c r="AE70" s="3">
        <v>0</v>
      </c>
      <c r="AF70" t="s">
        <v>68</v>
      </c>
      <c r="AG70" s="13">
        <v>3</v>
      </c>
      <c r="AQ70"/>
    </row>
    <row r="71" spans="1:43" x14ac:dyDescent="0.2">
      <c r="A71" t="s">
        <v>220</v>
      </c>
      <c r="B71" t="s">
        <v>292</v>
      </c>
      <c r="C71" t="s">
        <v>487</v>
      </c>
      <c r="D71" t="s">
        <v>554</v>
      </c>
      <c r="E71" s="3">
        <v>55.62222222222222</v>
      </c>
      <c r="F71" s="3">
        <f>Table3[[#This Row],[Total Hours Nurse Staffing]]/Table3[[#This Row],[MDS Census]]</f>
        <v>3.6358110267678785</v>
      </c>
      <c r="G71" s="3">
        <f>Table3[[#This Row],[Total Direct Care Staff Hours]]/Table3[[#This Row],[MDS Census]]</f>
        <v>3.3387315221733922</v>
      </c>
      <c r="H71" s="3">
        <f>Table3[[#This Row],[Total RN Hours (w/ Admin, DON)]]/Table3[[#This Row],[MDS Census]]</f>
        <v>0.87669596484218948</v>
      </c>
      <c r="I71" s="3">
        <f>Table3[[#This Row],[RN Hours (excl. Admin, DON)]]/Table3[[#This Row],[MDS Census]]</f>
        <v>0.68104674390731135</v>
      </c>
      <c r="J71" s="3">
        <f t="shared" si="1"/>
        <v>202.23188888888888</v>
      </c>
      <c r="K71" s="3">
        <f>SUM(Table3[[#This Row],[RN Hours (excl. Admin, DON)]], Table3[[#This Row],[LPN Hours (excl. Admin)]], Table3[[#This Row],[CNA Hours]], Table3[[#This Row],[NA TR Hours]], Table3[[#This Row],[Med Aide/Tech Hours]])</f>
        <v>185.70766666666668</v>
      </c>
      <c r="L71" s="3">
        <f>SUM(Table3[[#This Row],[RN Hours (excl. Admin, DON)]:[RN DON Hours]])</f>
        <v>48.763777777777783</v>
      </c>
      <c r="M71" s="3">
        <v>37.881333333333338</v>
      </c>
      <c r="N71" s="3">
        <v>5.6324444444444444</v>
      </c>
      <c r="O71" s="3">
        <v>5.25</v>
      </c>
      <c r="P71" s="3">
        <f>SUM(Table3[[#This Row],[LPN Hours (excl. Admin)]:[LPN Admin Hours]])</f>
        <v>51.978333333333332</v>
      </c>
      <c r="Q71" s="3">
        <v>46.336555555555556</v>
      </c>
      <c r="R71" s="3">
        <v>5.6417777777777776</v>
      </c>
      <c r="S71" s="3">
        <f>SUM(Table3[[#This Row],[CNA Hours]], Table3[[#This Row],[NA TR Hours]], Table3[[#This Row],[Med Aide/Tech Hours]])</f>
        <v>101.48977777777777</v>
      </c>
      <c r="T71" s="3">
        <v>101.48977777777777</v>
      </c>
      <c r="U71" s="3">
        <v>0</v>
      </c>
      <c r="V71" s="3">
        <v>0</v>
      </c>
      <c r="W71" s="3">
        <f>SUM(Table3[[#This Row],[RN Hours Contract]:[Med Aide Hours Contract]])</f>
        <v>11.665111111111113</v>
      </c>
      <c r="X71" s="3">
        <v>6.961333333333334</v>
      </c>
      <c r="Y71" s="3">
        <v>0</v>
      </c>
      <c r="Z71" s="3">
        <v>0</v>
      </c>
      <c r="AA71" s="3">
        <v>1.6008888888888888</v>
      </c>
      <c r="AB71" s="3">
        <v>0</v>
      </c>
      <c r="AC71" s="3">
        <v>3.1028888888888888</v>
      </c>
      <c r="AD71" s="3">
        <v>0</v>
      </c>
      <c r="AE71" s="3">
        <v>0</v>
      </c>
      <c r="AF71" t="s">
        <v>69</v>
      </c>
      <c r="AG71" s="13">
        <v>3</v>
      </c>
      <c r="AQ71"/>
    </row>
    <row r="72" spans="1:43" x14ac:dyDescent="0.2">
      <c r="A72" t="s">
        <v>220</v>
      </c>
      <c r="B72" t="s">
        <v>293</v>
      </c>
      <c r="C72" t="s">
        <v>488</v>
      </c>
      <c r="D72" t="s">
        <v>546</v>
      </c>
      <c r="E72" s="3">
        <v>139.61111111111111</v>
      </c>
      <c r="F72" s="3">
        <f>Table3[[#This Row],[Total Hours Nurse Staffing]]/Table3[[#This Row],[MDS Census]]</f>
        <v>3.8260167130919216</v>
      </c>
      <c r="G72" s="3">
        <f>Table3[[#This Row],[Total Direct Care Staff Hours]]/Table3[[#This Row],[MDS Census]]</f>
        <v>3.617142857142857</v>
      </c>
      <c r="H72" s="3">
        <f>Table3[[#This Row],[Total RN Hours (w/ Admin, DON)]]/Table3[[#This Row],[MDS Census]]</f>
        <v>0.87834779148428166</v>
      </c>
      <c r="I72" s="3">
        <f>Table3[[#This Row],[RN Hours (excl. Admin, DON)]]/Table3[[#This Row],[MDS Census]]</f>
        <v>0.66995145244727417</v>
      </c>
      <c r="J72" s="3">
        <f t="shared" si="1"/>
        <v>534.15444444444438</v>
      </c>
      <c r="K72" s="3">
        <f>SUM(Table3[[#This Row],[RN Hours (excl. Admin, DON)]], Table3[[#This Row],[LPN Hours (excl. Admin)]], Table3[[#This Row],[CNA Hours]], Table3[[#This Row],[NA TR Hours]], Table3[[#This Row],[Med Aide/Tech Hours]])</f>
        <v>504.99333333333334</v>
      </c>
      <c r="L72" s="3">
        <f>SUM(Table3[[#This Row],[RN Hours (excl. Admin, DON)]:[RN DON Hours]])</f>
        <v>122.62711111111111</v>
      </c>
      <c r="M72" s="3">
        <v>93.532666666666671</v>
      </c>
      <c r="N72" s="3">
        <v>24.205555555555556</v>
      </c>
      <c r="O72" s="3">
        <v>4.8888888888888893</v>
      </c>
      <c r="P72" s="3">
        <f>SUM(Table3[[#This Row],[LPN Hours (excl. Admin)]:[LPN Admin Hours]])</f>
        <v>102.72977777777778</v>
      </c>
      <c r="Q72" s="3">
        <v>102.66311111111112</v>
      </c>
      <c r="R72" s="3">
        <v>6.6666666666666666E-2</v>
      </c>
      <c r="S72" s="3">
        <f>SUM(Table3[[#This Row],[CNA Hours]], Table3[[#This Row],[NA TR Hours]], Table3[[#This Row],[Med Aide/Tech Hours]])</f>
        <v>308.79755555555556</v>
      </c>
      <c r="T72" s="3">
        <v>299.91122222222219</v>
      </c>
      <c r="U72" s="3">
        <v>3.5118888888888886</v>
      </c>
      <c r="V72" s="3">
        <v>5.3744444444444444</v>
      </c>
      <c r="W72" s="3">
        <f>SUM(Table3[[#This Row],[RN Hours Contract]:[Med Aide Hours Contract]])</f>
        <v>66.579555555555544</v>
      </c>
      <c r="X72" s="3">
        <v>19.107666666666677</v>
      </c>
      <c r="Y72" s="3">
        <v>0</v>
      </c>
      <c r="Z72" s="3">
        <v>0</v>
      </c>
      <c r="AA72" s="3">
        <v>7.1841111111111138</v>
      </c>
      <c r="AB72" s="3">
        <v>0</v>
      </c>
      <c r="AC72" s="3">
        <v>40.287777777777755</v>
      </c>
      <c r="AD72" s="3">
        <v>0</v>
      </c>
      <c r="AE72" s="3">
        <v>0</v>
      </c>
      <c r="AF72" t="s">
        <v>70</v>
      </c>
      <c r="AG72" s="13">
        <v>3</v>
      </c>
      <c r="AQ72"/>
    </row>
    <row r="73" spans="1:43" x14ac:dyDescent="0.2">
      <c r="A73" t="s">
        <v>220</v>
      </c>
      <c r="B73" t="s">
        <v>294</v>
      </c>
      <c r="C73" t="s">
        <v>486</v>
      </c>
      <c r="D73" t="s">
        <v>537</v>
      </c>
      <c r="E73" s="3">
        <v>67.7</v>
      </c>
      <c r="F73" s="3">
        <f>Table3[[#This Row],[Total Hours Nurse Staffing]]/Table3[[#This Row],[MDS Census]]</f>
        <v>4.3671869358279993</v>
      </c>
      <c r="G73" s="3">
        <f>Table3[[#This Row],[Total Direct Care Staff Hours]]/Table3[[#This Row],[MDS Census]]</f>
        <v>3.9076021664204825</v>
      </c>
      <c r="H73" s="3">
        <f>Table3[[#This Row],[Total RN Hours (w/ Admin, DON)]]/Table3[[#This Row],[MDS Census]]</f>
        <v>0.97907434761201373</v>
      </c>
      <c r="I73" s="3">
        <f>Table3[[#This Row],[RN Hours (excl. Admin, DON)]]/Table3[[#This Row],[MDS Census]]</f>
        <v>0.53655834564254068</v>
      </c>
      <c r="J73" s="3">
        <f t="shared" si="1"/>
        <v>295.65855555555555</v>
      </c>
      <c r="K73" s="3">
        <f>SUM(Table3[[#This Row],[RN Hours (excl. Admin, DON)]], Table3[[#This Row],[LPN Hours (excl. Admin)]], Table3[[#This Row],[CNA Hours]], Table3[[#This Row],[NA TR Hours]], Table3[[#This Row],[Med Aide/Tech Hours]])</f>
        <v>264.54466666666667</v>
      </c>
      <c r="L73" s="3">
        <f>SUM(Table3[[#This Row],[RN Hours (excl. Admin, DON)]:[RN DON Hours]])</f>
        <v>66.283333333333331</v>
      </c>
      <c r="M73" s="3">
        <v>36.325000000000003</v>
      </c>
      <c r="N73" s="3">
        <v>24.269444444444446</v>
      </c>
      <c r="O73" s="3">
        <v>5.6888888888888891</v>
      </c>
      <c r="P73" s="3">
        <f>SUM(Table3[[#This Row],[LPN Hours (excl. Admin)]:[LPN Admin Hours]])</f>
        <v>46.527777777777779</v>
      </c>
      <c r="Q73" s="3">
        <v>45.37222222222222</v>
      </c>
      <c r="R73" s="3">
        <v>1.1555555555555554</v>
      </c>
      <c r="S73" s="3">
        <f>SUM(Table3[[#This Row],[CNA Hours]], Table3[[#This Row],[NA TR Hours]], Table3[[#This Row],[Med Aide/Tech Hours]])</f>
        <v>182.84744444444445</v>
      </c>
      <c r="T73" s="3">
        <v>182.84744444444445</v>
      </c>
      <c r="U73" s="3">
        <v>0</v>
      </c>
      <c r="V73" s="3">
        <v>0</v>
      </c>
      <c r="W73" s="3">
        <f>SUM(Table3[[#This Row],[RN Hours Contract]:[Med Aide Hours Contract]])</f>
        <v>8.6666666666666679</v>
      </c>
      <c r="X73" s="3">
        <v>2.2000000000000002</v>
      </c>
      <c r="Y73" s="3">
        <v>2.4027777777777777</v>
      </c>
      <c r="Z73" s="3">
        <v>0</v>
      </c>
      <c r="AA73" s="3">
        <v>1.2666666666666666</v>
      </c>
      <c r="AB73" s="3">
        <v>1.1555555555555554</v>
      </c>
      <c r="AC73" s="3">
        <v>1.6416666666666666</v>
      </c>
      <c r="AD73" s="3">
        <v>0</v>
      </c>
      <c r="AE73" s="3">
        <v>0</v>
      </c>
      <c r="AF73" t="s">
        <v>71</v>
      </c>
      <c r="AG73" s="13">
        <v>3</v>
      </c>
      <c r="AQ73"/>
    </row>
    <row r="74" spans="1:43" x14ac:dyDescent="0.2">
      <c r="A74" t="s">
        <v>220</v>
      </c>
      <c r="B74" t="s">
        <v>295</v>
      </c>
      <c r="C74" t="s">
        <v>459</v>
      </c>
      <c r="D74" t="s">
        <v>543</v>
      </c>
      <c r="E74" s="3">
        <v>40.911111111111111</v>
      </c>
      <c r="F74" s="3">
        <f>Table3[[#This Row],[Total Hours Nurse Staffing]]/Table3[[#This Row],[MDS Census]]</f>
        <v>4.2979359043997825</v>
      </c>
      <c r="G74" s="3">
        <f>Table3[[#This Row],[Total Direct Care Staff Hours]]/Table3[[#This Row],[MDS Census]]</f>
        <v>3.9754209668658338</v>
      </c>
      <c r="H74" s="3">
        <f>Table3[[#This Row],[Total RN Hours (w/ Admin, DON)]]/Table3[[#This Row],[MDS Census]]</f>
        <v>1.2151004888647474</v>
      </c>
      <c r="I74" s="3">
        <f>Table3[[#This Row],[RN Hours (excl. Admin, DON)]]/Table3[[#This Row],[MDS Census]]</f>
        <v>0.89258555133079842</v>
      </c>
      <c r="J74" s="3">
        <f t="shared" si="1"/>
        <v>175.83333333333331</v>
      </c>
      <c r="K74" s="3">
        <f>SUM(Table3[[#This Row],[RN Hours (excl. Admin, DON)]], Table3[[#This Row],[LPN Hours (excl. Admin)]], Table3[[#This Row],[CNA Hours]], Table3[[#This Row],[NA TR Hours]], Table3[[#This Row],[Med Aide/Tech Hours]])</f>
        <v>162.63888888888889</v>
      </c>
      <c r="L74" s="3">
        <f>SUM(Table3[[#This Row],[RN Hours (excl. Admin, DON)]:[RN DON Hours]])</f>
        <v>49.711111111111109</v>
      </c>
      <c r="M74" s="3">
        <v>36.516666666666666</v>
      </c>
      <c r="N74" s="3">
        <v>7.5944444444444441</v>
      </c>
      <c r="O74" s="3">
        <v>5.6</v>
      </c>
      <c r="P74" s="3">
        <f>SUM(Table3[[#This Row],[LPN Hours (excl. Admin)]:[LPN Admin Hours]])</f>
        <v>35.180555555555557</v>
      </c>
      <c r="Q74" s="3">
        <v>35.180555555555557</v>
      </c>
      <c r="R74" s="3">
        <v>0</v>
      </c>
      <c r="S74" s="3">
        <f>SUM(Table3[[#This Row],[CNA Hours]], Table3[[#This Row],[NA TR Hours]], Table3[[#This Row],[Med Aide/Tech Hours]])</f>
        <v>90.941666666666663</v>
      </c>
      <c r="T74" s="3">
        <v>90.941666666666663</v>
      </c>
      <c r="U74" s="3">
        <v>0</v>
      </c>
      <c r="V74" s="3">
        <v>0</v>
      </c>
      <c r="W74" s="3">
        <f>SUM(Table3[[#This Row],[RN Hours Contract]:[Med Aide Hours Contract]])</f>
        <v>3.822222222222222</v>
      </c>
      <c r="X74" s="3">
        <v>1.6888888888888889</v>
      </c>
      <c r="Y74" s="3">
        <v>0</v>
      </c>
      <c r="Z74" s="3">
        <v>0</v>
      </c>
      <c r="AA74" s="3">
        <v>0.93333333333333335</v>
      </c>
      <c r="AB74" s="3">
        <v>0</v>
      </c>
      <c r="AC74" s="3">
        <v>1.2</v>
      </c>
      <c r="AD74" s="3">
        <v>0</v>
      </c>
      <c r="AE74" s="3">
        <v>0</v>
      </c>
      <c r="AF74" t="s">
        <v>72</v>
      </c>
      <c r="AG74" s="13">
        <v>3</v>
      </c>
      <c r="AQ74"/>
    </row>
    <row r="75" spans="1:43" x14ac:dyDescent="0.2">
      <c r="A75" t="s">
        <v>220</v>
      </c>
      <c r="B75" t="s">
        <v>296</v>
      </c>
      <c r="C75" t="s">
        <v>489</v>
      </c>
      <c r="D75" t="s">
        <v>541</v>
      </c>
      <c r="E75" s="3">
        <v>74.7</v>
      </c>
      <c r="F75" s="3">
        <f>Table3[[#This Row],[Total Hours Nurse Staffing]]/Table3[[#This Row],[MDS Census]]</f>
        <v>3.9195835192622344</v>
      </c>
      <c r="G75" s="3">
        <f>Table3[[#This Row],[Total Direct Care Staff Hours]]/Table3[[#This Row],[MDS Census]]</f>
        <v>3.5671114085973521</v>
      </c>
      <c r="H75" s="3">
        <f>Table3[[#This Row],[Total RN Hours (w/ Admin, DON)]]/Table3[[#This Row],[MDS Census]]</f>
        <v>0.72312360553324406</v>
      </c>
      <c r="I75" s="3">
        <f>Table3[[#This Row],[RN Hours (excl. Admin, DON)]]/Table3[[#This Row],[MDS Census]]</f>
        <v>0.52013833110218644</v>
      </c>
      <c r="J75" s="3">
        <f t="shared" si="1"/>
        <v>292.79288888888891</v>
      </c>
      <c r="K75" s="3">
        <f>SUM(Table3[[#This Row],[RN Hours (excl. Admin, DON)]], Table3[[#This Row],[LPN Hours (excl. Admin)]], Table3[[#This Row],[CNA Hours]], Table3[[#This Row],[NA TR Hours]], Table3[[#This Row],[Med Aide/Tech Hours]])</f>
        <v>266.46322222222221</v>
      </c>
      <c r="L75" s="3">
        <f>SUM(Table3[[#This Row],[RN Hours (excl. Admin, DON)]:[RN DON Hours]])</f>
        <v>54.017333333333333</v>
      </c>
      <c r="M75" s="3">
        <v>38.854333333333329</v>
      </c>
      <c r="N75" s="3">
        <v>9.7407777777777778</v>
      </c>
      <c r="O75" s="3">
        <v>5.4222222222222225</v>
      </c>
      <c r="P75" s="3">
        <f>SUM(Table3[[#This Row],[LPN Hours (excl. Admin)]:[LPN Admin Hours]])</f>
        <v>80.323444444444448</v>
      </c>
      <c r="Q75" s="3">
        <v>69.156777777777776</v>
      </c>
      <c r="R75" s="3">
        <v>11.16666666666667</v>
      </c>
      <c r="S75" s="3">
        <f>SUM(Table3[[#This Row],[CNA Hours]], Table3[[#This Row],[NA TR Hours]], Table3[[#This Row],[Med Aide/Tech Hours]])</f>
        <v>158.45211111111112</v>
      </c>
      <c r="T75" s="3">
        <v>158.45211111111112</v>
      </c>
      <c r="U75" s="3">
        <v>0</v>
      </c>
      <c r="V75" s="3">
        <v>0</v>
      </c>
      <c r="W75" s="3">
        <f>SUM(Table3[[#This Row],[RN Hours Contract]:[Med Aide Hours Contract]])</f>
        <v>15.471333333333334</v>
      </c>
      <c r="X75" s="3">
        <v>4.0954444444444444</v>
      </c>
      <c r="Y75" s="3">
        <v>0</v>
      </c>
      <c r="Z75" s="3">
        <v>0</v>
      </c>
      <c r="AA75" s="3">
        <v>3.2762222222222226</v>
      </c>
      <c r="AB75" s="3">
        <v>0</v>
      </c>
      <c r="AC75" s="3">
        <v>8.0996666666666659</v>
      </c>
      <c r="AD75" s="3">
        <v>0</v>
      </c>
      <c r="AE75" s="3">
        <v>0</v>
      </c>
      <c r="AF75" t="s">
        <v>73</v>
      </c>
      <c r="AG75" s="13">
        <v>3</v>
      </c>
      <c r="AQ75"/>
    </row>
    <row r="76" spans="1:43" x14ac:dyDescent="0.2">
      <c r="A76" t="s">
        <v>220</v>
      </c>
      <c r="B76" t="s">
        <v>297</v>
      </c>
      <c r="C76" t="s">
        <v>490</v>
      </c>
      <c r="D76" t="s">
        <v>545</v>
      </c>
      <c r="E76" s="3">
        <v>100.83333333333333</v>
      </c>
      <c r="F76" s="3">
        <f>Table3[[#This Row],[Total Hours Nurse Staffing]]/Table3[[#This Row],[MDS Census]]</f>
        <v>3.9077498622589535</v>
      </c>
      <c r="G76" s="3">
        <f>Table3[[#This Row],[Total Direct Care Staff Hours]]/Table3[[#This Row],[MDS Census]]</f>
        <v>3.4939482093663909</v>
      </c>
      <c r="H76" s="3">
        <f>Table3[[#This Row],[Total RN Hours (w/ Admin, DON)]]/Table3[[#This Row],[MDS Census]]</f>
        <v>1.2272892561983471</v>
      </c>
      <c r="I76" s="3">
        <f>Table3[[#This Row],[RN Hours (excl. Admin, DON)]]/Table3[[#This Row],[MDS Census]]</f>
        <v>0.88051239669421488</v>
      </c>
      <c r="J76" s="3">
        <f t="shared" si="1"/>
        <v>394.03144444444445</v>
      </c>
      <c r="K76" s="3">
        <f>SUM(Table3[[#This Row],[RN Hours (excl. Admin, DON)]], Table3[[#This Row],[LPN Hours (excl. Admin)]], Table3[[#This Row],[CNA Hours]], Table3[[#This Row],[NA TR Hours]], Table3[[#This Row],[Med Aide/Tech Hours]])</f>
        <v>352.30644444444442</v>
      </c>
      <c r="L76" s="3">
        <f>SUM(Table3[[#This Row],[RN Hours (excl. Admin, DON)]:[RN DON Hours]])</f>
        <v>123.75166666666667</v>
      </c>
      <c r="M76" s="3">
        <v>88.784999999999997</v>
      </c>
      <c r="N76" s="3">
        <v>26.7</v>
      </c>
      <c r="O76" s="3">
        <v>8.2666666666666675</v>
      </c>
      <c r="P76" s="3">
        <f>SUM(Table3[[#This Row],[LPN Hours (excl. Admin)]:[LPN Admin Hours]])</f>
        <v>59.098666666666666</v>
      </c>
      <c r="Q76" s="3">
        <v>52.340333333333334</v>
      </c>
      <c r="R76" s="3">
        <v>6.7583333333333337</v>
      </c>
      <c r="S76" s="3">
        <f>SUM(Table3[[#This Row],[CNA Hours]], Table3[[#This Row],[NA TR Hours]], Table3[[#This Row],[Med Aide/Tech Hours]])</f>
        <v>211.18111111111111</v>
      </c>
      <c r="T76" s="3">
        <v>196.30888888888887</v>
      </c>
      <c r="U76" s="3">
        <v>0</v>
      </c>
      <c r="V76" s="3">
        <v>14.872222222222222</v>
      </c>
      <c r="W76" s="3">
        <f>SUM(Table3[[#This Row],[RN Hours Contract]:[Med Aide Hours Contract]])</f>
        <v>18.745333333333331</v>
      </c>
      <c r="X76" s="3">
        <v>3.3627777777777781</v>
      </c>
      <c r="Y76" s="3">
        <v>0</v>
      </c>
      <c r="Z76" s="3">
        <v>0</v>
      </c>
      <c r="AA76" s="3">
        <v>11.670888888888886</v>
      </c>
      <c r="AB76" s="3">
        <v>0</v>
      </c>
      <c r="AC76" s="3">
        <v>3.7116666666666669</v>
      </c>
      <c r="AD76" s="3">
        <v>0</v>
      </c>
      <c r="AE76" s="3">
        <v>0</v>
      </c>
      <c r="AF76" t="s">
        <v>74</v>
      </c>
      <c r="AG76" s="13">
        <v>3</v>
      </c>
      <c r="AQ76"/>
    </row>
    <row r="77" spans="1:43" x14ac:dyDescent="0.2">
      <c r="A77" t="s">
        <v>220</v>
      </c>
      <c r="B77" t="s">
        <v>298</v>
      </c>
      <c r="C77" t="s">
        <v>491</v>
      </c>
      <c r="D77" t="s">
        <v>544</v>
      </c>
      <c r="E77" s="3">
        <v>91.36666666666666</v>
      </c>
      <c r="F77" s="3">
        <f>Table3[[#This Row],[Total Hours Nurse Staffing]]/Table3[[#This Row],[MDS Census]]</f>
        <v>3.1815991730511981</v>
      </c>
      <c r="G77" s="3">
        <f>Table3[[#This Row],[Total Direct Care Staff Hours]]/Table3[[#This Row],[MDS Census]]</f>
        <v>2.8378560136203337</v>
      </c>
      <c r="H77" s="3">
        <f>Table3[[#This Row],[Total RN Hours (w/ Admin, DON)]]/Table3[[#This Row],[MDS Census]]</f>
        <v>0.64778547975191536</v>
      </c>
      <c r="I77" s="3">
        <f>Table3[[#This Row],[RN Hours (excl. Admin, DON)]]/Table3[[#This Row],[MDS Census]]</f>
        <v>0.38479630305241397</v>
      </c>
      <c r="J77" s="3">
        <f t="shared" si="1"/>
        <v>290.6921111111111</v>
      </c>
      <c r="K77" s="3">
        <f>SUM(Table3[[#This Row],[RN Hours (excl. Admin, DON)]], Table3[[#This Row],[LPN Hours (excl. Admin)]], Table3[[#This Row],[CNA Hours]], Table3[[#This Row],[NA TR Hours]], Table3[[#This Row],[Med Aide/Tech Hours]])</f>
        <v>259.28544444444447</v>
      </c>
      <c r="L77" s="3">
        <f>SUM(Table3[[#This Row],[RN Hours (excl. Admin, DON)]:[RN DON Hours]])</f>
        <v>59.186</v>
      </c>
      <c r="M77" s="3">
        <v>35.157555555555554</v>
      </c>
      <c r="N77" s="3">
        <v>23.233999999999998</v>
      </c>
      <c r="O77" s="3">
        <v>0.7944444444444444</v>
      </c>
      <c r="P77" s="3">
        <f>SUM(Table3[[#This Row],[LPN Hours (excl. Admin)]:[LPN Admin Hours]])</f>
        <v>69.726888888888894</v>
      </c>
      <c r="Q77" s="3">
        <v>62.348666666666666</v>
      </c>
      <c r="R77" s="3">
        <v>7.378222222222222</v>
      </c>
      <c r="S77" s="3">
        <f>SUM(Table3[[#This Row],[CNA Hours]], Table3[[#This Row],[NA TR Hours]], Table3[[#This Row],[Med Aide/Tech Hours]])</f>
        <v>161.77922222222224</v>
      </c>
      <c r="T77" s="3">
        <v>128.88388888888889</v>
      </c>
      <c r="U77" s="3">
        <v>8.972666666666667</v>
      </c>
      <c r="V77" s="3">
        <v>23.922666666666672</v>
      </c>
      <c r="W77" s="3">
        <f>SUM(Table3[[#This Row],[RN Hours Contract]:[Med Aide Hours Contract]])</f>
        <v>13.616555555555555</v>
      </c>
      <c r="X77" s="3">
        <v>2.2222222222222223E-2</v>
      </c>
      <c r="Y77" s="3">
        <v>0</v>
      </c>
      <c r="Z77" s="3">
        <v>0</v>
      </c>
      <c r="AA77" s="3">
        <v>8.9305555555555554</v>
      </c>
      <c r="AB77" s="3">
        <v>8.3333333333333329E-2</v>
      </c>
      <c r="AC77" s="3">
        <v>4.5804444444444439</v>
      </c>
      <c r="AD77" s="3">
        <v>0</v>
      </c>
      <c r="AE77" s="3">
        <v>0</v>
      </c>
      <c r="AF77" t="s">
        <v>75</v>
      </c>
      <c r="AG77" s="13">
        <v>3</v>
      </c>
      <c r="AQ77"/>
    </row>
    <row r="78" spans="1:43" x14ac:dyDescent="0.2">
      <c r="A78" t="s">
        <v>220</v>
      </c>
      <c r="B78" t="s">
        <v>299</v>
      </c>
      <c r="C78" t="s">
        <v>492</v>
      </c>
      <c r="D78" t="s">
        <v>541</v>
      </c>
      <c r="E78" s="3">
        <v>98.388888888888886</v>
      </c>
      <c r="F78" s="3">
        <f>Table3[[#This Row],[Total Hours Nurse Staffing]]/Table3[[#This Row],[MDS Census]]</f>
        <v>3.8266448334274421</v>
      </c>
      <c r="G78" s="3">
        <f>Table3[[#This Row],[Total Direct Care Staff Hours]]/Table3[[#This Row],[MDS Census]]</f>
        <v>3.6058215697346134</v>
      </c>
      <c r="H78" s="3">
        <f>Table3[[#This Row],[Total RN Hours (w/ Admin, DON)]]/Table3[[#This Row],[MDS Census]]</f>
        <v>0.89673291925465848</v>
      </c>
      <c r="I78" s="3">
        <f>Table3[[#This Row],[RN Hours (excl. Admin, DON)]]/Table3[[#This Row],[MDS Census]]</f>
        <v>0.72223263692828921</v>
      </c>
      <c r="J78" s="3">
        <f t="shared" si="1"/>
        <v>376.49933333333331</v>
      </c>
      <c r="K78" s="3">
        <f>SUM(Table3[[#This Row],[RN Hours (excl. Admin, DON)]], Table3[[#This Row],[LPN Hours (excl. Admin)]], Table3[[#This Row],[CNA Hours]], Table3[[#This Row],[NA TR Hours]], Table3[[#This Row],[Med Aide/Tech Hours]])</f>
        <v>354.77277777777778</v>
      </c>
      <c r="L78" s="3">
        <f>SUM(Table3[[#This Row],[RN Hours (excl. Admin, DON)]:[RN DON Hours]])</f>
        <v>88.228555555555559</v>
      </c>
      <c r="M78" s="3">
        <v>71.059666666666672</v>
      </c>
      <c r="N78" s="3">
        <v>11.568888888888889</v>
      </c>
      <c r="O78" s="3">
        <v>5.6</v>
      </c>
      <c r="P78" s="3">
        <f>SUM(Table3[[#This Row],[LPN Hours (excl. Admin)]:[LPN Admin Hours]])</f>
        <v>80.051999999999992</v>
      </c>
      <c r="Q78" s="3">
        <v>75.49433333333333</v>
      </c>
      <c r="R78" s="3">
        <v>4.557666666666667</v>
      </c>
      <c r="S78" s="3">
        <f>SUM(Table3[[#This Row],[CNA Hours]], Table3[[#This Row],[NA TR Hours]], Table3[[#This Row],[Med Aide/Tech Hours]])</f>
        <v>208.21877777777777</v>
      </c>
      <c r="T78" s="3">
        <v>171.81911111111111</v>
      </c>
      <c r="U78" s="3">
        <v>31.256777777777778</v>
      </c>
      <c r="V78" s="3">
        <v>5.142888888888888</v>
      </c>
      <c r="W78" s="3">
        <f>SUM(Table3[[#This Row],[RN Hours Contract]:[Med Aide Hours Contract]])</f>
        <v>82.925444444444452</v>
      </c>
      <c r="X78" s="3">
        <v>22.398000000000007</v>
      </c>
      <c r="Y78" s="3">
        <v>0</v>
      </c>
      <c r="Z78" s="3">
        <v>0</v>
      </c>
      <c r="AA78" s="3">
        <v>22.142666666666667</v>
      </c>
      <c r="AB78" s="3">
        <v>0</v>
      </c>
      <c r="AC78" s="3">
        <v>38.384777777777778</v>
      </c>
      <c r="AD78" s="3">
        <v>0</v>
      </c>
      <c r="AE78" s="3">
        <v>0</v>
      </c>
      <c r="AF78" t="s">
        <v>76</v>
      </c>
      <c r="AG78" s="13">
        <v>3</v>
      </c>
      <c r="AQ78"/>
    </row>
    <row r="79" spans="1:43" x14ac:dyDescent="0.2">
      <c r="A79" t="s">
        <v>220</v>
      </c>
      <c r="B79" t="s">
        <v>300</v>
      </c>
      <c r="C79" t="s">
        <v>493</v>
      </c>
      <c r="D79" t="s">
        <v>535</v>
      </c>
      <c r="E79" s="3">
        <v>96.433333333333337</v>
      </c>
      <c r="F79" s="3">
        <f>Table3[[#This Row],[Total Hours Nurse Staffing]]/Table3[[#This Row],[MDS Census]]</f>
        <v>4.0904954487844218</v>
      </c>
      <c r="G79" s="3">
        <f>Table3[[#This Row],[Total Direct Care Staff Hours]]/Table3[[#This Row],[MDS Census]]</f>
        <v>3.5074432538310862</v>
      </c>
      <c r="H79" s="3">
        <f>Table3[[#This Row],[Total RN Hours (w/ Admin, DON)]]/Table3[[#This Row],[MDS Census]]</f>
        <v>0.69855052425394626</v>
      </c>
      <c r="I79" s="3">
        <f>Table3[[#This Row],[RN Hours (excl. Admin, DON)]]/Table3[[#This Row],[MDS Census]]</f>
        <v>0.36381034681414909</v>
      </c>
      <c r="J79" s="3">
        <f t="shared" si="1"/>
        <v>394.46011111111113</v>
      </c>
      <c r="K79" s="3">
        <f>SUM(Table3[[#This Row],[RN Hours (excl. Admin, DON)]], Table3[[#This Row],[LPN Hours (excl. Admin)]], Table3[[#This Row],[CNA Hours]], Table3[[#This Row],[NA TR Hours]], Table3[[#This Row],[Med Aide/Tech Hours]])</f>
        <v>338.23444444444442</v>
      </c>
      <c r="L79" s="3">
        <f>SUM(Table3[[#This Row],[RN Hours (excl. Admin, DON)]:[RN DON Hours]])</f>
        <v>67.36355555555555</v>
      </c>
      <c r="M79" s="3">
        <v>35.083444444444446</v>
      </c>
      <c r="N79" s="3">
        <v>29.736111111111111</v>
      </c>
      <c r="O79" s="3">
        <v>2.5439999999999996</v>
      </c>
      <c r="P79" s="3">
        <f>SUM(Table3[[#This Row],[LPN Hours (excl. Admin)]:[LPN Admin Hours]])</f>
        <v>129.54655555555556</v>
      </c>
      <c r="Q79" s="3">
        <v>105.601</v>
      </c>
      <c r="R79" s="3">
        <v>23.945555555555554</v>
      </c>
      <c r="S79" s="3">
        <f>SUM(Table3[[#This Row],[CNA Hours]], Table3[[#This Row],[NA TR Hours]], Table3[[#This Row],[Med Aide/Tech Hours]])</f>
        <v>197.55</v>
      </c>
      <c r="T79" s="3">
        <v>182.94166666666666</v>
      </c>
      <c r="U79" s="3">
        <v>1.413888888888889</v>
      </c>
      <c r="V79" s="3">
        <v>13.194444444444445</v>
      </c>
      <c r="W79" s="3">
        <f>SUM(Table3[[#This Row],[RN Hours Contract]:[Med Aide Hours Contract]])</f>
        <v>0</v>
      </c>
      <c r="X79" s="3">
        <v>0</v>
      </c>
      <c r="Y79" s="3">
        <v>0</v>
      </c>
      <c r="Z79" s="3">
        <v>0</v>
      </c>
      <c r="AA79" s="3">
        <v>0</v>
      </c>
      <c r="AB79" s="3">
        <v>0</v>
      </c>
      <c r="AC79" s="3">
        <v>0</v>
      </c>
      <c r="AD79" s="3">
        <v>0</v>
      </c>
      <c r="AE79" s="3">
        <v>0</v>
      </c>
      <c r="AF79" t="s">
        <v>77</v>
      </c>
      <c r="AG79" s="13">
        <v>3</v>
      </c>
      <c r="AQ79"/>
    </row>
    <row r="80" spans="1:43" x14ac:dyDescent="0.2">
      <c r="A80" t="s">
        <v>220</v>
      </c>
      <c r="B80" t="s">
        <v>301</v>
      </c>
      <c r="C80" t="s">
        <v>466</v>
      </c>
      <c r="D80" t="s">
        <v>545</v>
      </c>
      <c r="E80" s="3">
        <v>248.3111111111111</v>
      </c>
      <c r="F80" s="3">
        <f>Table3[[#This Row],[Total Hours Nurse Staffing]]/Table3[[#This Row],[MDS Census]]</f>
        <v>4.1800272955074282</v>
      </c>
      <c r="G80" s="3">
        <f>Table3[[#This Row],[Total Direct Care Staff Hours]]/Table3[[#This Row],[MDS Census]]</f>
        <v>3.8050272955074282</v>
      </c>
      <c r="H80" s="3">
        <f>Table3[[#This Row],[Total RN Hours (w/ Admin, DON)]]/Table3[[#This Row],[MDS Census]]</f>
        <v>0.74483175228208354</v>
      </c>
      <c r="I80" s="3">
        <f>Table3[[#This Row],[RN Hours (excl. Admin, DON)]]/Table3[[#This Row],[MDS Census]]</f>
        <v>0.51899498836584934</v>
      </c>
      <c r="J80" s="3">
        <f t="shared" si="1"/>
        <v>1037.9472222222223</v>
      </c>
      <c r="K80" s="3">
        <f>SUM(Table3[[#This Row],[RN Hours (excl. Admin, DON)]], Table3[[#This Row],[LPN Hours (excl. Admin)]], Table3[[#This Row],[CNA Hours]], Table3[[#This Row],[NA TR Hours]], Table3[[#This Row],[Med Aide/Tech Hours]])</f>
        <v>944.83055555555563</v>
      </c>
      <c r="L80" s="3">
        <f>SUM(Table3[[#This Row],[RN Hours (excl. Admin, DON)]:[RN DON Hours]])</f>
        <v>184.95000000000002</v>
      </c>
      <c r="M80" s="3">
        <v>128.87222222222223</v>
      </c>
      <c r="N80" s="3">
        <v>52.7</v>
      </c>
      <c r="O80" s="3">
        <v>3.3777777777777778</v>
      </c>
      <c r="P80" s="3">
        <f>SUM(Table3[[#This Row],[LPN Hours (excl. Admin)]:[LPN Admin Hours]])</f>
        <v>313.01666666666665</v>
      </c>
      <c r="Q80" s="3">
        <v>275.97777777777776</v>
      </c>
      <c r="R80" s="3">
        <v>37.038888888888891</v>
      </c>
      <c r="S80" s="3">
        <f>SUM(Table3[[#This Row],[CNA Hours]], Table3[[#This Row],[NA TR Hours]], Table3[[#This Row],[Med Aide/Tech Hours]])</f>
        <v>539.98055555555561</v>
      </c>
      <c r="T80" s="3">
        <v>539.98055555555561</v>
      </c>
      <c r="U80" s="3">
        <v>0</v>
      </c>
      <c r="V80" s="3">
        <v>0</v>
      </c>
      <c r="W80" s="3">
        <f>SUM(Table3[[#This Row],[RN Hours Contract]:[Med Aide Hours Contract]])</f>
        <v>0</v>
      </c>
      <c r="X80" s="3">
        <v>0</v>
      </c>
      <c r="Y80" s="3">
        <v>0</v>
      </c>
      <c r="Z80" s="3">
        <v>0</v>
      </c>
      <c r="AA80" s="3">
        <v>0</v>
      </c>
      <c r="AB80" s="3">
        <v>0</v>
      </c>
      <c r="AC80" s="3">
        <v>0</v>
      </c>
      <c r="AD80" s="3">
        <v>0</v>
      </c>
      <c r="AE80" s="3">
        <v>0</v>
      </c>
      <c r="AF80" t="s">
        <v>78</v>
      </c>
      <c r="AG80" s="13">
        <v>3</v>
      </c>
      <c r="AQ80"/>
    </row>
    <row r="81" spans="1:43" x14ac:dyDescent="0.2">
      <c r="A81" t="s">
        <v>220</v>
      </c>
      <c r="B81" t="s">
        <v>302</v>
      </c>
      <c r="C81" t="s">
        <v>494</v>
      </c>
      <c r="D81" t="s">
        <v>545</v>
      </c>
      <c r="E81" s="3">
        <v>121.64444444444445</v>
      </c>
      <c r="F81" s="3">
        <f>Table3[[#This Row],[Total Hours Nurse Staffing]]/Table3[[#This Row],[MDS Census]]</f>
        <v>3.3780571793934961</v>
      </c>
      <c r="G81" s="3">
        <f>Table3[[#This Row],[Total Direct Care Staff Hours]]/Table3[[#This Row],[MDS Census]]</f>
        <v>3.1518989769820971</v>
      </c>
      <c r="H81" s="3">
        <f>Table3[[#This Row],[Total RN Hours (w/ Admin, DON)]]/Table3[[#This Row],[MDS Census]]</f>
        <v>0.5346821337230544</v>
      </c>
      <c r="I81" s="3">
        <f>Table3[[#This Row],[RN Hours (excl. Admin, DON)]]/Table3[[#This Row],[MDS Census]]</f>
        <v>0.38465473145780049</v>
      </c>
      <c r="J81" s="3">
        <f t="shared" si="1"/>
        <v>410.92188888888887</v>
      </c>
      <c r="K81" s="3">
        <f>SUM(Table3[[#This Row],[RN Hours (excl. Admin, DON)]], Table3[[#This Row],[LPN Hours (excl. Admin)]], Table3[[#This Row],[CNA Hours]], Table3[[#This Row],[NA TR Hours]], Table3[[#This Row],[Med Aide/Tech Hours]])</f>
        <v>383.411</v>
      </c>
      <c r="L81" s="3">
        <f>SUM(Table3[[#This Row],[RN Hours (excl. Admin, DON)]:[RN DON Hours]])</f>
        <v>65.041111111111107</v>
      </c>
      <c r="M81" s="3">
        <v>46.791111111111107</v>
      </c>
      <c r="N81" s="3">
        <v>12.65</v>
      </c>
      <c r="O81" s="3">
        <v>5.6</v>
      </c>
      <c r="P81" s="3">
        <f>SUM(Table3[[#This Row],[LPN Hours (excl. Admin)]:[LPN Admin Hours]])</f>
        <v>138.42166666666668</v>
      </c>
      <c r="Q81" s="3">
        <v>129.16077777777778</v>
      </c>
      <c r="R81" s="3">
        <v>9.2608888888888892</v>
      </c>
      <c r="S81" s="3">
        <f>SUM(Table3[[#This Row],[CNA Hours]], Table3[[#This Row],[NA TR Hours]], Table3[[#This Row],[Med Aide/Tech Hours]])</f>
        <v>207.4591111111111</v>
      </c>
      <c r="T81" s="3">
        <v>199.11855555555553</v>
      </c>
      <c r="U81" s="3">
        <v>0</v>
      </c>
      <c r="V81" s="3">
        <v>8.3405555555555555</v>
      </c>
      <c r="W81" s="3">
        <f>SUM(Table3[[#This Row],[RN Hours Contract]:[Med Aide Hours Contract]])</f>
        <v>0</v>
      </c>
      <c r="X81" s="3">
        <v>0</v>
      </c>
      <c r="Y81" s="3">
        <v>0</v>
      </c>
      <c r="Z81" s="3">
        <v>0</v>
      </c>
      <c r="AA81" s="3">
        <v>0</v>
      </c>
      <c r="AB81" s="3">
        <v>0</v>
      </c>
      <c r="AC81" s="3">
        <v>0</v>
      </c>
      <c r="AD81" s="3">
        <v>0</v>
      </c>
      <c r="AE81" s="3">
        <v>0</v>
      </c>
      <c r="AF81" t="s">
        <v>79</v>
      </c>
      <c r="AG81" s="13">
        <v>3</v>
      </c>
      <c r="AQ81"/>
    </row>
    <row r="82" spans="1:43" x14ac:dyDescent="0.2">
      <c r="A82" t="s">
        <v>220</v>
      </c>
      <c r="B82" t="s">
        <v>303</v>
      </c>
      <c r="C82" t="s">
        <v>465</v>
      </c>
      <c r="D82" t="s">
        <v>546</v>
      </c>
      <c r="E82" s="3">
        <v>122.27777777777777</v>
      </c>
      <c r="F82" s="3">
        <f>Table3[[#This Row],[Total Hours Nurse Staffing]]/Table3[[#This Row],[MDS Census]]</f>
        <v>3.9445597455701957</v>
      </c>
      <c r="G82" s="3">
        <f>Table3[[#This Row],[Total Direct Care Staff Hours]]/Table3[[#This Row],[MDS Census]]</f>
        <v>3.8606433439345751</v>
      </c>
      <c r="H82" s="3">
        <f>Table3[[#This Row],[Total RN Hours (w/ Admin, DON)]]/Table3[[#This Row],[MDS Census]]</f>
        <v>0.96570922308041784</v>
      </c>
      <c r="I82" s="3">
        <f>Table3[[#This Row],[RN Hours (excl. Admin, DON)]]/Table3[[#This Row],[MDS Census]]</f>
        <v>0.88179282144479776</v>
      </c>
      <c r="J82" s="3">
        <f t="shared" si="1"/>
        <v>482.33199999999999</v>
      </c>
      <c r="K82" s="3">
        <f>SUM(Table3[[#This Row],[RN Hours (excl. Admin, DON)]], Table3[[#This Row],[LPN Hours (excl. Admin)]], Table3[[#This Row],[CNA Hours]], Table3[[#This Row],[NA TR Hours]], Table3[[#This Row],[Med Aide/Tech Hours]])</f>
        <v>472.07088888888887</v>
      </c>
      <c r="L82" s="3">
        <f>SUM(Table3[[#This Row],[RN Hours (excl. Admin, DON)]:[RN DON Hours]])</f>
        <v>118.08477777777776</v>
      </c>
      <c r="M82" s="3">
        <v>107.82366666666665</v>
      </c>
      <c r="N82" s="3">
        <v>4.8388888888888886</v>
      </c>
      <c r="O82" s="3">
        <v>5.4222222222222225</v>
      </c>
      <c r="P82" s="3">
        <f>SUM(Table3[[#This Row],[LPN Hours (excl. Admin)]:[LPN Admin Hours]])</f>
        <v>95.844444444444449</v>
      </c>
      <c r="Q82" s="3">
        <v>95.844444444444449</v>
      </c>
      <c r="R82" s="3">
        <v>0</v>
      </c>
      <c r="S82" s="3">
        <f>SUM(Table3[[#This Row],[CNA Hours]], Table3[[#This Row],[NA TR Hours]], Table3[[#This Row],[Med Aide/Tech Hours]])</f>
        <v>268.40277777777777</v>
      </c>
      <c r="T82" s="3">
        <v>258.59722222222223</v>
      </c>
      <c r="U82" s="3">
        <v>0</v>
      </c>
      <c r="V82" s="3">
        <v>9.8055555555555554</v>
      </c>
      <c r="W82" s="3">
        <f>SUM(Table3[[#This Row],[RN Hours Contract]:[Med Aide Hours Contract]])</f>
        <v>38.976444444444446</v>
      </c>
      <c r="X82" s="3">
        <v>0.1597777777777778</v>
      </c>
      <c r="Y82" s="3">
        <v>0</v>
      </c>
      <c r="Z82" s="3">
        <v>0</v>
      </c>
      <c r="AA82" s="3">
        <v>0</v>
      </c>
      <c r="AB82" s="3">
        <v>0</v>
      </c>
      <c r="AC82" s="3">
        <v>38.81666666666667</v>
      </c>
      <c r="AD82" s="3">
        <v>0</v>
      </c>
      <c r="AE82" s="3">
        <v>0</v>
      </c>
      <c r="AF82" t="s">
        <v>80</v>
      </c>
      <c r="AG82" s="13">
        <v>3</v>
      </c>
      <c r="AQ82"/>
    </row>
    <row r="83" spans="1:43" x14ac:dyDescent="0.2">
      <c r="A83" t="s">
        <v>220</v>
      </c>
      <c r="B83" t="s">
        <v>304</v>
      </c>
      <c r="C83" t="s">
        <v>495</v>
      </c>
      <c r="D83" t="s">
        <v>541</v>
      </c>
      <c r="E83" s="3">
        <v>99.7</v>
      </c>
      <c r="F83" s="3">
        <f>Table3[[#This Row],[Total Hours Nurse Staffing]]/Table3[[#This Row],[MDS Census]]</f>
        <v>4.010998551209183</v>
      </c>
      <c r="G83" s="3">
        <f>Table3[[#This Row],[Total Direct Care Staff Hours]]/Table3[[#This Row],[MDS Census]]</f>
        <v>3.6594037668561237</v>
      </c>
      <c r="H83" s="3">
        <f>Table3[[#This Row],[Total RN Hours (w/ Admin, DON)]]/Table3[[#This Row],[MDS Census]]</f>
        <v>1.1597882536498383</v>
      </c>
      <c r="I83" s="3">
        <f>Table3[[#This Row],[RN Hours (excl. Admin, DON)]]/Table3[[#This Row],[MDS Census]]</f>
        <v>0.89011255990192795</v>
      </c>
      <c r="J83" s="3">
        <f t="shared" si="1"/>
        <v>399.89655555555555</v>
      </c>
      <c r="K83" s="3">
        <f>SUM(Table3[[#This Row],[RN Hours (excl. Admin, DON)]], Table3[[#This Row],[LPN Hours (excl. Admin)]], Table3[[#This Row],[CNA Hours]], Table3[[#This Row],[NA TR Hours]], Table3[[#This Row],[Med Aide/Tech Hours]])</f>
        <v>364.84255555555552</v>
      </c>
      <c r="L83" s="3">
        <f>SUM(Table3[[#This Row],[RN Hours (excl. Admin, DON)]:[RN DON Hours]])</f>
        <v>115.63088888888888</v>
      </c>
      <c r="M83" s="3">
        <v>88.74422222222222</v>
      </c>
      <c r="N83" s="3">
        <v>21.82</v>
      </c>
      <c r="O83" s="3">
        <v>5.0666666666666664</v>
      </c>
      <c r="P83" s="3">
        <f>SUM(Table3[[#This Row],[LPN Hours (excl. Admin)]:[LPN Admin Hours]])</f>
        <v>97.605000000000004</v>
      </c>
      <c r="Q83" s="3">
        <v>89.437666666666672</v>
      </c>
      <c r="R83" s="3">
        <v>8.1673333333333336</v>
      </c>
      <c r="S83" s="3">
        <f>SUM(Table3[[#This Row],[CNA Hours]], Table3[[#This Row],[NA TR Hours]], Table3[[#This Row],[Med Aide/Tech Hours]])</f>
        <v>186.66066666666666</v>
      </c>
      <c r="T83" s="3">
        <v>173.18033333333332</v>
      </c>
      <c r="U83" s="3">
        <v>13.480333333333329</v>
      </c>
      <c r="V83" s="3">
        <v>0</v>
      </c>
      <c r="W83" s="3">
        <f>SUM(Table3[[#This Row],[RN Hours Contract]:[Med Aide Hours Contract]])</f>
        <v>27.090444444444444</v>
      </c>
      <c r="X83" s="3">
        <v>3.2024444444444442</v>
      </c>
      <c r="Y83" s="3">
        <v>0</v>
      </c>
      <c r="Z83" s="3">
        <v>0</v>
      </c>
      <c r="AA83" s="3">
        <v>6.9303333333333326</v>
      </c>
      <c r="AB83" s="3">
        <v>0</v>
      </c>
      <c r="AC83" s="3">
        <v>16.957666666666668</v>
      </c>
      <c r="AD83" s="3">
        <v>0</v>
      </c>
      <c r="AE83" s="3">
        <v>0</v>
      </c>
      <c r="AF83" t="s">
        <v>81</v>
      </c>
      <c r="AG83" s="13">
        <v>3</v>
      </c>
      <c r="AQ83"/>
    </row>
    <row r="84" spans="1:43" x14ac:dyDescent="0.2">
      <c r="A84" t="s">
        <v>220</v>
      </c>
      <c r="B84" t="s">
        <v>305</v>
      </c>
      <c r="C84" t="s">
        <v>473</v>
      </c>
      <c r="D84" t="s">
        <v>550</v>
      </c>
      <c r="E84" s="3">
        <v>75.87777777777778</v>
      </c>
      <c r="F84" s="3">
        <f>Table3[[#This Row],[Total Hours Nurse Staffing]]/Table3[[#This Row],[MDS Census]]</f>
        <v>3.6452379557768335</v>
      </c>
      <c r="G84" s="3">
        <f>Table3[[#This Row],[Total Direct Care Staff Hours]]/Table3[[#This Row],[MDS Census]]</f>
        <v>3.3187186996632008</v>
      </c>
      <c r="H84" s="3">
        <f>Table3[[#This Row],[Total RN Hours (w/ Admin, DON)]]/Table3[[#This Row],[MDS Census]]</f>
        <v>0.85733928832918427</v>
      </c>
      <c r="I84" s="3">
        <f>Table3[[#This Row],[RN Hours (excl. Admin, DON)]]/Table3[[#This Row],[MDS Census]]</f>
        <v>0.60106604188021673</v>
      </c>
      <c r="J84" s="3">
        <f t="shared" si="1"/>
        <v>276.59255555555552</v>
      </c>
      <c r="K84" s="3">
        <f>SUM(Table3[[#This Row],[RN Hours (excl. Admin, DON)]], Table3[[#This Row],[LPN Hours (excl. Admin)]], Table3[[#This Row],[CNA Hours]], Table3[[#This Row],[NA TR Hours]], Table3[[#This Row],[Med Aide/Tech Hours]])</f>
        <v>251.81699999999998</v>
      </c>
      <c r="L84" s="3">
        <f>SUM(Table3[[#This Row],[RN Hours (excl. Admin, DON)]:[RN DON Hours]])</f>
        <v>65.052999999999997</v>
      </c>
      <c r="M84" s="3">
        <v>45.607555555555557</v>
      </c>
      <c r="N84" s="3">
        <v>12.912111111111111</v>
      </c>
      <c r="O84" s="3">
        <v>6.5333333333333332</v>
      </c>
      <c r="P84" s="3">
        <f>SUM(Table3[[#This Row],[LPN Hours (excl. Admin)]:[LPN Admin Hours]])</f>
        <v>46.49166666666666</v>
      </c>
      <c r="Q84" s="3">
        <v>41.161555555555552</v>
      </c>
      <c r="R84" s="3">
        <v>5.3301111111111119</v>
      </c>
      <c r="S84" s="3">
        <f>SUM(Table3[[#This Row],[CNA Hours]], Table3[[#This Row],[NA TR Hours]], Table3[[#This Row],[Med Aide/Tech Hours]])</f>
        <v>165.04788888888888</v>
      </c>
      <c r="T84" s="3">
        <v>165.04788888888888</v>
      </c>
      <c r="U84" s="3">
        <v>0</v>
      </c>
      <c r="V84" s="3">
        <v>0</v>
      </c>
      <c r="W84" s="3">
        <f>SUM(Table3[[#This Row],[RN Hours Contract]:[Med Aide Hours Contract]])</f>
        <v>66.190111111111108</v>
      </c>
      <c r="X84" s="3">
        <v>15.67433333333333</v>
      </c>
      <c r="Y84" s="3">
        <v>0</v>
      </c>
      <c r="Z84" s="3">
        <v>0</v>
      </c>
      <c r="AA84" s="3">
        <v>5.1337777777777784</v>
      </c>
      <c r="AB84" s="3">
        <v>0</v>
      </c>
      <c r="AC84" s="3">
        <v>45.381999999999998</v>
      </c>
      <c r="AD84" s="3">
        <v>0</v>
      </c>
      <c r="AE84" s="3">
        <v>0</v>
      </c>
      <c r="AF84" t="s">
        <v>82</v>
      </c>
      <c r="AG84" s="13">
        <v>3</v>
      </c>
      <c r="AQ84"/>
    </row>
    <row r="85" spans="1:43" x14ac:dyDescent="0.2">
      <c r="A85" t="s">
        <v>220</v>
      </c>
      <c r="B85" t="s">
        <v>306</v>
      </c>
      <c r="C85" t="s">
        <v>496</v>
      </c>
      <c r="D85" t="s">
        <v>551</v>
      </c>
      <c r="E85" s="3">
        <v>123.7</v>
      </c>
      <c r="F85" s="3">
        <f>Table3[[#This Row],[Total Hours Nurse Staffing]]/Table3[[#This Row],[MDS Census]]</f>
        <v>3.5528428994880086</v>
      </c>
      <c r="G85" s="3">
        <f>Table3[[#This Row],[Total Direct Care Staff Hours]]/Table3[[#This Row],[MDS Census]]</f>
        <v>3.3753875864546843</v>
      </c>
      <c r="H85" s="3">
        <f>Table3[[#This Row],[Total RN Hours (w/ Admin, DON)]]/Table3[[#This Row],[MDS Census]]</f>
        <v>0.50786849905685794</v>
      </c>
      <c r="I85" s="3">
        <f>Table3[[#This Row],[RN Hours (excl. Admin, DON)]]/Table3[[#This Row],[MDS Census]]</f>
        <v>0.37655708254738163</v>
      </c>
      <c r="J85" s="3">
        <f t="shared" si="1"/>
        <v>439.48666666666668</v>
      </c>
      <c r="K85" s="3">
        <f>SUM(Table3[[#This Row],[RN Hours (excl. Admin, DON)]], Table3[[#This Row],[LPN Hours (excl. Admin)]], Table3[[#This Row],[CNA Hours]], Table3[[#This Row],[NA TR Hours]], Table3[[#This Row],[Med Aide/Tech Hours]])</f>
        <v>417.53544444444447</v>
      </c>
      <c r="L85" s="3">
        <f>SUM(Table3[[#This Row],[RN Hours (excl. Admin, DON)]:[RN DON Hours]])</f>
        <v>62.823333333333331</v>
      </c>
      <c r="M85" s="3">
        <v>46.580111111111108</v>
      </c>
      <c r="N85" s="3">
        <v>12.24322222222222</v>
      </c>
      <c r="O85" s="3">
        <v>4</v>
      </c>
      <c r="P85" s="3">
        <f>SUM(Table3[[#This Row],[LPN Hours (excl. Admin)]:[LPN Admin Hours]])</f>
        <v>133.4638888888889</v>
      </c>
      <c r="Q85" s="3">
        <v>127.75588888888889</v>
      </c>
      <c r="R85" s="3">
        <v>5.7080000000000002</v>
      </c>
      <c r="S85" s="3">
        <f>SUM(Table3[[#This Row],[CNA Hours]], Table3[[#This Row],[NA TR Hours]], Table3[[#This Row],[Med Aide/Tech Hours]])</f>
        <v>243.19944444444442</v>
      </c>
      <c r="T85" s="3">
        <v>223.07022222222221</v>
      </c>
      <c r="U85" s="3">
        <v>1.8610000000000002</v>
      </c>
      <c r="V85" s="3">
        <v>18.268222222222217</v>
      </c>
      <c r="W85" s="3">
        <f>SUM(Table3[[#This Row],[RN Hours Contract]:[Med Aide Hours Contract]])</f>
        <v>64.717666666666688</v>
      </c>
      <c r="X85" s="3">
        <v>3.4424444444444444</v>
      </c>
      <c r="Y85" s="3">
        <v>0</v>
      </c>
      <c r="Z85" s="3">
        <v>0</v>
      </c>
      <c r="AA85" s="3">
        <v>0.17222222222222222</v>
      </c>
      <c r="AB85" s="3">
        <v>0</v>
      </c>
      <c r="AC85" s="3">
        <v>61.103000000000023</v>
      </c>
      <c r="AD85" s="3">
        <v>0</v>
      </c>
      <c r="AE85" s="3">
        <v>0</v>
      </c>
      <c r="AF85" t="s">
        <v>83</v>
      </c>
      <c r="AG85" s="13">
        <v>3</v>
      </c>
      <c r="AQ85"/>
    </row>
    <row r="86" spans="1:43" x14ac:dyDescent="0.2">
      <c r="A86" t="s">
        <v>220</v>
      </c>
      <c r="B86" t="s">
        <v>307</v>
      </c>
      <c r="C86" t="s">
        <v>465</v>
      </c>
      <c r="D86" t="s">
        <v>547</v>
      </c>
      <c r="E86" s="3">
        <v>24.777777777777779</v>
      </c>
      <c r="F86" s="3">
        <f>Table3[[#This Row],[Total Hours Nurse Staffing]]/Table3[[#This Row],[MDS Census]]</f>
        <v>7.3541479820627798</v>
      </c>
      <c r="G86" s="3">
        <f>Table3[[#This Row],[Total Direct Care Staff Hours]]/Table3[[#This Row],[MDS Census]]</f>
        <v>6.9214125560538111</v>
      </c>
      <c r="H86" s="3">
        <f>Table3[[#This Row],[Total RN Hours (w/ Admin, DON)]]/Table3[[#This Row],[MDS Census]]</f>
        <v>1.8801524663677129</v>
      </c>
      <c r="I86" s="3">
        <f>Table3[[#This Row],[RN Hours (excl. Admin, DON)]]/Table3[[#This Row],[MDS Census]]</f>
        <v>1.4474170403587443</v>
      </c>
      <c r="J86" s="3">
        <f t="shared" si="1"/>
        <v>182.21944444444443</v>
      </c>
      <c r="K86" s="3">
        <f>SUM(Table3[[#This Row],[RN Hours (excl. Admin, DON)]], Table3[[#This Row],[LPN Hours (excl. Admin)]], Table3[[#This Row],[CNA Hours]], Table3[[#This Row],[NA TR Hours]], Table3[[#This Row],[Med Aide/Tech Hours]])</f>
        <v>171.49722222222221</v>
      </c>
      <c r="L86" s="3">
        <f>SUM(Table3[[#This Row],[RN Hours (excl. Admin, DON)]:[RN DON Hours]])</f>
        <v>46.585999999999999</v>
      </c>
      <c r="M86" s="3">
        <v>35.863777777777777</v>
      </c>
      <c r="N86" s="3">
        <v>0.26666666666666666</v>
      </c>
      <c r="O86" s="3">
        <v>10.455555555555556</v>
      </c>
      <c r="P86" s="3">
        <f>SUM(Table3[[#This Row],[LPN Hours (excl. Admin)]:[LPN Admin Hours]])</f>
        <v>31.449555555555555</v>
      </c>
      <c r="Q86" s="3">
        <v>31.449555555555555</v>
      </c>
      <c r="R86" s="3">
        <v>0</v>
      </c>
      <c r="S86" s="3">
        <f>SUM(Table3[[#This Row],[CNA Hours]], Table3[[#This Row],[NA TR Hours]], Table3[[#This Row],[Med Aide/Tech Hours]])</f>
        <v>104.18388888888887</v>
      </c>
      <c r="T86" s="3">
        <v>94.261666666666656</v>
      </c>
      <c r="U86" s="3">
        <v>0</v>
      </c>
      <c r="V86" s="3">
        <v>9.9222222222222225</v>
      </c>
      <c r="W86" s="3">
        <f>SUM(Table3[[#This Row],[RN Hours Contract]:[Med Aide Hours Contract]])</f>
        <v>0</v>
      </c>
      <c r="X86" s="3">
        <v>0</v>
      </c>
      <c r="Y86" s="3">
        <v>0</v>
      </c>
      <c r="Z86" s="3">
        <v>0</v>
      </c>
      <c r="AA86" s="3">
        <v>0</v>
      </c>
      <c r="AB86" s="3">
        <v>0</v>
      </c>
      <c r="AC86" s="3">
        <v>0</v>
      </c>
      <c r="AD86" s="3">
        <v>0</v>
      </c>
      <c r="AE86" s="3">
        <v>0</v>
      </c>
      <c r="AF86" t="s">
        <v>84</v>
      </c>
      <c r="AG86" s="13">
        <v>3</v>
      </c>
      <c r="AQ86"/>
    </row>
    <row r="87" spans="1:43" x14ac:dyDescent="0.2">
      <c r="A87" t="s">
        <v>220</v>
      </c>
      <c r="B87" t="s">
        <v>308</v>
      </c>
      <c r="C87" t="s">
        <v>497</v>
      </c>
      <c r="D87" t="s">
        <v>536</v>
      </c>
      <c r="E87" s="3">
        <v>147.1</v>
      </c>
      <c r="F87" s="3">
        <f>Table3[[#This Row],[Total Hours Nurse Staffing]]/Table3[[#This Row],[MDS Census]]</f>
        <v>3.5608301231210815</v>
      </c>
      <c r="G87" s="3">
        <f>Table3[[#This Row],[Total Direct Care Staff Hours]]/Table3[[#This Row],[MDS Census]]</f>
        <v>3.3091600574061486</v>
      </c>
      <c r="H87" s="3">
        <f>Table3[[#This Row],[Total RN Hours (w/ Admin, DON)]]/Table3[[#This Row],[MDS Census]]</f>
        <v>0.53026361507666742</v>
      </c>
      <c r="I87" s="3">
        <f>Table3[[#This Row],[RN Hours (excl. Admin, DON)]]/Table3[[#This Row],[MDS Census]]</f>
        <v>0.3892975300249264</v>
      </c>
      <c r="J87" s="3">
        <f t="shared" si="1"/>
        <v>523.7981111111111</v>
      </c>
      <c r="K87" s="3">
        <f>SUM(Table3[[#This Row],[RN Hours (excl. Admin, DON)]], Table3[[#This Row],[LPN Hours (excl. Admin)]], Table3[[#This Row],[CNA Hours]], Table3[[#This Row],[NA TR Hours]], Table3[[#This Row],[Med Aide/Tech Hours]])</f>
        <v>486.77744444444443</v>
      </c>
      <c r="L87" s="3">
        <f>SUM(Table3[[#This Row],[RN Hours (excl. Admin, DON)]:[RN DON Hours]])</f>
        <v>78.001777777777775</v>
      </c>
      <c r="M87" s="3">
        <v>57.265666666666668</v>
      </c>
      <c r="N87" s="3">
        <v>14.958333333333334</v>
      </c>
      <c r="O87" s="3">
        <v>5.7777777777777777</v>
      </c>
      <c r="P87" s="3">
        <f>SUM(Table3[[#This Row],[LPN Hours (excl. Admin)]:[LPN Admin Hours]])</f>
        <v>171.22033333333331</v>
      </c>
      <c r="Q87" s="3">
        <v>154.93577777777776</v>
      </c>
      <c r="R87" s="3">
        <v>16.284555555555556</v>
      </c>
      <c r="S87" s="3">
        <f>SUM(Table3[[#This Row],[CNA Hours]], Table3[[#This Row],[NA TR Hours]], Table3[[#This Row],[Med Aide/Tech Hours]])</f>
        <v>274.57600000000002</v>
      </c>
      <c r="T87" s="3">
        <v>274.57600000000002</v>
      </c>
      <c r="U87" s="3">
        <v>0</v>
      </c>
      <c r="V87" s="3">
        <v>0</v>
      </c>
      <c r="W87" s="3">
        <f>SUM(Table3[[#This Row],[RN Hours Contract]:[Med Aide Hours Contract]])</f>
        <v>0</v>
      </c>
      <c r="X87" s="3">
        <v>0</v>
      </c>
      <c r="Y87" s="3">
        <v>0</v>
      </c>
      <c r="Z87" s="3">
        <v>0</v>
      </c>
      <c r="AA87" s="3">
        <v>0</v>
      </c>
      <c r="AB87" s="3">
        <v>0</v>
      </c>
      <c r="AC87" s="3">
        <v>0</v>
      </c>
      <c r="AD87" s="3">
        <v>0</v>
      </c>
      <c r="AE87" s="3">
        <v>0</v>
      </c>
      <c r="AF87" t="s">
        <v>85</v>
      </c>
      <c r="AG87" s="13">
        <v>3</v>
      </c>
      <c r="AQ87"/>
    </row>
    <row r="88" spans="1:43" x14ac:dyDescent="0.2">
      <c r="A88" t="s">
        <v>220</v>
      </c>
      <c r="B88" t="s">
        <v>309</v>
      </c>
      <c r="C88" t="s">
        <v>498</v>
      </c>
      <c r="D88" t="s">
        <v>544</v>
      </c>
      <c r="E88" s="3">
        <v>201.01111111111112</v>
      </c>
      <c r="F88" s="3">
        <f>Table3[[#This Row],[Total Hours Nurse Staffing]]/Table3[[#This Row],[MDS Census]]</f>
        <v>4.5906213034105354</v>
      </c>
      <c r="G88" s="3">
        <f>Table3[[#This Row],[Total Direct Care Staff Hours]]/Table3[[#This Row],[MDS Census]]</f>
        <v>4.0466502680891043</v>
      </c>
      <c r="H88" s="3">
        <f>Table3[[#This Row],[Total RN Hours (w/ Admin, DON)]]/Table3[[#This Row],[MDS Census]]</f>
        <v>0.61595213089381451</v>
      </c>
      <c r="I88" s="3">
        <f>Table3[[#This Row],[RN Hours (excl. Admin, DON)]]/Table3[[#This Row],[MDS Census]]</f>
        <v>0.20263888121165219</v>
      </c>
      <c r="J88" s="3">
        <f t="shared" si="1"/>
        <v>922.76588888888887</v>
      </c>
      <c r="K88" s="3">
        <f>SUM(Table3[[#This Row],[RN Hours (excl. Admin, DON)]], Table3[[#This Row],[LPN Hours (excl. Admin)]], Table3[[#This Row],[CNA Hours]], Table3[[#This Row],[NA TR Hours]], Table3[[#This Row],[Med Aide/Tech Hours]])</f>
        <v>813.42166666666662</v>
      </c>
      <c r="L88" s="3">
        <f>SUM(Table3[[#This Row],[RN Hours (excl. Admin, DON)]:[RN DON Hours]])</f>
        <v>123.81322222222221</v>
      </c>
      <c r="M88" s="3">
        <v>40.732666666666667</v>
      </c>
      <c r="N88" s="3">
        <v>77.658333333333317</v>
      </c>
      <c r="O88" s="3">
        <v>5.4222222222222225</v>
      </c>
      <c r="P88" s="3">
        <f>SUM(Table3[[#This Row],[LPN Hours (excl. Admin)]:[LPN Admin Hours]])</f>
        <v>226.58</v>
      </c>
      <c r="Q88" s="3">
        <v>200.31633333333335</v>
      </c>
      <c r="R88" s="3">
        <v>26.263666666666666</v>
      </c>
      <c r="S88" s="3">
        <f>SUM(Table3[[#This Row],[CNA Hours]], Table3[[#This Row],[NA TR Hours]], Table3[[#This Row],[Med Aide/Tech Hours]])</f>
        <v>572.37266666666665</v>
      </c>
      <c r="T88" s="3">
        <v>532.40033333333326</v>
      </c>
      <c r="U88" s="3">
        <v>0</v>
      </c>
      <c r="V88" s="3">
        <v>39.972333333333331</v>
      </c>
      <c r="W88" s="3">
        <f>SUM(Table3[[#This Row],[RN Hours Contract]:[Med Aide Hours Contract]])</f>
        <v>21.796333333333333</v>
      </c>
      <c r="X88" s="3">
        <v>0</v>
      </c>
      <c r="Y88" s="3">
        <v>0.59633333333333338</v>
      </c>
      <c r="Z88" s="3">
        <v>0</v>
      </c>
      <c r="AA88" s="3">
        <v>7.6333333333333337</v>
      </c>
      <c r="AB88" s="3">
        <v>0</v>
      </c>
      <c r="AC88" s="3">
        <v>13.566666666666666</v>
      </c>
      <c r="AD88" s="3">
        <v>0</v>
      </c>
      <c r="AE88" s="3">
        <v>0</v>
      </c>
      <c r="AF88" t="s">
        <v>86</v>
      </c>
      <c r="AG88" s="13">
        <v>3</v>
      </c>
      <c r="AQ88"/>
    </row>
    <row r="89" spans="1:43" x14ac:dyDescent="0.2">
      <c r="A89" t="s">
        <v>220</v>
      </c>
      <c r="B89" t="s">
        <v>310</v>
      </c>
      <c r="C89" t="s">
        <v>448</v>
      </c>
      <c r="D89" t="s">
        <v>534</v>
      </c>
      <c r="E89" s="3">
        <v>124.85555555555555</v>
      </c>
      <c r="F89" s="3">
        <f>Table3[[#This Row],[Total Hours Nurse Staffing]]/Table3[[#This Row],[MDS Census]]</f>
        <v>4.0500133487585659</v>
      </c>
      <c r="G89" s="3">
        <f>Table3[[#This Row],[Total Direct Care Staff Hours]]/Table3[[#This Row],[MDS Census]]</f>
        <v>3.7908916970721722</v>
      </c>
      <c r="H89" s="3">
        <f>Table3[[#This Row],[Total RN Hours (w/ Admin, DON)]]/Table3[[#This Row],[MDS Census]]</f>
        <v>0.61758031503070221</v>
      </c>
      <c r="I89" s="3">
        <f>Table3[[#This Row],[RN Hours (excl. Admin, DON)]]/Table3[[#This Row],[MDS Census]]</f>
        <v>0.42702678650885473</v>
      </c>
      <c r="J89" s="3">
        <f t="shared" si="1"/>
        <v>505.66666666666669</v>
      </c>
      <c r="K89" s="3">
        <f>SUM(Table3[[#This Row],[RN Hours (excl. Admin, DON)]], Table3[[#This Row],[LPN Hours (excl. Admin)]], Table3[[#This Row],[CNA Hours]], Table3[[#This Row],[NA TR Hours]], Table3[[#This Row],[Med Aide/Tech Hours]])</f>
        <v>473.31388888888887</v>
      </c>
      <c r="L89" s="3">
        <f>SUM(Table3[[#This Row],[RN Hours (excl. Admin, DON)]:[RN DON Hours]])</f>
        <v>77.108333333333334</v>
      </c>
      <c r="M89" s="3">
        <v>53.31666666666667</v>
      </c>
      <c r="N89" s="3">
        <v>18.925000000000001</v>
      </c>
      <c r="O89" s="3">
        <v>4.8666666666666663</v>
      </c>
      <c r="P89" s="3">
        <f>SUM(Table3[[#This Row],[LPN Hours (excl. Admin)]:[LPN Admin Hours]])</f>
        <v>145.96111111111111</v>
      </c>
      <c r="Q89" s="3">
        <v>137.4</v>
      </c>
      <c r="R89" s="3">
        <v>8.5611111111111118</v>
      </c>
      <c r="S89" s="3">
        <f>SUM(Table3[[#This Row],[CNA Hours]], Table3[[#This Row],[NA TR Hours]], Table3[[#This Row],[Med Aide/Tech Hours]])</f>
        <v>282.59722222222223</v>
      </c>
      <c r="T89" s="3">
        <v>267.23055555555555</v>
      </c>
      <c r="U89" s="3">
        <v>0</v>
      </c>
      <c r="V89" s="3">
        <v>15.366666666666667</v>
      </c>
      <c r="W89" s="3">
        <f>SUM(Table3[[#This Row],[RN Hours Contract]:[Med Aide Hours Contract]])</f>
        <v>10.419444444444444</v>
      </c>
      <c r="X89" s="3">
        <v>2.5222222222222221</v>
      </c>
      <c r="Y89" s="3">
        <v>0</v>
      </c>
      <c r="Z89" s="3">
        <v>0</v>
      </c>
      <c r="AA89" s="3">
        <v>2.4277777777777776</v>
      </c>
      <c r="AB89" s="3">
        <v>0</v>
      </c>
      <c r="AC89" s="3">
        <v>5.4694444444444441</v>
      </c>
      <c r="AD89" s="3">
        <v>0</v>
      </c>
      <c r="AE89" s="3">
        <v>0</v>
      </c>
      <c r="AF89" t="s">
        <v>87</v>
      </c>
      <c r="AG89" s="13">
        <v>3</v>
      </c>
      <c r="AQ89"/>
    </row>
    <row r="90" spans="1:43" x14ac:dyDescent="0.2">
      <c r="A90" t="s">
        <v>220</v>
      </c>
      <c r="B90" t="s">
        <v>311</v>
      </c>
      <c r="C90" t="s">
        <v>444</v>
      </c>
      <c r="D90" t="s">
        <v>545</v>
      </c>
      <c r="E90" s="3">
        <v>143.38888888888889</v>
      </c>
      <c r="F90" s="3">
        <f>Table3[[#This Row],[Total Hours Nurse Staffing]]/Table3[[#This Row],[MDS Census]]</f>
        <v>3.7567330492057343</v>
      </c>
      <c r="G90" s="3">
        <f>Table3[[#This Row],[Total Direct Care Staff Hours]]/Table3[[#This Row],[MDS Census]]</f>
        <v>3.5768554823711733</v>
      </c>
      <c r="H90" s="3">
        <f>Table3[[#This Row],[Total RN Hours (w/ Admin, DON)]]/Table3[[#This Row],[MDS Census]]</f>
        <v>0.55475397132894222</v>
      </c>
      <c r="I90" s="3">
        <f>Table3[[#This Row],[RN Hours (excl. Admin, DON)]]/Table3[[#This Row],[MDS Census]]</f>
        <v>0.37487640449438203</v>
      </c>
      <c r="J90" s="3">
        <f t="shared" si="1"/>
        <v>538.67377777777779</v>
      </c>
      <c r="K90" s="3">
        <f>SUM(Table3[[#This Row],[RN Hours (excl. Admin, DON)]], Table3[[#This Row],[LPN Hours (excl. Admin)]], Table3[[#This Row],[CNA Hours]], Table3[[#This Row],[NA TR Hours]], Table3[[#This Row],[Med Aide/Tech Hours]])</f>
        <v>512.88133333333326</v>
      </c>
      <c r="L90" s="3">
        <f>SUM(Table3[[#This Row],[RN Hours (excl. Admin, DON)]:[RN DON Hours]])</f>
        <v>79.545555555555552</v>
      </c>
      <c r="M90" s="3">
        <v>53.75311111111111</v>
      </c>
      <c r="N90" s="3">
        <v>21.436888888888888</v>
      </c>
      <c r="O90" s="3">
        <v>4.3555555555555552</v>
      </c>
      <c r="P90" s="3">
        <f>SUM(Table3[[#This Row],[LPN Hours (excl. Admin)]:[LPN Admin Hours]])</f>
        <v>131.50344444444443</v>
      </c>
      <c r="Q90" s="3">
        <v>131.50344444444443</v>
      </c>
      <c r="R90" s="3">
        <v>0</v>
      </c>
      <c r="S90" s="3">
        <f>SUM(Table3[[#This Row],[CNA Hours]], Table3[[#This Row],[NA TR Hours]], Table3[[#This Row],[Med Aide/Tech Hours]])</f>
        <v>327.62477777777781</v>
      </c>
      <c r="T90" s="3">
        <v>278.58822222222221</v>
      </c>
      <c r="U90" s="3">
        <v>3.0893333333333328</v>
      </c>
      <c r="V90" s="3">
        <v>45.947222222222244</v>
      </c>
      <c r="W90" s="3">
        <f>SUM(Table3[[#This Row],[RN Hours Contract]:[Med Aide Hours Contract]])</f>
        <v>36.450000000000003</v>
      </c>
      <c r="X90" s="3">
        <v>6.1046666666666658</v>
      </c>
      <c r="Y90" s="3">
        <v>0</v>
      </c>
      <c r="Z90" s="3">
        <v>0</v>
      </c>
      <c r="AA90" s="3">
        <v>0</v>
      </c>
      <c r="AB90" s="3">
        <v>0</v>
      </c>
      <c r="AC90" s="3">
        <v>15.622111111111114</v>
      </c>
      <c r="AD90" s="3">
        <v>0</v>
      </c>
      <c r="AE90" s="3">
        <v>14.723222222222219</v>
      </c>
      <c r="AF90" t="s">
        <v>88</v>
      </c>
      <c r="AG90" s="13">
        <v>3</v>
      </c>
      <c r="AQ90"/>
    </row>
    <row r="91" spans="1:43" x14ac:dyDescent="0.2">
      <c r="A91" t="s">
        <v>220</v>
      </c>
      <c r="B91" t="s">
        <v>312</v>
      </c>
      <c r="C91" t="s">
        <v>442</v>
      </c>
      <c r="D91" t="s">
        <v>534</v>
      </c>
      <c r="E91" s="3">
        <v>118.23333333333333</v>
      </c>
      <c r="F91" s="3">
        <f>Table3[[#This Row],[Total Hours Nurse Staffing]]/Table3[[#This Row],[MDS Census]]</f>
        <v>3.4474908373273188</v>
      </c>
      <c r="G91" s="3">
        <f>Table3[[#This Row],[Total Direct Care Staff Hours]]/Table3[[#This Row],[MDS Census]]</f>
        <v>3.2413776900667228</v>
      </c>
      <c r="H91" s="3">
        <f>Table3[[#This Row],[Total RN Hours (w/ Admin, DON)]]/Table3[[#This Row],[MDS Census]]</f>
        <v>0.58060802556150737</v>
      </c>
      <c r="I91" s="3">
        <f>Table3[[#This Row],[RN Hours (excl. Admin, DON)]]/Table3[[#This Row],[MDS Census]]</f>
        <v>0.37449487830091155</v>
      </c>
      <c r="J91" s="3">
        <f t="shared" si="1"/>
        <v>407.60833333333335</v>
      </c>
      <c r="K91" s="3">
        <f>SUM(Table3[[#This Row],[RN Hours (excl. Admin, DON)]], Table3[[#This Row],[LPN Hours (excl. Admin)]], Table3[[#This Row],[CNA Hours]], Table3[[#This Row],[NA TR Hours]], Table3[[#This Row],[Med Aide/Tech Hours]])</f>
        <v>383.23888888888888</v>
      </c>
      <c r="L91" s="3">
        <f>SUM(Table3[[#This Row],[RN Hours (excl. Admin, DON)]:[RN DON Hours]])</f>
        <v>68.647222222222226</v>
      </c>
      <c r="M91" s="3">
        <v>44.277777777777779</v>
      </c>
      <c r="N91" s="3">
        <v>20.827777777777779</v>
      </c>
      <c r="O91" s="3">
        <v>3.5416666666666665</v>
      </c>
      <c r="P91" s="3">
        <f>SUM(Table3[[#This Row],[LPN Hours (excl. Admin)]:[LPN Admin Hours]])</f>
        <v>112.89722222222223</v>
      </c>
      <c r="Q91" s="3">
        <v>112.89722222222223</v>
      </c>
      <c r="R91" s="3">
        <v>0</v>
      </c>
      <c r="S91" s="3">
        <f>SUM(Table3[[#This Row],[CNA Hours]], Table3[[#This Row],[NA TR Hours]], Table3[[#This Row],[Med Aide/Tech Hours]])</f>
        <v>226.0638888888889</v>
      </c>
      <c r="T91" s="3">
        <v>216.31666666666666</v>
      </c>
      <c r="U91" s="3">
        <v>0</v>
      </c>
      <c r="V91" s="3">
        <v>9.7472222222222218</v>
      </c>
      <c r="W91" s="3">
        <f>SUM(Table3[[#This Row],[RN Hours Contract]:[Med Aide Hours Contract]])</f>
        <v>8.8166666666666664</v>
      </c>
      <c r="X91" s="3">
        <v>5.7277777777777779</v>
      </c>
      <c r="Y91" s="3">
        <v>0</v>
      </c>
      <c r="Z91" s="3">
        <v>0</v>
      </c>
      <c r="AA91" s="3">
        <v>2.1111111111111112</v>
      </c>
      <c r="AB91" s="3">
        <v>0</v>
      </c>
      <c r="AC91" s="3">
        <v>0.97777777777777775</v>
      </c>
      <c r="AD91" s="3">
        <v>0</v>
      </c>
      <c r="AE91" s="3">
        <v>0</v>
      </c>
      <c r="AF91" t="s">
        <v>89</v>
      </c>
      <c r="AG91" s="13">
        <v>3</v>
      </c>
      <c r="AQ91"/>
    </row>
    <row r="92" spans="1:43" x14ac:dyDescent="0.2">
      <c r="A92" t="s">
        <v>220</v>
      </c>
      <c r="B92" t="s">
        <v>313</v>
      </c>
      <c r="C92" t="s">
        <v>499</v>
      </c>
      <c r="D92" t="s">
        <v>534</v>
      </c>
      <c r="E92" s="3">
        <v>137.38888888888889</v>
      </c>
      <c r="F92" s="3">
        <f>Table3[[#This Row],[Total Hours Nurse Staffing]]/Table3[[#This Row],[MDS Census]]</f>
        <v>3.6930691467852816</v>
      </c>
      <c r="G92" s="3">
        <f>Table3[[#This Row],[Total Direct Care Staff Hours]]/Table3[[#This Row],[MDS Census]]</f>
        <v>3.4380186008896079</v>
      </c>
      <c r="H92" s="3">
        <f>Table3[[#This Row],[Total RN Hours (w/ Admin, DON)]]/Table3[[#This Row],[MDS Census]]</f>
        <v>1.1874435907804288</v>
      </c>
      <c r="I92" s="3">
        <f>Table3[[#This Row],[RN Hours (excl. Admin, DON)]]/Table3[[#This Row],[MDS Census]]</f>
        <v>0.9323930448847555</v>
      </c>
      <c r="J92" s="3">
        <f t="shared" si="1"/>
        <v>507.38666666666671</v>
      </c>
      <c r="K92" s="3">
        <f>SUM(Table3[[#This Row],[RN Hours (excl. Admin, DON)]], Table3[[#This Row],[LPN Hours (excl. Admin)]], Table3[[#This Row],[CNA Hours]], Table3[[#This Row],[NA TR Hours]], Table3[[#This Row],[Med Aide/Tech Hours]])</f>
        <v>472.34555555555556</v>
      </c>
      <c r="L92" s="3">
        <f>SUM(Table3[[#This Row],[RN Hours (excl. Admin, DON)]:[RN DON Hours]])</f>
        <v>163.14155555555558</v>
      </c>
      <c r="M92" s="3">
        <v>128.10044444444446</v>
      </c>
      <c r="N92" s="3">
        <v>31.218888888888891</v>
      </c>
      <c r="O92" s="3">
        <v>3.8222222222222224</v>
      </c>
      <c r="P92" s="3">
        <f>SUM(Table3[[#This Row],[LPN Hours (excl. Admin)]:[LPN Admin Hours]])</f>
        <v>92.12422222222223</v>
      </c>
      <c r="Q92" s="3">
        <v>92.12422222222223</v>
      </c>
      <c r="R92" s="3">
        <v>0</v>
      </c>
      <c r="S92" s="3">
        <f>SUM(Table3[[#This Row],[CNA Hours]], Table3[[#This Row],[NA TR Hours]], Table3[[#This Row],[Med Aide/Tech Hours]])</f>
        <v>252.12088888888889</v>
      </c>
      <c r="T92" s="3">
        <v>241.452</v>
      </c>
      <c r="U92" s="3">
        <v>10.668888888888889</v>
      </c>
      <c r="V92" s="3">
        <v>0</v>
      </c>
      <c r="W92" s="3">
        <f>SUM(Table3[[#This Row],[RN Hours Contract]:[Med Aide Hours Contract]])</f>
        <v>0</v>
      </c>
      <c r="X92" s="3">
        <v>0</v>
      </c>
      <c r="Y92" s="3">
        <v>0</v>
      </c>
      <c r="Z92" s="3">
        <v>0</v>
      </c>
      <c r="AA92" s="3">
        <v>0</v>
      </c>
      <c r="AB92" s="3">
        <v>0</v>
      </c>
      <c r="AC92" s="3">
        <v>0</v>
      </c>
      <c r="AD92" s="3">
        <v>0</v>
      </c>
      <c r="AE92" s="3">
        <v>0</v>
      </c>
      <c r="AF92" t="s">
        <v>90</v>
      </c>
      <c r="AG92" s="13">
        <v>3</v>
      </c>
      <c r="AQ92"/>
    </row>
    <row r="93" spans="1:43" x14ac:dyDescent="0.2">
      <c r="A93" t="s">
        <v>220</v>
      </c>
      <c r="B93" t="s">
        <v>314</v>
      </c>
      <c r="C93" t="s">
        <v>463</v>
      </c>
      <c r="D93" t="s">
        <v>541</v>
      </c>
      <c r="E93" s="3">
        <v>37.788888888888891</v>
      </c>
      <c r="F93" s="3">
        <f>Table3[[#This Row],[Total Hours Nurse Staffing]]/Table3[[#This Row],[MDS Census]]</f>
        <v>4.9447427227286092</v>
      </c>
      <c r="G93" s="3">
        <f>Table3[[#This Row],[Total Direct Care Staff Hours]]/Table3[[#This Row],[MDS Census]]</f>
        <v>4.6924228168185831</v>
      </c>
      <c r="H93" s="3">
        <f>Table3[[#This Row],[Total RN Hours (w/ Admin, DON)]]/Table3[[#This Row],[MDS Census]]</f>
        <v>1.0840576301087919</v>
      </c>
      <c r="I93" s="3">
        <f>Table3[[#This Row],[RN Hours (excl. Admin, DON)]]/Table3[[#This Row],[MDS Census]]</f>
        <v>0.83173772419876502</v>
      </c>
      <c r="J93" s="3">
        <f t="shared" si="1"/>
        <v>186.85633333333334</v>
      </c>
      <c r="K93" s="3">
        <f>SUM(Table3[[#This Row],[RN Hours (excl. Admin, DON)]], Table3[[#This Row],[LPN Hours (excl. Admin)]], Table3[[#This Row],[CNA Hours]], Table3[[#This Row],[NA TR Hours]], Table3[[#This Row],[Med Aide/Tech Hours]])</f>
        <v>177.32144444444447</v>
      </c>
      <c r="L93" s="3">
        <f>SUM(Table3[[#This Row],[RN Hours (excl. Admin, DON)]:[RN DON Hours]])</f>
        <v>40.965333333333348</v>
      </c>
      <c r="M93" s="3">
        <v>31.430444444444444</v>
      </c>
      <c r="N93" s="3">
        <v>4.8017777777777848</v>
      </c>
      <c r="O93" s="3">
        <v>4.7331111111111186</v>
      </c>
      <c r="P93" s="3">
        <f>SUM(Table3[[#This Row],[LPN Hours (excl. Admin)]:[LPN Admin Hours]])</f>
        <v>43.778888888888886</v>
      </c>
      <c r="Q93" s="3">
        <v>43.778888888888886</v>
      </c>
      <c r="R93" s="3">
        <v>0</v>
      </c>
      <c r="S93" s="3">
        <f>SUM(Table3[[#This Row],[CNA Hours]], Table3[[#This Row],[NA TR Hours]], Table3[[#This Row],[Med Aide/Tech Hours]])</f>
        <v>102.11211111111112</v>
      </c>
      <c r="T93" s="3">
        <v>102.11211111111112</v>
      </c>
      <c r="U93" s="3">
        <v>0</v>
      </c>
      <c r="V93" s="3">
        <v>0</v>
      </c>
      <c r="W93" s="3">
        <f>SUM(Table3[[#This Row],[RN Hours Contract]:[Med Aide Hours Contract]])</f>
        <v>0</v>
      </c>
      <c r="X93" s="3">
        <v>0</v>
      </c>
      <c r="Y93" s="3">
        <v>0</v>
      </c>
      <c r="Z93" s="3">
        <v>0</v>
      </c>
      <c r="AA93" s="3">
        <v>0</v>
      </c>
      <c r="AB93" s="3">
        <v>0</v>
      </c>
      <c r="AC93" s="3">
        <v>0</v>
      </c>
      <c r="AD93" s="3">
        <v>0</v>
      </c>
      <c r="AE93" s="3">
        <v>0</v>
      </c>
      <c r="AF93" t="s">
        <v>91</v>
      </c>
      <c r="AG93" s="13">
        <v>3</v>
      </c>
      <c r="AQ93"/>
    </row>
    <row r="94" spans="1:43" x14ac:dyDescent="0.2">
      <c r="A94" t="s">
        <v>220</v>
      </c>
      <c r="B94" t="s">
        <v>315</v>
      </c>
      <c r="C94" t="s">
        <v>465</v>
      </c>
      <c r="D94" t="s">
        <v>547</v>
      </c>
      <c r="E94" s="3">
        <v>116.41111111111111</v>
      </c>
      <c r="F94" s="3">
        <f>Table3[[#This Row],[Total Hours Nurse Staffing]]/Table3[[#This Row],[MDS Census]]</f>
        <v>4.3531020330247205</v>
      </c>
      <c r="G94" s="3">
        <f>Table3[[#This Row],[Total Direct Care Staff Hours]]/Table3[[#This Row],[MDS Census]]</f>
        <v>4.2367042092201963</v>
      </c>
      <c r="H94" s="3">
        <f>Table3[[#This Row],[Total RN Hours (w/ Admin, DON)]]/Table3[[#This Row],[MDS Census]]</f>
        <v>0.8819748019471223</v>
      </c>
      <c r="I94" s="3">
        <f>Table3[[#This Row],[RN Hours (excl. Admin, DON)]]/Table3[[#This Row],[MDS Census]]</f>
        <v>0.76557697814259806</v>
      </c>
      <c r="J94" s="3">
        <f t="shared" si="1"/>
        <v>506.74944444444446</v>
      </c>
      <c r="K94" s="3">
        <f>SUM(Table3[[#This Row],[RN Hours (excl. Admin, DON)]], Table3[[#This Row],[LPN Hours (excl. Admin)]], Table3[[#This Row],[CNA Hours]], Table3[[#This Row],[NA TR Hours]], Table3[[#This Row],[Med Aide/Tech Hours]])</f>
        <v>493.19944444444445</v>
      </c>
      <c r="L94" s="3">
        <f>SUM(Table3[[#This Row],[RN Hours (excl. Admin, DON)]:[RN DON Hours]])</f>
        <v>102.67166666666667</v>
      </c>
      <c r="M94" s="3">
        <v>89.12166666666667</v>
      </c>
      <c r="N94" s="3">
        <v>10.172222222222222</v>
      </c>
      <c r="O94" s="3">
        <v>3.3777777777777778</v>
      </c>
      <c r="P94" s="3">
        <f>SUM(Table3[[#This Row],[LPN Hours (excl. Admin)]:[LPN Admin Hours]])</f>
        <v>140.06666666666666</v>
      </c>
      <c r="Q94" s="3">
        <v>140.06666666666666</v>
      </c>
      <c r="R94" s="3">
        <v>0</v>
      </c>
      <c r="S94" s="3">
        <f>SUM(Table3[[#This Row],[CNA Hours]], Table3[[#This Row],[NA TR Hours]], Table3[[#This Row],[Med Aide/Tech Hours]])</f>
        <v>264.01111111111112</v>
      </c>
      <c r="T94" s="3">
        <v>261.01388888888891</v>
      </c>
      <c r="U94" s="3">
        <v>0</v>
      </c>
      <c r="V94" s="3">
        <v>2.9972222222222222</v>
      </c>
      <c r="W94" s="3">
        <f>SUM(Table3[[#This Row],[RN Hours Contract]:[Med Aide Hours Contract]])</f>
        <v>45.032777777777781</v>
      </c>
      <c r="X94" s="3">
        <v>3.430000000000001</v>
      </c>
      <c r="Y94" s="3">
        <v>0</v>
      </c>
      <c r="Z94" s="3">
        <v>0</v>
      </c>
      <c r="AA94" s="3">
        <v>23.35</v>
      </c>
      <c r="AB94" s="3">
        <v>0</v>
      </c>
      <c r="AC94" s="3">
        <v>18.252777777777776</v>
      </c>
      <c r="AD94" s="3">
        <v>0</v>
      </c>
      <c r="AE94" s="3">
        <v>0</v>
      </c>
      <c r="AF94" t="s">
        <v>92</v>
      </c>
      <c r="AG94" s="13">
        <v>3</v>
      </c>
      <c r="AQ94"/>
    </row>
    <row r="95" spans="1:43" x14ac:dyDescent="0.2">
      <c r="A95" t="s">
        <v>220</v>
      </c>
      <c r="B95" t="s">
        <v>316</v>
      </c>
      <c r="C95" t="s">
        <v>490</v>
      </c>
      <c r="D95" t="s">
        <v>545</v>
      </c>
      <c r="E95" s="3">
        <v>139.84444444444443</v>
      </c>
      <c r="F95" s="3">
        <f>Table3[[#This Row],[Total Hours Nurse Staffing]]/Table3[[#This Row],[MDS Census]]</f>
        <v>3.7096162402669632</v>
      </c>
      <c r="G95" s="3">
        <f>Table3[[#This Row],[Total Direct Care Staff Hours]]/Table3[[#This Row],[MDS Census]]</f>
        <v>3.3577371682822186</v>
      </c>
      <c r="H95" s="3">
        <f>Table3[[#This Row],[Total RN Hours (w/ Admin, DON)]]/Table3[[#This Row],[MDS Census]]</f>
        <v>0.54107738757349444</v>
      </c>
      <c r="I95" s="3">
        <f>Table3[[#This Row],[RN Hours (excl. Admin, DON)]]/Table3[[#This Row],[MDS Census]]</f>
        <v>0.39470443349753698</v>
      </c>
      <c r="J95" s="3">
        <f t="shared" si="1"/>
        <v>518.7692222222222</v>
      </c>
      <c r="K95" s="3">
        <f>SUM(Table3[[#This Row],[RN Hours (excl. Admin, DON)]], Table3[[#This Row],[LPN Hours (excl. Admin)]], Table3[[#This Row],[CNA Hours]], Table3[[#This Row],[NA TR Hours]], Table3[[#This Row],[Med Aide/Tech Hours]])</f>
        <v>469.56088888888888</v>
      </c>
      <c r="L95" s="3">
        <f>SUM(Table3[[#This Row],[RN Hours (excl. Admin, DON)]:[RN DON Hours]])</f>
        <v>75.666666666666671</v>
      </c>
      <c r="M95" s="3">
        <v>55.197222222222223</v>
      </c>
      <c r="N95" s="3">
        <v>11.822222222222223</v>
      </c>
      <c r="O95" s="3">
        <v>8.6472222222222221</v>
      </c>
      <c r="P95" s="3">
        <f>SUM(Table3[[#This Row],[LPN Hours (excl. Admin)]:[LPN Admin Hours]])</f>
        <v>209.07499999999999</v>
      </c>
      <c r="Q95" s="3">
        <v>180.33611111111111</v>
      </c>
      <c r="R95" s="3">
        <v>28.738888888888887</v>
      </c>
      <c r="S95" s="3">
        <f>SUM(Table3[[#This Row],[CNA Hours]], Table3[[#This Row],[NA TR Hours]], Table3[[#This Row],[Med Aide/Tech Hours]])</f>
        <v>234.02755555555555</v>
      </c>
      <c r="T95" s="3">
        <v>234.02755555555555</v>
      </c>
      <c r="U95" s="3">
        <v>0</v>
      </c>
      <c r="V95" s="3">
        <v>0</v>
      </c>
      <c r="W95" s="3">
        <f>SUM(Table3[[#This Row],[RN Hours Contract]:[Med Aide Hours Contract]])</f>
        <v>0</v>
      </c>
      <c r="X95" s="3">
        <v>0</v>
      </c>
      <c r="Y95" s="3">
        <v>0</v>
      </c>
      <c r="Z95" s="3">
        <v>0</v>
      </c>
      <c r="AA95" s="3">
        <v>0</v>
      </c>
      <c r="AB95" s="3">
        <v>0</v>
      </c>
      <c r="AC95" s="3">
        <v>0</v>
      </c>
      <c r="AD95" s="3">
        <v>0</v>
      </c>
      <c r="AE95" s="3">
        <v>0</v>
      </c>
      <c r="AF95" t="s">
        <v>93</v>
      </c>
      <c r="AG95" s="13">
        <v>3</v>
      </c>
      <c r="AQ95"/>
    </row>
    <row r="96" spans="1:43" x14ac:dyDescent="0.2">
      <c r="A96" t="s">
        <v>220</v>
      </c>
      <c r="B96" t="s">
        <v>317</v>
      </c>
      <c r="C96" t="s">
        <v>476</v>
      </c>
      <c r="D96" t="s">
        <v>546</v>
      </c>
      <c r="E96" s="3">
        <v>82.477777777777774</v>
      </c>
      <c r="F96" s="3">
        <f>Table3[[#This Row],[Total Hours Nurse Staffing]]/Table3[[#This Row],[MDS Census]]</f>
        <v>3.8225488347029497</v>
      </c>
      <c r="G96" s="3">
        <f>Table3[[#This Row],[Total Direct Care Staff Hours]]/Table3[[#This Row],[MDS Census]]</f>
        <v>3.3914832278054692</v>
      </c>
      <c r="H96" s="3">
        <f>Table3[[#This Row],[Total RN Hours (w/ Admin, DON)]]/Table3[[#This Row],[MDS Census]]</f>
        <v>0.57476357267950962</v>
      </c>
      <c r="I96" s="3">
        <f>Table3[[#This Row],[RN Hours (excl. Admin, DON)]]/Table3[[#This Row],[MDS Census]]</f>
        <v>0.38400916071669139</v>
      </c>
      <c r="J96" s="3">
        <f t="shared" si="1"/>
        <v>315.27533333333326</v>
      </c>
      <c r="K96" s="3">
        <f>SUM(Table3[[#This Row],[RN Hours (excl. Admin, DON)]], Table3[[#This Row],[LPN Hours (excl. Admin)]], Table3[[#This Row],[CNA Hours]], Table3[[#This Row],[NA TR Hours]], Table3[[#This Row],[Med Aide/Tech Hours]])</f>
        <v>279.72199999999998</v>
      </c>
      <c r="L96" s="3">
        <f>SUM(Table3[[#This Row],[RN Hours (excl. Admin, DON)]:[RN DON Hours]])</f>
        <v>47.405222222222221</v>
      </c>
      <c r="M96" s="3">
        <v>31.672222222222221</v>
      </c>
      <c r="N96" s="3">
        <v>10.483000000000001</v>
      </c>
      <c r="O96" s="3">
        <v>5.25</v>
      </c>
      <c r="P96" s="3">
        <f>SUM(Table3[[#This Row],[LPN Hours (excl. Admin)]:[LPN Admin Hours]])</f>
        <v>96.921999999999983</v>
      </c>
      <c r="Q96" s="3">
        <v>77.101666666666659</v>
      </c>
      <c r="R96" s="3">
        <v>19.820333333333327</v>
      </c>
      <c r="S96" s="3">
        <f>SUM(Table3[[#This Row],[CNA Hours]], Table3[[#This Row],[NA TR Hours]], Table3[[#This Row],[Med Aide/Tech Hours]])</f>
        <v>170.9481111111111</v>
      </c>
      <c r="T96" s="3">
        <v>141.47666666666666</v>
      </c>
      <c r="U96" s="3">
        <v>0</v>
      </c>
      <c r="V96" s="3">
        <v>29.471444444444451</v>
      </c>
      <c r="W96" s="3">
        <f>SUM(Table3[[#This Row],[RN Hours Contract]:[Med Aide Hours Contract]])</f>
        <v>0</v>
      </c>
      <c r="X96" s="3">
        <v>0</v>
      </c>
      <c r="Y96" s="3">
        <v>0</v>
      </c>
      <c r="Z96" s="3">
        <v>0</v>
      </c>
      <c r="AA96" s="3">
        <v>0</v>
      </c>
      <c r="AB96" s="3">
        <v>0</v>
      </c>
      <c r="AC96" s="3">
        <v>0</v>
      </c>
      <c r="AD96" s="3">
        <v>0</v>
      </c>
      <c r="AE96" s="3">
        <v>0</v>
      </c>
      <c r="AF96" t="s">
        <v>94</v>
      </c>
      <c r="AG96" s="13">
        <v>3</v>
      </c>
      <c r="AQ96"/>
    </row>
    <row r="97" spans="1:43" x14ac:dyDescent="0.2">
      <c r="A97" t="s">
        <v>220</v>
      </c>
      <c r="B97" t="s">
        <v>318</v>
      </c>
      <c r="C97" t="s">
        <v>500</v>
      </c>
      <c r="D97" t="s">
        <v>539</v>
      </c>
      <c r="E97" s="3">
        <v>85.488888888888894</v>
      </c>
      <c r="F97" s="3">
        <f>Table3[[#This Row],[Total Hours Nurse Staffing]]/Table3[[#This Row],[MDS Census]]</f>
        <v>4.1812503249285156</v>
      </c>
      <c r="G97" s="3">
        <f>Table3[[#This Row],[Total Direct Care Staff Hours]]/Table3[[#This Row],[MDS Census]]</f>
        <v>3.6829074603587211</v>
      </c>
      <c r="H97" s="3">
        <f>Table3[[#This Row],[Total RN Hours (w/ Admin, DON)]]/Table3[[#This Row],[MDS Census]]</f>
        <v>0.87109825838315558</v>
      </c>
      <c r="I97" s="3">
        <f>Table3[[#This Row],[RN Hours (excl. Admin, DON)]]/Table3[[#This Row],[MDS Census]]</f>
        <v>0.49011957369378734</v>
      </c>
      <c r="J97" s="3">
        <f t="shared" si="1"/>
        <v>357.45044444444443</v>
      </c>
      <c r="K97" s="3">
        <f>SUM(Table3[[#This Row],[RN Hours (excl. Admin, DON)]], Table3[[#This Row],[LPN Hours (excl. Admin)]], Table3[[#This Row],[CNA Hours]], Table3[[#This Row],[NA TR Hours]], Table3[[#This Row],[Med Aide/Tech Hours]])</f>
        <v>314.84766666666667</v>
      </c>
      <c r="L97" s="3">
        <f>SUM(Table3[[#This Row],[RN Hours (excl. Admin, DON)]:[RN DON Hours]])</f>
        <v>74.469222222222214</v>
      </c>
      <c r="M97" s="3">
        <v>41.899777777777778</v>
      </c>
      <c r="N97" s="3">
        <v>27.502777777777776</v>
      </c>
      <c r="O97" s="3">
        <v>5.0666666666666664</v>
      </c>
      <c r="P97" s="3">
        <f>SUM(Table3[[#This Row],[LPN Hours (excl. Admin)]:[LPN Admin Hours]])</f>
        <v>63.213888888888889</v>
      </c>
      <c r="Q97" s="3">
        <v>53.180555555555557</v>
      </c>
      <c r="R97" s="3">
        <v>10.033333333333333</v>
      </c>
      <c r="S97" s="3">
        <f>SUM(Table3[[#This Row],[CNA Hours]], Table3[[#This Row],[NA TR Hours]], Table3[[#This Row],[Med Aide/Tech Hours]])</f>
        <v>219.76733333333334</v>
      </c>
      <c r="T97" s="3">
        <v>169.66455555555555</v>
      </c>
      <c r="U97" s="3">
        <v>0</v>
      </c>
      <c r="V97" s="3">
        <v>50.102777777777774</v>
      </c>
      <c r="W97" s="3">
        <f>SUM(Table3[[#This Row],[RN Hours Contract]:[Med Aide Hours Contract]])</f>
        <v>33.338888888888889</v>
      </c>
      <c r="X97" s="3">
        <v>0</v>
      </c>
      <c r="Y97" s="3">
        <v>11.502777777777778</v>
      </c>
      <c r="Z97" s="3">
        <v>0</v>
      </c>
      <c r="AA97" s="3">
        <v>0</v>
      </c>
      <c r="AB97" s="3">
        <v>0</v>
      </c>
      <c r="AC97" s="3">
        <v>21.836111111111112</v>
      </c>
      <c r="AD97" s="3">
        <v>0</v>
      </c>
      <c r="AE97" s="3">
        <v>0</v>
      </c>
      <c r="AF97" t="s">
        <v>95</v>
      </c>
      <c r="AG97" s="13">
        <v>3</v>
      </c>
      <c r="AQ97"/>
    </row>
    <row r="98" spans="1:43" x14ac:dyDescent="0.2">
      <c r="A98" t="s">
        <v>220</v>
      </c>
      <c r="B98" t="s">
        <v>319</v>
      </c>
      <c r="C98" t="s">
        <v>458</v>
      </c>
      <c r="D98" t="s">
        <v>545</v>
      </c>
      <c r="E98" s="3">
        <v>23.855555555555554</v>
      </c>
      <c r="F98" s="3">
        <f>Table3[[#This Row],[Total Hours Nurse Staffing]]/Table3[[#This Row],[MDS Census]]</f>
        <v>4.7753563111318122</v>
      </c>
      <c r="G98" s="3">
        <f>Table3[[#This Row],[Total Direct Care Staff Hours]]/Table3[[#This Row],[MDS Census]]</f>
        <v>4.7753563111318122</v>
      </c>
      <c r="H98" s="3">
        <f>Table3[[#This Row],[Total RN Hours (w/ Admin, DON)]]/Table3[[#This Row],[MDS Census]]</f>
        <v>1.1899580810433164</v>
      </c>
      <c r="I98" s="3">
        <f>Table3[[#This Row],[RN Hours (excl. Admin, DON)]]/Table3[[#This Row],[MDS Census]]</f>
        <v>1.1899580810433164</v>
      </c>
      <c r="J98" s="3">
        <f t="shared" si="1"/>
        <v>113.91877777777778</v>
      </c>
      <c r="K98" s="3">
        <f>SUM(Table3[[#This Row],[RN Hours (excl. Admin, DON)]], Table3[[#This Row],[LPN Hours (excl. Admin)]], Table3[[#This Row],[CNA Hours]], Table3[[#This Row],[NA TR Hours]], Table3[[#This Row],[Med Aide/Tech Hours]])</f>
        <v>113.91877777777778</v>
      </c>
      <c r="L98" s="3">
        <f>SUM(Table3[[#This Row],[RN Hours (excl. Admin, DON)]:[RN DON Hours]])</f>
        <v>28.387111111111114</v>
      </c>
      <c r="M98" s="3">
        <v>28.387111111111114</v>
      </c>
      <c r="N98" s="3">
        <v>0</v>
      </c>
      <c r="O98" s="3">
        <v>0</v>
      </c>
      <c r="P98" s="3">
        <f>SUM(Table3[[#This Row],[LPN Hours (excl. Admin)]:[LPN Admin Hours]])</f>
        <v>16.822111111111113</v>
      </c>
      <c r="Q98" s="3">
        <v>16.822111111111113</v>
      </c>
      <c r="R98" s="3">
        <v>0</v>
      </c>
      <c r="S98" s="3">
        <f>SUM(Table3[[#This Row],[CNA Hours]], Table3[[#This Row],[NA TR Hours]], Table3[[#This Row],[Med Aide/Tech Hours]])</f>
        <v>68.709555555555553</v>
      </c>
      <c r="T98" s="3">
        <v>68.709555555555553</v>
      </c>
      <c r="U98" s="3">
        <v>0</v>
      </c>
      <c r="V98" s="3">
        <v>0</v>
      </c>
      <c r="W98" s="3">
        <f>SUM(Table3[[#This Row],[RN Hours Contract]:[Med Aide Hours Contract]])</f>
        <v>0</v>
      </c>
      <c r="X98" s="3">
        <v>0</v>
      </c>
      <c r="Y98" s="3">
        <v>0</v>
      </c>
      <c r="Z98" s="3">
        <v>0</v>
      </c>
      <c r="AA98" s="3">
        <v>0</v>
      </c>
      <c r="AB98" s="3">
        <v>0</v>
      </c>
      <c r="AC98" s="3">
        <v>0</v>
      </c>
      <c r="AD98" s="3">
        <v>0</v>
      </c>
      <c r="AE98" s="3">
        <v>0</v>
      </c>
      <c r="AF98" t="s">
        <v>96</v>
      </c>
      <c r="AG98" s="13">
        <v>3</v>
      </c>
      <c r="AQ98"/>
    </row>
    <row r="99" spans="1:43" x14ac:dyDescent="0.2">
      <c r="A99" t="s">
        <v>220</v>
      </c>
      <c r="B99" t="s">
        <v>222</v>
      </c>
      <c r="C99" t="s">
        <v>465</v>
      </c>
      <c r="D99" t="s">
        <v>546</v>
      </c>
      <c r="E99" s="3">
        <v>103.98888888888889</v>
      </c>
      <c r="F99" s="3">
        <f>Table3[[#This Row],[Total Hours Nurse Staffing]]/Table3[[#This Row],[MDS Census]]</f>
        <v>3.0595416176941979</v>
      </c>
      <c r="G99" s="3">
        <f>Table3[[#This Row],[Total Direct Care Staff Hours]]/Table3[[#This Row],[MDS Census]]</f>
        <v>2.8689229618548988</v>
      </c>
      <c r="H99" s="3">
        <f>Table3[[#This Row],[Total RN Hours (w/ Admin, DON)]]/Table3[[#This Row],[MDS Census]]</f>
        <v>0.38241265092424404</v>
      </c>
      <c r="I99" s="3">
        <f>Table3[[#This Row],[RN Hours (excl. Admin, DON)]]/Table3[[#This Row],[MDS Census]]</f>
        <v>0.24222673362538732</v>
      </c>
      <c r="J99" s="3">
        <f t="shared" si="1"/>
        <v>318.1583333333333</v>
      </c>
      <c r="K99" s="3">
        <f>SUM(Table3[[#This Row],[RN Hours (excl. Admin, DON)]], Table3[[#This Row],[LPN Hours (excl. Admin)]], Table3[[#This Row],[CNA Hours]], Table3[[#This Row],[NA TR Hours]], Table3[[#This Row],[Med Aide/Tech Hours]])</f>
        <v>298.33611111111111</v>
      </c>
      <c r="L99" s="3">
        <f>SUM(Table3[[#This Row],[RN Hours (excl. Admin, DON)]:[RN DON Hours]])</f>
        <v>39.766666666666666</v>
      </c>
      <c r="M99" s="3">
        <v>25.18888888888889</v>
      </c>
      <c r="N99" s="3">
        <v>9.8666666666666671</v>
      </c>
      <c r="O99" s="3">
        <v>4.7111111111111112</v>
      </c>
      <c r="P99" s="3">
        <f>SUM(Table3[[#This Row],[LPN Hours (excl. Admin)]:[LPN Admin Hours]])</f>
        <v>110.67222222222222</v>
      </c>
      <c r="Q99" s="3">
        <v>105.42777777777778</v>
      </c>
      <c r="R99" s="3">
        <v>5.2444444444444445</v>
      </c>
      <c r="S99" s="3">
        <f>SUM(Table3[[#This Row],[CNA Hours]], Table3[[#This Row],[NA TR Hours]], Table3[[#This Row],[Med Aide/Tech Hours]])</f>
        <v>167.71944444444446</v>
      </c>
      <c r="T99" s="3">
        <v>152.82777777777778</v>
      </c>
      <c r="U99" s="3">
        <v>0</v>
      </c>
      <c r="V99" s="3">
        <v>14.891666666666667</v>
      </c>
      <c r="W99" s="3">
        <f>SUM(Table3[[#This Row],[RN Hours Contract]:[Med Aide Hours Contract]])</f>
        <v>0</v>
      </c>
      <c r="X99" s="3">
        <v>0</v>
      </c>
      <c r="Y99" s="3">
        <v>0</v>
      </c>
      <c r="Z99" s="3">
        <v>0</v>
      </c>
      <c r="AA99" s="3">
        <v>0</v>
      </c>
      <c r="AB99" s="3">
        <v>0</v>
      </c>
      <c r="AC99" s="3">
        <v>0</v>
      </c>
      <c r="AD99" s="3">
        <v>0</v>
      </c>
      <c r="AE99" s="3">
        <v>0</v>
      </c>
      <c r="AF99" t="s">
        <v>97</v>
      </c>
      <c r="AG99" s="13">
        <v>3</v>
      </c>
      <c r="AQ99"/>
    </row>
    <row r="100" spans="1:43" x14ac:dyDescent="0.2">
      <c r="A100" t="s">
        <v>220</v>
      </c>
      <c r="B100" t="s">
        <v>320</v>
      </c>
      <c r="C100" t="s">
        <v>465</v>
      </c>
      <c r="D100" t="s">
        <v>547</v>
      </c>
      <c r="E100" s="3">
        <v>110.77777777777777</v>
      </c>
      <c r="F100" s="3">
        <f>Table3[[#This Row],[Total Hours Nurse Staffing]]/Table3[[#This Row],[MDS Census]]</f>
        <v>3.8539989969909731</v>
      </c>
      <c r="G100" s="3">
        <f>Table3[[#This Row],[Total Direct Care Staff Hours]]/Table3[[#This Row],[MDS Census]]</f>
        <v>3.5456298896690073</v>
      </c>
      <c r="H100" s="3">
        <f>Table3[[#This Row],[Total RN Hours (w/ Admin, DON)]]/Table3[[#This Row],[MDS Census]]</f>
        <v>0.4831043129388165</v>
      </c>
      <c r="I100" s="3">
        <f>Table3[[#This Row],[RN Hours (excl. Admin, DON)]]/Table3[[#This Row],[MDS Census]]</f>
        <v>0.27548144433299904</v>
      </c>
      <c r="J100" s="3">
        <f t="shared" si="1"/>
        <v>426.93744444444445</v>
      </c>
      <c r="K100" s="3">
        <f>SUM(Table3[[#This Row],[RN Hours (excl. Admin, DON)]], Table3[[#This Row],[LPN Hours (excl. Admin)]], Table3[[#This Row],[CNA Hours]], Table3[[#This Row],[NA TR Hours]], Table3[[#This Row],[Med Aide/Tech Hours]])</f>
        <v>392.77699999999999</v>
      </c>
      <c r="L100" s="3">
        <f>SUM(Table3[[#This Row],[RN Hours (excl. Admin, DON)]:[RN DON Hours]])</f>
        <v>53.517222222222223</v>
      </c>
      <c r="M100" s="3">
        <v>30.517222222222223</v>
      </c>
      <c r="N100" s="3">
        <v>16.777777777777779</v>
      </c>
      <c r="O100" s="3">
        <v>6.2222222222222223</v>
      </c>
      <c r="P100" s="3">
        <f>SUM(Table3[[#This Row],[LPN Hours (excl. Admin)]:[LPN Admin Hours]])</f>
        <v>107.22900000000001</v>
      </c>
      <c r="Q100" s="3">
        <v>96.068555555555562</v>
      </c>
      <c r="R100" s="3">
        <v>11.160444444444446</v>
      </c>
      <c r="S100" s="3">
        <f>SUM(Table3[[#This Row],[CNA Hours]], Table3[[#This Row],[NA TR Hours]], Table3[[#This Row],[Med Aide/Tech Hours]])</f>
        <v>266.19122222222222</v>
      </c>
      <c r="T100" s="3">
        <v>238.46399999999997</v>
      </c>
      <c r="U100" s="3">
        <v>0</v>
      </c>
      <c r="V100" s="3">
        <v>27.727222222222224</v>
      </c>
      <c r="W100" s="3">
        <f>SUM(Table3[[#This Row],[RN Hours Contract]:[Med Aide Hours Contract]])</f>
        <v>8.4406666666666652</v>
      </c>
      <c r="X100" s="3">
        <v>5.4622222222222208</v>
      </c>
      <c r="Y100" s="3">
        <v>0</v>
      </c>
      <c r="Z100" s="3">
        <v>0</v>
      </c>
      <c r="AA100" s="3">
        <v>2.9784444444444444</v>
      </c>
      <c r="AB100" s="3">
        <v>0</v>
      </c>
      <c r="AC100" s="3">
        <v>0</v>
      </c>
      <c r="AD100" s="3">
        <v>0</v>
      </c>
      <c r="AE100" s="3">
        <v>0</v>
      </c>
      <c r="AF100" t="s">
        <v>98</v>
      </c>
      <c r="AG100" s="13">
        <v>3</v>
      </c>
      <c r="AQ100"/>
    </row>
    <row r="101" spans="1:43" x14ac:dyDescent="0.2">
      <c r="A101" t="s">
        <v>220</v>
      </c>
      <c r="B101" t="s">
        <v>321</v>
      </c>
      <c r="C101" t="s">
        <v>462</v>
      </c>
      <c r="D101" t="s">
        <v>540</v>
      </c>
      <c r="E101" s="3">
        <v>93.288888888888891</v>
      </c>
      <c r="F101" s="3">
        <f>Table3[[#This Row],[Total Hours Nurse Staffing]]/Table3[[#This Row],[MDS Census]]</f>
        <v>3.7108551691281559</v>
      </c>
      <c r="G101" s="3">
        <f>Table3[[#This Row],[Total Direct Care Staff Hours]]/Table3[[#This Row],[MDS Census]]</f>
        <v>3.2475095283468316</v>
      </c>
      <c r="H101" s="3">
        <f>Table3[[#This Row],[Total RN Hours (w/ Admin, DON)]]/Table3[[#This Row],[MDS Census]]</f>
        <v>0.65299190090519288</v>
      </c>
      <c r="I101" s="3">
        <f>Table3[[#This Row],[RN Hours (excl. Admin, DON)]]/Table3[[#This Row],[MDS Census]]</f>
        <v>0.40781562648880415</v>
      </c>
      <c r="J101" s="3">
        <f t="shared" si="1"/>
        <v>346.18155555555552</v>
      </c>
      <c r="K101" s="3">
        <f>SUM(Table3[[#This Row],[RN Hours (excl. Admin, DON)]], Table3[[#This Row],[LPN Hours (excl. Admin)]], Table3[[#This Row],[CNA Hours]], Table3[[#This Row],[NA TR Hours]], Table3[[#This Row],[Med Aide/Tech Hours]])</f>
        <v>302.95655555555555</v>
      </c>
      <c r="L101" s="3">
        <f>SUM(Table3[[#This Row],[RN Hours (excl. Admin, DON)]:[RN DON Hours]])</f>
        <v>60.916888888888884</v>
      </c>
      <c r="M101" s="3">
        <v>38.044666666666664</v>
      </c>
      <c r="N101" s="3">
        <v>17.272222222222222</v>
      </c>
      <c r="O101" s="3">
        <v>5.6</v>
      </c>
      <c r="P101" s="3">
        <f>SUM(Table3[[#This Row],[LPN Hours (excl. Admin)]:[LPN Admin Hours]])</f>
        <v>103.80833333333332</v>
      </c>
      <c r="Q101" s="3">
        <v>83.455555555555549</v>
      </c>
      <c r="R101" s="3">
        <v>20.352777777777778</v>
      </c>
      <c r="S101" s="3">
        <f>SUM(Table3[[#This Row],[CNA Hours]], Table3[[#This Row],[NA TR Hours]], Table3[[#This Row],[Med Aide/Tech Hours]])</f>
        <v>181.45633333333333</v>
      </c>
      <c r="T101" s="3">
        <v>174.20633333333333</v>
      </c>
      <c r="U101" s="3">
        <v>7.25</v>
      </c>
      <c r="V101" s="3">
        <v>0</v>
      </c>
      <c r="W101" s="3">
        <f>SUM(Table3[[#This Row],[RN Hours Contract]:[Med Aide Hours Contract]])</f>
        <v>3.8891111111111107</v>
      </c>
      <c r="X101" s="3">
        <v>0.99188888888888882</v>
      </c>
      <c r="Y101" s="3">
        <v>0</v>
      </c>
      <c r="Z101" s="3">
        <v>0</v>
      </c>
      <c r="AA101" s="3">
        <v>1.9805555555555556</v>
      </c>
      <c r="AB101" s="3">
        <v>0</v>
      </c>
      <c r="AC101" s="3">
        <v>0.91666666666666663</v>
      </c>
      <c r="AD101" s="3">
        <v>0</v>
      </c>
      <c r="AE101" s="3">
        <v>0</v>
      </c>
      <c r="AF101" t="s">
        <v>99</v>
      </c>
      <c r="AG101" s="13">
        <v>3</v>
      </c>
      <c r="AQ101"/>
    </row>
    <row r="102" spans="1:43" x14ac:dyDescent="0.2">
      <c r="A102" t="s">
        <v>220</v>
      </c>
      <c r="B102" t="s">
        <v>322</v>
      </c>
      <c r="C102" t="s">
        <v>501</v>
      </c>
      <c r="D102" t="s">
        <v>541</v>
      </c>
      <c r="E102" s="3">
        <v>108.68888888888888</v>
      </c>
      <c r="F102" s="3">
        <f>Table3[[#This Row],[Total Hours Nurse Staffing]]/Table3[[#This Row],[MDS Census]]</f>
        <v>4.3501932120220816</v>
      </c>
      <c r="G102" s="3">
        <f>Table3[[#This Row],[Total Direct Care Staff Hours]]/Table3[[#This Row],[MDS Census]]</f>
        <v>4.1184154569617668</v>
      </c>
      <c r="H102" s="3">
        <f>Table3[[#This Row],[Total RN Hours (w/ Admin, DON)]]/Table3[[#This Row],[MDS Census]]</f>
        <v>1.2291545696176651</v>
      </c>
      <c r="I102" s="3">
        <f>Table3[[#This Row],[RN Hours (excl. Admin, DON)]]/Table3[[#This Row],[MDS Census]]</f>
        <v>0.99737681455735028</v>
      </c>
      <c r="J102" s="3">
        <f t="shared" si="1"/>
        <v>472.8176666666667</v>
      </c>
      <c r="K102" s="3">
        <f>SUM(Table3[[#This Row],[RN Hours (excl. Admin, DON)]], Table3[[#This Row],[LPN Hours (excl. Admin)]], Table3[[#This Row],[CNA Hours]], Table3[[#This Row],[NA TR Hours]], Table3[[#This Row],[Med Aide/Tech Hours]])</f>
        <v>447.62599999999998</v>
      </c>
      <c r="L102" s="3">
        <f>SUM(Table3[[#This Row],[RN Hours (excl. Admin, DON)]:[RN DON Hours]])</f>
        <v>133.59544444444444</v>
      </c>
      <c r="M102" s="3">
        <v>108.40377777777778</v>
      </c>
      <c r="N102" s="3">
        <v>14.791666666666666</v>
      </c>
      <c r="O102" s="3">
        <v>10.4</v>
      </c>
      <c r="P102" s="3">
        <f>SUM(Table3[[#This Row],[LPN Hours (excl. Admin)]:[LPN Admin Hours]])</f>
        <v>100.80277777777778</v>
      </c>
      <c r="Q102" s="3">
        <v>100.80277777777778</v>
      </c>
      <c r="R102" s="3">
        <v>0</v>
      </c>
      <c r="S102" s="3">
        <f>SUM(Table3[[#This Row],[CNA Hours]], Table3[[#This Row],[NA TR Hours]], Table3[[#This Row],[Med Aide/Tech Hours]])</f>
        <v>238.41944444444445</v>
      </c>
      <c r="T102" s="3">
        <v>238.41944444444445</v>
      </c>
      <c r="U102" s="3">
        <v>0</v>
      </c>
      <c r="V102" s="3">
        <v>0</v>
      </c>
      <c r="W102" s="3">
        <f>SUM(Table3[[#This Row],[RN Hours Contract]:[Med Aide Hours Contract]])</f>
        <v>49.909333333333336</v>
      </c>
      <c r="X102" s="3">
        <v>12.731555555555557</v>
      </c>
      <c r="Y102" s="3">
        <v>0</v>
      </c>
      <c r="Z102" s="3">
        <v>0</v>
      </c>
      <c r="AA102" s="3">
        <v>1.9805555555555556</v>
      </c>
      <c r="AB102" s="3">
        <v>0</v>
      </c>
      <c r="AC102" s="3">
        <v>35.197222222222223</v>
      </c>
      <c r="AD102" s="3">
        <v>0</v>
      </c>
      <c r="AE102" s="3">
        <v>0</v>
      </c>
      <c r="AF102" t="s">
        <v>100</v>
      </c>
      <c r="AG102" s="13">
        <v>3</v>
      </c>
      <c r="AQ102"/>
    </row>
    <row r="103" spans="1:43" x14ac:dyDescent="0.2">
      <c r="A103" t="s">
        <v>220</v>
      </c>
      <c r="B103" t="s">
        <v>323</v>
      </c>
      <c r="C103" t="s">
        <v>441</v>
      </c>
      <c r="D103" t="s">
        <v>534</v>
      </c>
      <c r="E103" s="3">
        <v>145.54444444444445</v>
      </c>
      <c r="F103" s="3">
        <f>Table3[[#This Row],[Total Hours Nurse Staffing]]/Table3[[#This Row],[MDS Census]]</f>
        <v>3.4892396366134819</v>
      </c>
      <c r="G103" s="3">
        <f>Table3[[#This Row],[Total Direct Care Staff Hours]]/Table3[[#This Row],[MDS Census]]</f>
        <v>3.098789983968242</v>
      </c>
      <c r="H103" s="3">
        <f>Table3[[#This Row],[Total RN Hours (w/ Admin, DON)]]/Table3[[#This Row],[MDS Census]]</f>
        <v>0.3708321245896633</v>
      </c>
      <c r="I103" s="3">
        <f>Table3[[#This Row],[RN Hours (excl. Admin, DON)]]/Table3[[#This Row],[MDS Census]]</f>
        <v>7.9741201618444141E-2</v>
      </c>
      <c r="J103" s="3">
        <f t="shared" si="1"/>
        <v>507.83944444444444</v>
      </c>
      <c r="K103" s="3">
        <f>SUM(Table3[[#This Row],[RN Hours (excl. Admin, DON)]], Table3[[#This Row],[LPN Hours (excl. Admin)]], Table3[[#This Row],[CNA Hours]], Table3[[#This Row],[NA TR Hours]], Table3[[#This Row],[Med Aide/Tech Hours]])</f>
        <v>451.01166666666671</v>
      </c>
      <c r="L103" s="3">
        <f>SUM(Table3[[#This Row],[RN Hours (excl. Admin, DON)]:[RN DON Hours]])</f>
        <v>53.972555555555552</v>
      </c>
      <c r="M103" s="3">
        <v>11.605888888888888</v>
      </c>
      <c r="N103" s="3">
        <v>37.211111111111109</v>
      </c>
      <c r="O103" s="3">
        <v>5.1555555555555559</v>
      </c>
      <c r="P103" s="3">
        <f>SUM(Table3[[#This Row],[LPN Hours (excl. Admin)]:[LPN Admin Hours]])</f>
        <v>169.09922222222221</v>
      </c>
      <c r="Q103" s="3">
        <v>154.6381111111111</v>
      </c>
      <c r="R103" s="3">
        <v>14.46111111111111</v>
      </c>
      <c r="S103" s="3">
        <f>SUM(Table3[[#This Row],[CNA Hours]], Table3[[#This Row],[NA TR Hours]], Table3[[#This Row],[Med Aide/Tech Hours]])</f>
        <v>284.76766666666668</v>
      </c>
      <c r="T103" s="3">
        <v>271.9426666666667</v>
      </c>
      <c r="U103" s="3">
        <v>0.53888888888888886</v>
      </c>
      <c r="V103" s="3">
        <v>12.286111111111111</v>
      </c>
      <c r="W103" s="3">
        <f>SUM(Table3[[#This Row],[RN Hours Contract]:[Med Aide Hours Contract]])</f>
        <v>24.303333333333335</v>
      </c>
      <c r="X103" s="3">
        <v>5.2281111111111116</v>
      </c>
      <c r="Y103" s="3">
        <v>0</v>
      </c>
      <c r="Z103" s="3">
        <v>0</v>
      </c>
      <c r="AA103" s="3">
        <v>5.2297777777777776</v>
      </c>
      <c r="AB103" s="3">
        <v>0</v>
      </c>
      <c r="AC103" s="3">
        <v>13.845444444444446</v>
      </c>
      <c r="AD103" s="3">
        <v>0</v>
      </c>
      <c r="AE103" s="3">
        <v>0</v>
      </c>
      <c r="AF103" t="s">
        <v>101</v>
      </c>
      <c r="AG103" s="13">
        <v>3</v>
      </c>
      <c r="AQ103"/>
    </row>
    <row r="104" spans="1:43" x14ac:dyDescent="0.2">
      <c r="A104" t="s">
        <v>220</v>
      </c>
      <c r="B104" t="s">
        <v>324</v>
      </c>
      <c r="C104" t="s">
        <v>502</v>
      </c>
      <c r="D104" t="s">
        <v>555</v>
      </c>
      <c r="E104" s="3">
        <v>93.3</v>
      </c>
      <c r="F104" s="3">
        <f>Table3[[#This Row],[Total Hours Nurse Staffing]]/Table3[[#This Row],[MDS Census]]</f>
        <v>3.6084256282005476</v>
      </c>
      <c r="G104" s="3">
        <f>Table3[[#This Row],[Total Direct Care Staff Hours]]/Table3[[#This Row],[MDS Census]]</f>
        <v>3.5493569131832796</v>
      </c>
      <c r="H104" s="3">
        <f>Table3[[#This Row],[Total RN Hours (w/ Admin, DON)]]/Table3[[#This Row],[MDS Census]]</f>
        <v>0.40237584851732766</v>
      </c>
      <c r="I104" s="3">
        <f>Table3[[#This Row],[RN Hours (excl. Admin, DON)]]/Table3[[#This Row],[MDS Census]]</f>
        <v>0.34330713350005959</v>
      </c>
      <c r="J104" s="3">
        <f t="shared" si="1"/>
        <v>336.66611111111109</v>
      </c>
      <c r="K104" s="3">
        <f>SUM(Table3[[#This Row],[RN Hours (excl. Admin, DON)]], Table3[[#This Row],[LPN Hours (excl. Admin)]], Table3[[#This Row],[CNA Hours]], Table3[[#This Row],[NA TR Hours]], Table3[[#This Row],[Med Aide/Tech Hours]])</f>
        <v>331.15499999999997</v>
      </c>
      <c r="L104" s="3">
        <f>SUM(Table3[[#This Row],[RN Hours (excl. Admin, DON)]:[RN DON Hours]])</f>
        <v>37.541666666666671</v>
      </c>
      <c r="M104" s="3">
        <v>32.030555555555559</v>
      </c>
      <c r="N104" s="3">
        <v>5.5111111111111111</v>
      </c>
      <c r="O104" s="3">
        <v>0</v>
      </c>
      <c r="P104" s="3">
        <f>SUM(Table3[[#This Row],[LPN Hours (excl. Admin)]:[LPN Admin Hours]])</f>
        <v>114.60288888888888</v>
      </c>
      <c r="Q104" s="3">
        <v>114.60288888888888</v>
      </c>
      <c r="R104" s="3">
        <v>0</v>
      </c>
      <c r="S104" s="3">
        <f>SUM(Table3[[#This Row],[CNA Hours]], Table3[[#This Row],[NA TR Hours]], Table3[[#This Row],[Med Aide/Tech Hours]])</f>
        <v>184.52155555555555</v>
      </c>
      <c r="T104" s="3">
        <v>177.09100000000001</v>
      </c>
      <c r="U104" s="3">
        <v>0</v>
      </c>
      <c r="V104" s="3">
        <v>7.4305555555555554</v>
      </c>
      <c r="W104" s="3">
        <f>SUM(Table3[[#This Row],[RN Hours Contract]:[Med Aide Hours Contract]])</f>
        <v>51.980555555555554</v>
      </c>
      <c r="X104" s="3">
        <v>0</v>
      </c>
      <c r="Y104" s="3">
        <v>0</v>
      </c>
      <c r="Z104" s="3">
        <v>0</v>
      </c>
      <c r="AA104" s="3">
        <v>12.725</v>
      </c>
      <c r="AB104" s="3">
        <v>0</v>
      </c>
      <c r="AC104" s="3">
        <v>39.255555555555553</v>
      </c>
      <c r="AD104" s="3">
        <v>0</v>
      </c>
      <c r="AE104" s="3">
        <v>0</v>
      </c>
      <c r="AF104" t="s">
        <v>102</v>
      </c>
      <c r="AG104" s="13">
        <v>3</v>
      </c>
      <c r="AQ104"/>
    </row>
    <row r="105" spans="1:43" x14ac:dyDescent="0.2">
      <c r="A105" t="s">
        <v>220</v>
      </c>
      <c r="B105" t="s">
        <v>325</v>
      </c>
      <c r="C105" t="s">
        <v>456</v>
      </c>
      <c r="D105" t="s">
        <v>552</v>
      </c>
      <c r="E105" s="3">
        <v>113.5</v>
      </c>
      <c r="F105" s="3">
        <f>Table3[[#This Row],[Total Hours Nurse Staffing]]/Table3[[#This Row],[MDS Census]]</f>
        <v>4.161777777777778</v>
      </c>
      <c r="G105" s="3">
        <f>Table3[[#This Row],[Total Direct Care Staff Hours]]/Table3[[#This Row],[MDS Census]]</f>
        <v>3.767064121390113</v>
      </c>
      <c r="H105" s="3">
        <f>Table3[[#This Row],[Total RN Hours (w/ Admin, DON)]]/Table3[[#This Row],[MDS Census]]</f>
        <v>1.2269593734703867</v>
      </c>
      <c r="I105" s="3">
        <f>Table3[[#This Row],[RN Hours (excl. Admin, DON)]]/Table3[[#This Row],[MDS Census]]</f>
        <v>0.84242682329906993</v>
      </c>
      <c r="J105" s="3">
        <f t="shared" si="1"/>
        <v>472.36177777777783</v>
      </c>
      <c r="K105" s="3">
        <f>SUM(Table3[[#This Row],[RN Hours (excl. Admin, DON)]], Table3[[#This Row],[LPN Hours (excl. Admin)]], Table3[[#This Row],[CNA Hours]], Table3[[#This Row],[NA TR Hours]], Table3[[#This Row],[Med Aide/Tech Hours]])</f>
        <v>427.56177777777782</v>
      </c>
      <c r="L105" s="3">
        <f>SUM(Table3[[#This Row],[RN Hours (excl. Admin, DON)]:[RN DON Hours]])</f>
        <v>139.2598888888889</v>
      </c>
      <c r="M105" s="3">
        <v>95.615444444444435</v>
      </c>
      <c r="N105" s="3">
        <v>38.844444444444441</v>
      </c>
      <c r="O105" s="3">
        <v>4.8</v>
      </c>
      <c r="P105" s="3">
        <f>SUM(Table3[[#This Row],[LPN Hours (excl. Admin)]:[LPN Admin Hours]])</f>
        <v>76.233000000000004</v>
      </c>
      <c r="Q105" s="3">
        <v>75.077444444444453</v>
      </c>
      <c r="R105" s="3">
        <v>1.1555555555555554</v>
      </c>
      <c r="S105" s="3">
        <f>SUM(Table3[[#This Row],[CNA Hours]], Table3[[#This Row],[NA TR Hours]], Table3[[#This Row],[Med Aide/Tech Hours]])</f>
        <v>256.86888888888893</v>
      </c>
      <c r="T105" s="3">
        <v>192.82444444444445</v>
      </c>
      <c r="U105" s="3">
        <v>0</v>
      </c>
      <c r="V105" s="3">
        <v>64.044444444444451</v>
      </c>
      <c r="W105" s="3">
        <f>SUM(Table3[[#This Row],[RN Hours Contract]:[Med Aide Hours Contract]])</f>
        <v>4.8833333333333329</v>
      </c>
      <c r="X105" s="3">
        <v>0.88888888888888884</v>
      </c>
      <c r="Y105" s="3">
        <v>2.838888888888889</v>
      </c>
      <c r="Z105" s="3">
        <v>0</v>
      </c>
      <c r="AA105" s="3">
        <v>0</v>
      </c>
      <c r="AB105" s="3">
        <v>1.1555555555555554</v>
      </c>
      <c r="AC105" s="3">
        <v>0</v>
      </c>
      <c r="AD105" s="3">
        <v>0</v>
      </c>
      <c r="AE105" s="3">
        <v>0</v>
      </c>
      <c r="AF105" t="s">
        <v>103</v>
      </c>
      <c r="AG105" s="13">
        <v>3</v>
      </c>
      <c r="AQ105"/>
    </row>
    <row r="106" spans="1:43" x14ac:dyDescent="0.2">
      <c r="A106" t="s">
        <v>220</v>
      </c>
      <c r="B106" t="s">
        <v>326</v>
      </c>
      <c r="C106" t="s">
        <v>503</v>
      </c>
      <c r="D106" t="s">
        <v>556</v>
      </c>
      <c r="E106" s="3">
        <v>79.87777777777778</v>
      </c>
      <c r="F106" s="3">
        <f>Table3[[#This Row],[Total Hours Nurse Staffing]]/Table3[[#This Row],[MDS Census]]</f>
        <v>3.7701112811239392</v>
      </c>
      <c r="G106" s="3">
        <f>Table3[[#This Row],[Total Direct Care Staff Hours]]/Table3[[#This Row],[MDS Census]]</f>
        <v>3.451715120322715</v>
      </c>
      <c r="H106" s="3">
        <f>Table3[[#This Row],[Total RN Hours (w/ Admin, DON)]]/Table3[[#This Row],[MDS Census]]</f>
        <v>0.94970788704965914</v>
      </c>
      <c r="I106" s="3">
        <f>Table3[[#This Row],[RN Hours (excl. Admin, DON)]]/Table3[[#This Row],[MDS Census]]</f>
        <v>0.77095701766587832</v>
      </c>
      <c r="J106" s="3">
        <f t="shared" si="1"/>
        <v>301.14811111111112</v>
      </c>
      <c r="K106" s="3">
        <f>SUM(Table3[[#This Row],[RN Hours (excl. Admin, DON)]], Table3[[#This Row],[LPN Hours (excl. Admin)]], Table3[[#This Row],[CNA Hours]], Table3[[#This Row],[NA TR Hours]], Table3[[#This Row],[Med Aide/Tech Hours]])</f>
        <v>275.71533333333332</v>
      </c>
      <c r="L106" s="3">
        <f>SUM(Table3[[#This Row],[RN Hours (excl. Admin, DON)]:[RN DON Hours]])</f>
        <v>75.86055555555555</v>
      </c>
      <c r="M106" s="3">
        <v>61.582333333333331</v>
      </c>
      <c r="N106" s="3">
        <v>8.6782222222222209</v>
      </c>
      <c r="O106" s="3">
        <v>5.6</v>
      </c>
      <c r="P106" s="3">
        <f>SUM(Table3[[#This Row],[LPN Hours (excl. Admin)]:[LPN Admin Hours]])</f>
        <v>30.184000000000001</v>
      </c>
      <c r="Q106" s="3">
        <v>19.029444444444444</v>
      </c>
      <c r="R106" s="3">
        <v>11.154555555555557</v>
      </c>
      <c r="S106" s="3">
        <f>SUM(Table3[[#This Row],[CNA Hours]], Table3[[#This Row],[NA TR Hours]], Table3[[#This Row],[Med Aide/Tech Hours]])</f>
        <v>195.10355555555557</v>
      </c>
      <c r="T106" s="3">
        <v>178.61833333333334</v>
      </c>
      <c r="U106" s="3">
        <v>8.8888888888888892E-2</v>
      </c>
      <c r="V106" s="3">
        <v>16.396333333333331</v>
      </c>
      <c r="W106" s="3">
        <f>SUM(Table3[[#This Row],[RN Hours Contract]:[Med Aide Hours Contract]])</f>
        <v>8.8888888888888892E-2</v>
      </c>
      <c r="X106" s="3">
        <v>0</v>
      </c>
      <c r="Y106" s="3">
        <v>0</v>
      </c>
      <c r="Z106" s="3">
        <v>0</v>
      </c>
      <c r="AA106" s="3">
        <v>0</v>
      </c>
      <c r="AB106" s="3">
        <v>8.8888888888888892E-2</v>
      </c>
      <c r="AC106" s="3">
        <v>0</v>
      </c>
      <c r="AD106" s="3">
        <v>0</v>
      </c>
      <c r="AE106" s="3">
        <v>0</v>
      </c>
      <c r="AF106" t="s">
        <v>104</v>
      </c>
      <c r="AG106" s="13">
        <v>3</v>
      </c>
      <c r="AQ106"/>
    </row>
    <row r="107" spans="1:43" x14ac:dyDescent="0.2">
      <c r="A107" t="s">
        <v>220</v>
      </c>
      <c r="B107" t="s">
        <v>327</v>
      </c>
      <c r="C107" t="s">
        <v>504</v>
      </c>
      <c r="D107" t="s">
        <v>546</v>
      </c>
      <c r="E107" s="3">
        <v>118.95555555555555</v>
      </c>
      <c r="F107" s="3">
        <f>Table3[[#This Row],[Total Hours Nurse Staffing]]/Table3[[#This Row],[MDS Census]]</f>
        <v>4.2484466654212589</v>
      </c>
      <c r="G107" s="3">
        <f>Table3[[#This Row],[Total Direct Care Staff Hours]]/Table3[[#This Row],[MDS Census]]</f>
        <v>4.1538268260788342</v>
      </c>
      <c r="H107" s="3">
        <f>Table3[[#This Row],[Total RN Hours (w/ Admin, DON)]]/Table3[[#This Row],[MDS Census]]</f>
        <v>0.87537735849056608</v>
      </c>
      <c r="I107" s="3">
        <f>Table3[[#This Row],[RN Hours (excl. Admin, DON)]]/Table3[[#This Row],[MDS Census]]</f>
        <v>0.7807575191481414</v>
      </c>
      <c r="J107" s="3">
        <f t="shared" si="1"/>
        <v>505.37633333333326</v>
      </c>
      <c r="K107" s="3">
        <f>SUM(Table3[[#This Row],[RN Hours (excl. Admin, DON)]], Table3[[#This Row],[LPN Hours (excl. Admin)]], Table3[[#This Row],[CNA Hours]], Table3[[#This Row],[NA TR Hours]], Table3[[#This Row],[Med Aide/Tech Hours]])</f>
        <v>494.12077777777773</v>
      </c>
      <c r="L107" s="3">
        <f>SUM(Table3[[#This Row],[RN Hours (excl. Admin, DON)]:[RN DON Hours]])</f>
        <v>104.131</v>
      </c>
      <c r="M107" s="3">
        <v>92.875444444444454</v>
      </c>
      <c r="N107" s="3">
        <v>5.7444444444444445</v>
      </c>
      <c r="O107" s="3">
        <v>5.5111111111111111</v>
      </c>
      <c r="P107" s="3">
        <f>SUM(Table3[[#This Row],[LPN Hours (excl. Admin)]:[LPN Admin Hours]])</f>
        <v>129.04622222222221</v>
      </c>
      <c r="Q107" s="3">
        <v>129.04622222222221</v>
      </c>
      <c r="R107" s="3">
        <v>0</v>
      </c>
      <c r="S107" s="3">
        <f>SUM(Table3[[#This Row],[CNA Hours]], Table3[[#This Row],[NA TR Hours]], Table3[[#This Row],[Med Aide/Tech Hours]])</f>
        <v>272.19911111111105</v>
      </c>
      <c r="T107" s="3">
        <v>268.78799999999995</v>
      </c>
      <c r="U107" s="3">
        <v>0</v>
      </c>
      <c r="V107" s="3">
        <v>3.411111111111111</v>
      </c>
      <c r="W107" s="3">
        <f>SUM(Table3[[#This Row],[RN Hours Contract]:[Med Aide Hours Contract]])</f>
        <v>68.409666666666666</v>
      </c>
      <c r="X107" s="3">
        <v>3.169888888888889</v>
      </c>
      <c r="Y107" s="3">
        <v>0</v>
      </c>
      <c r="Z107" s="3">
        <v>0</v>
      </c>
      <c r="AA107" s="3">
        <v>17.454555555555554</v>
      </c>
      <c r="AB107" s="3">
        <v>0</v>
      </c>
      <c r="AC107" s="3">
        <v>47.785222222222224</v>
      </c>
      <c r="AD107" s="3">
        <v>0</v>
      </c>
      <c r="AE107" s="3">
        <v>0</v>
      </c>
      <c r="AF107" t="s">
        <v>105</v>
      </c>
      <c r="AG107" s="13">
        <v>3</v>
      </c>
      <c r="AQ107"/>
    </row>
    <row r="108" spans="1:43" x14ac:dyDescent="0.2">
      <c r="A108" t="s">
        <v>220</v>
      </c>
      <c r="B108" t="s">
        <v>328</v>
      </c>
      <c r="C108" t="s">
        <v>465</v>
      </c>
      <c r="D108" t="s">
        <v>546</v>
      </c>
      <c r="E108" s="3">
        <v>82.62222222222222</v>
      </c>
      <c r="F108" s="3">
        <f>Table3[[#This Row],[Total Hours Nurse Staffing]]/Table3[[#This Row],[MDS Census]]</f>
        <v>3.8927138246369015</v>
      </c>
      <c r="G108" s="3">
        <f>Table3[[#This Row],[Total Direct Care Staff Hours]]/Table3[[#This Row],[MDS Census]]</f>
        <v>3.7646880043033888</v>
      </c>
      <c r="H108" s="3">
        <f>Table3[[#This Row],[Total RN Hours (w/ Admin, DON)]]/Table3[[#This Row],[MDS Census]]</f>
        <v>0.89693249058633662</v>
      </c>
      <c r="I108" s="3">
        <f>Table3[[#This Row],[RN Hours (excl. Admin, DON)]]/Table3[[#This Row],[MDS Census]]</f>
        <v>0.76890667025282411</v>
      </c>
      <c r="J108" s="3">
        <f t="shared" si="1"/>
        <v>321.62466666666666</v>
      </c>
      <c r="K108" s="3">
        <f>SUM(Table3[[#This Row],[RN Hours (excl. Admin, DON)]], Table3[[#This Row],[LPN Hours (excl. Admin)]], Table3[[#This Row],[CNA Hours]], Table3[[#This Row],[NA TR Hours]], Table3[[#This Row],[Med Aide/Tech Hours]])</f>
        <v>311.04688888888887</v>
      </c>
      <c r="L108" s="3">
        <f>SUM(Table3[[#This Row],[RN Hours (excl. Admin, DON)]:[RN DON Hours]])</f>
        <v>74.106555555555545</v>
      </c>
      <c r="M108" s="3">
        <v>63.528777777777776</v>
      </c>
      <c r="N108" s="3">
        <v>5.0666666666666664</v>
      </c>
      <c r="O108" s="3">
        <v>5.5111111111111111</v>
      </c>
      <c r="P108" s="3">
        <f>SUM(Table3[[#This Row],[LPN Hours (excl. Admin)]:[LPN Admin Hours]])</f>
        <v>54.272444444444446</v>
      </c>
      <c r="Q108" s="3">
        <v>54.272444444444446</v>
      </c>
      <c r="R108" s="3">
        <v>0</v>
      </c>
      <c r="S108" s="3">
        <f>SUM(Table3[[#This Row],[CNA Hours]], Table3[[#This Row],[NA TR Hours]], Table3[[#This Row],[Med Aide/Tech Hours]])</f>
        <v>193.24566666666666</v>
      </c>
      <c r="T108" s="3">
        <v>193.24566666666666</v>
      </c>
      <c r="U108" s="3">
        <v>0</v>
      </c>
      <c r="V108" s="3">
        <v>0</v>
      </c>
      <c r="W108" s="3">
        <f>SUM(Table3[[#This Row],[RN Hours Contract]:[Med Aide Hours Contract]])</f>
        <v>1.1055555555555556</v>
      </c>
      <c r="X108" s="3">
        <v>0</v>
      </c>
      <c r="Y108" s="3">
        <v>0</v>
      </c>
      <c r="Z108" s="3">
        <v>0</v>
      </c>
      <c r="AA108" s="3">
        <v>0</v>
      </c>
      <c r="AB108" s="3">
        <v>0</v>
      </c>
      <c r="AC108" s="3">
        <v>1.1055555555555556</v>
      </c>
      <c r="AD108" s="3">
        <v>0</v>
      </c>
      <c r="AE108" s="3">
        <v>0</v>
      </c>
      <c r="AF108" t="s">
        <v>106</v>
      </c>
      <c r="AG108" s="13">
        <v>3</v>
      </c>
      <c r="AQ108"/>
    </row>
    <row r="109" spans="1:43" x14ac:dyDescent="0.2">
      <c r="A109" t="s">
        <v>220</v>
      </c>
      <c r="B109" t="s">
        <v>329</v>
      </c>
      <c r="C109" t="s">
        <v>505</v>
      </c>
      <c r="D109" t="s">
        <v>548</v>
      </c>
      <c r="E109" s="3">
        <v>106.47777777777777</v>
      </c>
      <c r="F109" s="3">
        <f>Table3[[#This Row],[Total Hours Nurse Staffing]]/Table3[[#This Row],[MDS Census]]</f>
        <v>3.9876907022852972</v>
      </c>
      <c r="G109" s="3">
        <f>Table3[[#This Row],[Total Direct Care Staff Hours]]/Table3[[#This Row],[MDS Census]]</f>
        <v>3.3454857560262972</v>
      </c>
      <c r="H109" s="3">
        <f>Table3[[#This Row],[Total RN Hours (w/ Admin, DON)]]/Table3[[#This Row],[MDS Census]]</f>
        <v>1.4033100281748931</v>
      </c>
      <c r="I109" s="3">
        <f>Table3[[#This Row],[RN Hours (excl. Admin, DON)]]/Table3[[#This Row],[MDS Census]]</f>
        <v>0.76110508191589277</v>
      </c>
      <c r="J109" s="3">
        <f t="shared" si="1"/>
        <v>424.60044444444446</v>
      </c>
      <c r="K109" s="3">
        <f>SUM(Table3[[#This Row],[RN Hours (excl. Admin, DON)]], Table3[[#This Row],[LPN Hours (excl. Admin)]], Table3[[#This Row],[CNA Hours]], Table3[[#This Row],[NA TR Hours]], Table3[[#This Row],[Med Aide/Tech Hours]])</f>
        <v>356.21988888888893</v>
      </c>
      <c r="L109" s="3">
        <f>SUM(Table3[[#This Row],[RN Hours (excl. Admin, DON)]:[RN DON Hours]])</f>
        <v>149.42133333333334</v>
      </c>
      <c r="M109" s="3">
        <v>81.040777777777777</v>
      </c>
      <c r="N109" s="3">
        <v>62.958333333333336</v>
      </c>
      <c r="O109" s="3">
        <v>5.4222222222222225</v>
      </c>
      <c r="P109" s="3">
        <f>SUM(Table3[[#This Row],[LPN Hours (excl. Admin)]:[LPN Admin Hours]])</f>
        <v>86.25555555555556</v>
      </c>
      <c r="Q109" s="3">
        <v>86.25555555555556</v>
      </c>
      <c r="R109" s="3">
        <v>0</v>
      </c>
      <c r="S109" s="3">
        <f>SUM(Table3[[#This Row],[CNA Hours]], Table3[[#This Row],[NA TR Hours]], Table3[[#This Row],[Med Aide/Tech Hours]])</f>
        <v>188.92355555555557</v>
      </c>
      <c r="T109" s="3">
        <v>155.41522222222224</v>
      </c>
      <c r="U109" s="3">
        <v>0</v>
      </c>
      <c r="V109" s="3">
        <v>33.508333333333333</v>
      </c>
      <c r="W109" s="3">
        <f>SUM(Table3[[#This Row],[RN Hours Contract]:[Med Aide Hours Contract]])</f>
        <v>23.829111111111121</v>
      </c>
      <c r="X109" s="3">
        <v>0</v>
      </c>
      <c r="Y109" s="3">
        <v>0</v>
      </c>
      <c r="Z109" s="3">
        <v>0</v>
      </c>
      <c r="AA109" s="3">
        <v>0</v>
      </c>
      <c r="AB109" s="3">
        <v>0</v>
      </c>
      <c r="AC109" s="3">
        <v>23.829111111111121</v>
      </c>
      <c r="AD109" s="3">
        <v>0</v>
      </c>
      <c r="AE109" s="3">
        <v>0</v>
      </c>
      <c r="AF109" t="s">
        <v>107</v>
      </c>
      <c r="AG109" s="13">
        <v>3</v>
      </c>
      <c r="AQ109"/>
    </row>
    <row r="110" spans="1:43" x14ac:dyDescent="0.2">
      <c r="A110" t="s">
        <v>220</v>
      </c>
      <c r="B110" t="s">
        <v>330</v>
      </c>
      <c r="C110" t="s">
        <v>465</v>
      </c>
      <c r="D110" t="s">
        <v>547</v>
      </c>
      <c r="E110" s="3">
        <v>83.022222222222226</v>
      </c>
      <c r="F110" s="3">
        <f>Table3[[#This Row],[Total Hours Nurse Staffing]]/Table3[[#This Row],[MDS Census]]</f>
        <v>4.2375200749464659</v>
      </c>
      <c r="G110" s="3">
        <f>Table3[[#This Row],[Total Direct Care Staff Hours]]/Table3[[#This Row],[MDS Census]]</f>
        <v>3.881925856531049</v>
      </c>
      <c r="H110" s="3">
        <f>Table3[[#This Row],[Total RN Hours (w/ Admin, DON)]]/Table3[[#This Row],[MDS Census]]</f>
        <v>0.79182280513918613</v>
      </c>
      <c r="I110" s="3">
        <f>Table3[[#This Row],[RN Hours (excl. Admin, DON)]]/Table3[[#This Row],[MDS Census]]</f>
        <v>0.48648286937901492</v>
      </c>
      <c r="J110" s="3">
        <f t="shared" si="1"/>
        <v>351.80833333333328</v>
      </c>
      <c r="K110" s="3">
        <f>SUM(Table3[[#This Row],[RN Hours (excl. Admin, DON)]], Table3[[#This Row],[LPN Hours (excl. Admin)]], Table3[[#This Row],[CNA Hours]], Table3[[#This Row],[NA TR Hours]], Table3[[#This Row],[Med Aide/Tech Hours]])</f>
        <v>322.2861111111111</v>
      </c>
      <c r="L110" s="3">
        <f>SUM(Table3[[#This Row],[RN Hours (excl. Admin, DON)]:[RN DON Hours]])</f>
        <v>65.73888888888888</v>
      </c>
      <c r="M110" s="3">
        <v>40.388888888888886</v>
      </c>
      <c r="N110" s="3">
        <v>20.194444444444443</v>
      </c>
      <c r="O110" s="3">
        <v>5.1555555555555559</v>
      </c>
      <c r="P110" s="3">
        <f>SUM(Table3[[#This Row],[LPN Hours (excl. Admin)]:[LPN Admin Hours]])</f>
        <v>111.51388888888889</v>
      </c>
      <c r="Q110" s="3">
        <v>107.34166666666667</v>
      </c>
      <c r="R110" s="3">
        <v>4.1722222222222225</v>
      </c>
      <c r="S110" s="3">
        <f>SUM(Table3[[#This Row],[CNA Hours]], Table3[[#This Row],[NA TR Hours]], Table3[[#This Row],[Med Aide/Tech Hours]])</f>
        <v>174.55555555555554</v>
      </c>
      <c r="T110" s="3">
        <v>174.55555555555554</v>
      </c>
      <c r="U110" s="3">
        <v>0</v>
      </c>
      <c r="V110" s="3">
        <v>0</v>
      </c>
      <c r="W110" s="3">
        <f>SUM(Table3[[#This Row],[RN Hours Contract]:[Med Aide Hours Contract]])</f>
        <v>72.87222222222222</v>
      </c>
      <c r="X110" s="3">
        <v>7.0694444444444446</v>
      </c>
      <c r="Y110" s="3">
        <v>0</v>
      </c>
      <c r="Z110" s="3">
        <v>0</v>
      </c>
      <c r="AA110" s="3">
        <v>9.7166666666666668</v>
      </c>
      <c r="AB110" s="3">
        <v>0</v>
      </c>
      <c r="AC110" s="3">
        <v>56.086111111111109</v>
      </c>
      <c r="AD110" s="3">
        <v>0</v>
      </c>
      <c r="AE110" s="3">
        <v>0</v>
      </c>
      <c r="AF110" t="s">
        <v>108</v>
      </c>
      <c r="AG110" s="13">
        <v>3</v>
      </c>
      <c r="AQ110"/>
    </row>
    <row r="111" spans="1:43" x14ac:dyDescent="0.2">
      <c r="A111" t="s">
        <v>220</v>
      </c>
      <c r="B111" t="s">
        <v>331</v>
      </c>
      <c r="C111" t="s">
        <v>442</v>
      </c>
      <c r="D111" t="s">
        <v>534</v>
      </c>
      <c r="E111" s="3">
        <v>53.43333333333333</v>
      </c>
      <c r="F111" s="3">
        <f>Table3[[#This Row],[Total Hours Nurse Staffing]]/Table3[[#This Row],[MDS Census]]</f>
        <v>6.3944687045123736</v>
      </c>
      <c r="G111" s="3">
        <f>Table3[[#This Row],[Total Direct Care Staff Hours]]/Table3[[#This Row],[MDS Census]]</f>
        <v>5.569413599500936</v>
      </c>
      <c r="H111" s="3">
        <f>Table3[[#This Row],[Total RN Hours (w/ Admin, DON)]]/Table3[[#This Row],[MDS Census]]</f>
        <v>1.7400228737783323</v>
      </c>
      <c r="I111" s="3">
        <f>Table3[[#This Row],[RN Hours (excl. Admin, DON)]]/Table3[[#This Row],[MDS Census]]</f>
        <v>1.0928758577666875</v>
      </c>
      <c r="J111" s="3">
        <f t="shared" si="1"/>
        <v>341.67777777777781</v>
      </c>
      <c r="K111" s="3">
        <f>SUM(Table3[[#This Row],[RN Hours (excl. Admin, DON)]], Table3[[#This Row],[LPN Hours (excl. Admin)]], Table3[[#This Row],[CNA Hours]], Table3[[#This Row],[NA TR Hours]], Table3[[#This Row],[Med Aide/Tech Hours]])</f>
        <v>297.59233333333333</v>
      </c>
      <c r="L111" s="3">
        <f>SUM(Table3[[#This Row],[RN Hours (excl. Admin, DON)]:[RN DON Hours]])</f>
        <v>92.975222222222214</v>
      </c>
      <c r="M111" s="3">
        <v>58.396000000000001</v>
      </c>
      <c r="N111" s="3">
        <v>24.012555555555558</v>
      </c>
      <c r="O111" s="3">
        <v>10.566666666666666</v>
      </c>
      <c r="P111" s="3">
        <f>SUM(Table3[[#This Row],[LPN Hours (excl. Admin)]:[LPN Admin Hours]])</f>
        <v>81.75033333333333</v>
      </c>
      <c r="Q111" s="3">
        <v>72.24411111111111</v>
      </c>
      <c r="R111" s="3">
        <v>9.5062222222222221</v>
      </c>
      <c r="S111" s="3">
        <f>SUM(Table3[[#This Row],[CNA Hours]], Table3[[#This Row],[NA TR Hours]], Table3[[#This Row],[Med Aide/Tech Hours]])</f>
        <v>166.95222222222222</v>
      </c>
      <c r="T111" s="3">
        <v>158.29788888888888</v>
      </c>
      <c r="U111" s="3">
        <v>0</v>
      </c>
      <c r="V111" s="3">
        <v>8.6543333333333354</v>
      </c>
      <c r="W111" s="3">
        <f>SUM(Table3[[#This Row],[RN Hours Contract]:[Med Aide Hours Contract]])</f>
        <v>5.8333333333333334E-2</v>
      </c>
      <c r="X111" s="3">
        <v>0</v>
      </c>
      <c r="Y111" s="3">
        <v>5.8333333333333334E-2</v>
      </c>
      <c r="Z111" s="3">
        <v>0</v>
      </c>
      <c r="AA111" s="3">
        <v>0</v>
      </c>
      <c r="AB111" s="3">
        <v>0</v>
      </c>
      <c r="AC111" s="3">
        <v>0</v>
      </c>
      <c r="AD111" s="3">
        <v>0</v>
      </c>
      <c r="AE111" s="3">
        <v>0</v>
      </c>
      <c r="AF111" t="s">
        <v>109</v>
      </c>
      <c r="AG111" s="13">
        <v>3</v>
      </c>
      <c r="AQ111"/>
    </row>
    <row r="112" spans="1:43" x14ac:dyDescent="0.2">
      <c r="A112" t="s">
        <v>220</v>
      </c>
      <c r="B112" t="s">
        <v>332</v>
      </c>
      <c r="C112" t="s">
        <v>462</v>
      </c>
      <c r="D112" t="s">
        <v>540</v>
      </c>
      <c r="E112" s="3">
        <v>38.43333333333333</v>
      </c>
      <c r="F112" s="3">
        <f>Table3[[#This Row],[Total Hours Nurse Staffing]]/Table3[[#This Row],[MDS Census]]</f>
        <v>4.2009251228678819</v>
      </c>
      <c r="G112" s="3">
        <f>Table3[[#This Row],[Total Direct Care Staff Hours]]/Table3[[#This Row],[MDS Census]]</f>
        <v>3.7292570106967338</v>
      </c>
      <c r="H112" s="3">
        <f>Table3[[#This Row],[Total RN Hours (w/ Admin, DON)]]/Table3[[#This Row],[MDS Census]]</f>
        <v>0.66811217114773058</v>
      </c>
      <c r="I112" s="3">
        <f>Table3[[#This Row],[RN Hours (excl. Admin, DON)]]/Table3[[#This Row],[MDS Census]]</f>
        <v>0.35082393755420643</v>
      </c>
      <c r="J112" s="3">
        <f t="shared" si="1"/>
        <v>161.45555555555558</v>
      </c>
      <c r="K112" s="3">
        <f>SUM(Table3[[#This Row],[RN Hours (excl. Admin, DON)]], Table3[[#This Row],[LPN Hours (excl. Admin)]], Table3[[#This Row],[CNA Hours]], Table3[[#This Row],[NA TR Hours]], Table3[[#This Row],[Med Aide/Tech Hours]])</f>
        <v>143.32777777777778</v>
      </c>
      <c r="L112" s="3">
        <f>SUM(Table3[[#This Row],[RN Hours (excl. Admin, DON)]:[RN DON Hours]])</f>
        <v>25.677777777777777</v>
      </c>
      <c r="M112" s="3">
        <v>13.483333333333333</v>
      </c>
      <c r="N112" s="3">
        <v>6.5944444444444441</v>
      </c>
      <c r="O112" s="3">
        <v>5.6</v>
      </c>
      <c r="P112" s="3">
        <f>SUM(Table3[[#This Row],[LPN Hours (excl. Admin)]:[LPN Admin Hours]])</f>
        <v>40.641666666666666</v>
      </c>
      <c r="Q112" s="3">
        <v>34.708333333333336</v>
      </c>
      <c r="R112" s="3">
        <v>5.9333333333333336</v>
      </c>
      <c r="S112" s="3">
        <f>SUM(Table3[[#This Row],[CNA Hours]], Table3[[#This Row],[NA TR Hours]], Table3[[#This Row],[Med Aide/Tech Hours]])</f>
        <v>95.13611111111112</v>
      </c>
      <c r="T112" s="3">
        <v>86.966666666666669</v>
      </c>
      <c r="U112" s="3">
        <v>0</v>
      </c>
      <c r="V112" s="3">
        <v>8.1694444444444443</v>
      </c>
      <c r="W112" s="3">
        <f>SUM(Table3[[#This Row],[RN Hours Contract]:[Med Aide Hours Contract]])</f>
        <v>1.4222222222222223</v>
      </c>
      <c r="X112" s="3">
        <v>8.8888888888888892E-2</v>
      </c>
      <c r="Y112" s="3">
        <v>0</v>
      </c>
      <c r="Z112" s="3">
        <v>0</v>
      </c>
      <c r="AA112" s="3">
        <v>0.71111111111111114</v>
      </c>
      <c r="AB112" s="3">
        <v>0.62222222222222223</v>
      </c>
      <c r="AC112" s="3">
        <v>0</v>
      </c>
      <c r="AD112" s="3">
        <v>0</v>
      </c>
      <c r="AE112" s="3">
        <v>0</v>
      </c>
      <c r="AF112" t="s">
        <v>110</v>
      </c>
      <c r="AG112" s="13">
        <v>3</v>
      </c>
      <c r="AQ112"/>
    </row>
    <row r="113" spans="1:43" x14ac:dyDescent="0.2">
      <c r="A113" t="s">
        <v>220</v>
      </c>
      <c r="B113" t="s">
        <v>333</v>
      </c>
      <c r="C113" t="s">
        <v>452</v>
      </c>
      <c r="D113" t="s">
        <v>546</v>
      </c>
      <c r="E113" s="3">
        <v>201.0888888888889</v>
      </c>
      <c r="F113" s="3">
        <f>Table3[[#This Row],[Total Hours Nurse Staffing]]/Table3[[#This Row],[MDS Census]]</f>
        <v>3.7002812465465795</v>
      </c>
      <c r="G113" s="3">
        <f>Table3[[#This Row],[Total Direct Care Staff Hours]]/Table3[[#This Row],[MDS Census]]</f>
        <v>3.3090225439275054</v>
      </c>
      <c r="H113" s="3">
        <f>Table3[[#This Row],[Total RN Hours (w/ Admin, DON)]]/Table3[[#This Row],[MDS Census]]</f>
        <v>0.65335948723615855</v>
      </c>
      <c r="I113" s="3">
        <f>Table3[[#This Row],[RN Hours (excl. Admin, DON)]]/Table3[[#This Row],[MDS Census]]</f>
        <v>0.40540391203447895</v>
      </c>
      <c r="J113" s="3">
        <f t="shared" ref="J113:J176" si="2">SUM(L113,P113,S113)</f>
        <v>744.08544444444442</v>
      </c>
      <c r="K113" s="3">
        <f>SUM(Table3[[#This Row],[RN Hours (excl. Admin, DON)]], Table3[[#This Row],[LPN Hours (excl. Admin)]], Table3[[#This Row],[CNA Hours]], Table3[[#This Row],[NA TR Hours]], Table3[[#This Row],[Med Aide/Tech Hours]])</f>
        <v>665.40766666666661</v>
      </c>
      <c r="L113" s="3">
        <f>SUM(Table3[[#This Row],[RN Hours (excl. Admin, DON)]:[RN DON Hours]])</f>
        <v>131.38333333333333</v>
      </c>
      <c r="M113" s="3">
        <v>81.522222222222226</v>
      </c>
      <c r="N113" s="3">
        <v>45.227777777777774</v>
      </c>
      <c r="O113" s="3">
        <v>4.6333333333333337</v>
      </c>
      <c r="P113" s="3">
        <f>SUM(Table3[[#This Row],[LPN Hours (excl. Admin)]:[LPN Admin Hours]])</f>
        <v>211.48555555555555</v>
      </c>
      <c r="Q113" s="3">
        <v>182.66888888888889</v>
      </c>
      <c r="R113" s="3">
        <v>28.816666666666666</v>
      </c>
      <c r="S113" s="3">
        <f>SUM(Table3[[#This Row],[CNA Hours]], Table3[[#This Row],[NA TR Hours]], Table3[[#This Row],[Med Aide/Tech Hours]])</f>
        <v>401.21655555555554</v>
      </c>
      <c r="T113" s="3">
        <v>382.33322222222222</v>
      </c>
      <c r="U113" s="3">
        <v>0</v>
      </c>
      <c r="V113" s="3">
        <v>18.883333333333333</v>
      </c>
      <c r="W113" s="3">
        <f>SUM(Table3[[#This Row],[RN Hours Contract]:[Med Aide Hours Contract]])</f>
        <v>95.605555555555554</v>
      </c>
      <c r="X113" s="3">
        <v>25.022222222222222</v>
      </c>
      <c r="Y113" s="3">
        <v>0</v>
      </c>
      <c r="Z113" s="3">
        <v>0</v>
      </c>
      <c r="AA113" s="3">
        <v>29.627777777777776</v>
      </c>
      <c r="AB113" s="3">
        <v>0</v>
      </c>
      <c r="AC113" s="3">
        <v>40.955555555555556</v>
      </c>
      <c r="AD113" s="3">
        <v>0</v>
      </c>
      <c r="AE113" s="3">
        <v>0</v>
      </c>
      <c r="AF113" t="s">
        <v>111</v>
      </c>
      <c r="AG113" s="13">
        <v>3</v>
      </c>
      <c r="AQ113"/>
    </row>
    <row r="114" spans="1:43" x14ac:dyDescent="0.2">
      <c r="A114" t="s">
        <v>220</v>
      </c>
      <c r="B114" t="s">
        <v>334</v>
      </c>
      <c r="C114" t="s">
        <v>469</v>
      </c>
      <c r="D114" t="s">
        <v>546</v>
      </c>
      <c r="E114" s="3">
        <v>59.777777777777779</v>
      </c>
      <c r="F114" s="3">
        <f>Table3[[#This Row],[Total Hours Nurse Staffing]]/Table3[[#This Row],[MDS Census]]</f>
        <v>4.622572490706319</v>
      </c>
      <c r="G114" s="3">
        <f>Table3[[#This Row],[Total Direct Care Staff Hours]]/Table3[[#This Row],[MDS Census]]</f>
        <v>4.362940520446096</v>
      </c>
      <c r="H114" s="3">
        <f>Table3[[#This Row],[Total RN Hours (w/ Admin, DON)]]/Table3[[#This Row],[MDS Census]]</f>
        <v>0.68213940520446104</v>
      </c>
      <c r="I114" s="3">
        <f>Table3[[#This Row],[RN Hours (excl. Admin, DON)]]/Table3[[#This Row],[MDS Census]]</f>
        <v>0.51410966542750924</v>
      </c>
      <c r="J114" s="3">
        <f t="shared" si="2"/>
        <v>276.32711111111109</v>
      </c>
      <c r="K114" s="3">
        <f>SUM(Table3[[#This Row],[RN Hours (excl. Admin, DON)]], Table3[[#This Row],[LPN Hours (excl. Admin)]], Table3[[#This Row],[CNA Hours]], Table3[[#This Row],[NA TR Hours]], Table3[[#This Row],[Med Aide/Tech Hours]])</f>
        <v>260.80688888888886</v>
      </c>
      <c r="L114" s="3">
        <f>SUM(Table3[[#This Row],[RN Hours (excl. Admin, DON)]:[RN DON Hours]])</f>
        <v>40.776777777777781</v>
      </c>
      <c r="M114" s="3">
        <v>30.732333333333333</v>
      </c>
      <c r="N114" s="3">
        <v>4.3555555555555552</v>
      </c>
      <c r="O114" s="3">
        <v>5.6888888888888891</v>
      </c>
      <c r="P114" s="3">
        <f>SUM(Table3[[#This Row],[LPN Hours (excl. Admin)]:[LPN Admin Hours]])</f>
        <v>94.711333333333329</v>
      </c>
      <c r="Q114" s="3">
        <v>89.23555555555555</v>
      </c>
      <c r="R114" s="3">
        <v>5.4757777777777781</v>
      </c>
      <c r="S114" s="3">
        <f>SUM(Table3[[#This Row],[CNA Hours]], Table3[[#This Row],[NA TR Hours]], Table3[[#This Row],[Med Aide/Tech Hours]])</f>
        <v>140.839</v>
      </c>
      <c r="T114" s="3">
        <v>125.07622222222223</v>
      </c>
      <c r="U114" s="3">
        <v>0</v>
      </c>
      <c r="V114" s="3">
        <v>15.762777777777782</v>
      </c>
      <c r="W114" s="3">
        <f>SUM(Table3[[#This Row],[RN Hours Contract]:[Med Aide Hours Contract]])</f>
        <v>23.699333333333335</v>
      </c>
      <c r="X114" s="3">
        <v>9.5000000000000001E-2</v>
      </c>
      <c r="Y114" s="3">
        <v>0</v>
      </c>
      <c r="Z114" s="3">
        <v>0</v>
      </c>
      <c r="AA114" s="3">
        <v>8.7771111111111129</v>
      </c>
      <c r="AB114" s="3">
        <v>0</v>
      </c>
      <c r="AC114" s="3">
        <v>14.82722222222222</v>
      </c>
      <c r="AD114" s="3">
        <v>0</v>
      </c>
      <c r="AE114" s="3">
        <v>0</v>
      </c>
      <c r="AF114" t="s">
        <v>112</v>
      </c>
      <c r="AG114" s="13">
        <v>3</v>
      </c>
      <c r="AQ114"/>
    </row>
    <row r="115" spans="1:43" x14ac:dyDescent="0.2">
      <c r="A115" t="s">
        <v>220</v>
      </c>
      <c r="B115" t="s">
        <v>335</v>
      </c>
      <c r="C115" t="s">
        <v>465</v>
      </c>
      <c r="D115" t="s">
        <v>547</v>
      </c>
      <c r="E115" s="3">
        <v>180.4</v>
      </c>
      <c r="F115" s="3">
        <f>Table3[[#This Row],[Total Hours Nurse Staffing]]/Table3[[#This Row],[MDS Census]]</f>
        <v>3.9180721852673064</v>
      </c>
      <c r="G115" s="3">
        <f>Table3[[#This Row],[Total Direct Care Staff Hours]]/Table3[[#This Row],[MDS Census]]</f>
        <v>3.8081929046563188</v>
      </c>
      <c r="H115" s="3">
        <f>Table3[[#This Row],[Total RN Hours (w/ Admin, DON)]]/Table3[[#This Row],[MDS Census]]</f>
        <v>0.80642214831239212</v>
      </c>
      <c r="I115" s="3">
        <f>Table3[[#This Row],[RN Hours (excl. Admin, DON)]]/Table3[[#This Row],[MDS Census]]</f>
        <v>0.69654286770140428</v>
      </c>
      <c r="J115" s="3">
        <f t="shared" si="2"/>
        <v>706.82022222222213</v>
      </c>
      <c r="K115" s="3">
        <f>SUM(Table3[[#This Row],[RN Hours (excl. Admin, DON)]], Table3[[#This Row],[LPN Hours (excl. Admin)]], Table3[[#This Row],[CNA Hours]], Table3[[#This Row],[NA TR Hours]], Table3[[#This Row],[Med Aide/Tech Hours]])</f>
        <v>686.99799999999993</v>
      </c>
      <c r="L115" s="3">
        <f>SUM(Table3[[#This Row],[RN Hours (excl. Admin, DON)]:[RN DON Hours]])</f>
        <v>145.47855555555554</v>
      </c>
      <c r="M115" s="3">
        <v>125.65633333333334</v>
      </c>
      <c r="N115" s="3">
        <v>15.466666666666667</v>
      </c>
      <c r="O115" s="3">
        <v>4.3555555555555552</v>
      </c>
      <c r="P115" s="3">
        <f>SUM(Table3[[#This Row],[LPN Hours (excl. Admin)]:[LPN Admin Hours]])</f>
        <v>158.74444444444444</v>
      </c>
      <c r="Q115" s="3">
        <v>158.74444444444444</v>
      </c>
      <c r="R115" s="3">
        <v>0</v>
      </c>
      <c r="S115" s="3">
        <f>SUM(Table3[[#This Row],[CNA Hours]], Table3[[#This Row],[NA TR Hours]], Table3[[#This Row],[Med Aide/Tech Hours]])</f>
        <v>402.59722222222223</v>
      </c>
      <c r="T115" s="3">
        <v>369.18055555555554</v>
      </c>
      <c r="U115" s="3">
        <v>0</v>
      </c>
      <c r="V115" s="3">
        <v>33.416666666666664</v>
      </c>
      <c r="W115" s="3">
        <f>SUM(Table3[[#This Row],[RN Hours Contract]:[Med Aide Hours Contract]])</f>
        <v>18.003555555555558</v>
      </c>
      <c r="X115" s="3">
        <v>8.6888888888888877E-2</v>
      </c>
      <c r="Y115" s="3">
        <v>0</v>
      </c>
      <c r="Z115" s="3">
        <v>0</v>
      </c>
      <c r="AA115" s="3">
        <v>0</v>
      </c>
      <c r="AB115" s="3">
        <v>0</v>
      </c>
      <c r="AC115" s="3">
        <v>17.916666666666668</v>
      </c>
      <c r="AD115" s="3">
        <v>0</v>
      </c>
      <c r="AE115" s="3">
        <v>0</v>
      </c>
      <c r="AF115" t="s">
        <v>113</v>
      </c>
      <c r="AG115" s="13">
        <v>3</v>
      </c>
      <c r="AQ115"/>
    </row>
    <row r="116" spans="1:43" x14ac:dyDescent="0.2">
      <c r="A116" t="s">
        <v>220</v>
      </c>
      <c r="B116" t="s">
        <v>336</v>
      </c>
      <c r="C116" t="s">
        <v>465</v>
      </c>
      <c r="D116" t="s">
        <v>547</v>
      </c>
      <c r="E116" s="3">
        <v>97.933333333333337</v>
      </c>
      <c r="F116" s="3">
        <f>Table3[[#This Row],[Total Hours Nurse Staffing]]/Table3[[#This Row],[MDS Census]]</f>
        <v>3.7590776038121172</v>
      </c>
      <c r="G116" s="3">
        <f>Table3[[#This Row],[Total Direct Care Staff Hours]]/Table3[[#This Row],[MDS Census]]</f>
        <v>3.2390242795552533</v>
      </c>
      <c r="H116" s="3">
        <f>Table3[[#This Row],[Total RN Hours (w/ Admin, DON)]]/Table3[[#This Row],[MDS Census]]</f>
        <v>0.82772520989335141</v>
      </c>
      <c r="I116" s="3">
        <f>Table3[[#This Row],[RN Hours (excl. Admin, DON)]]/Table3[[#This Row],[MDS Census]]</f>
        <v>0.41531313818924437</v>
      </c>
      <c r="J116" s="3">
        <f t="shared" si="2"/>
        <v>368.13900000000001</v>
      </c>
      <c r="K116" s="3">
        <f>SUM(Table3[[#This Row],[RN Hours (excl. Admin, DON)]], Table3[[#This Row],[LPN Hours (excl. Admin)]], Table3[[#This Row],[CNA Hours]], Table3[[#This Row],[NA TR Hours]], Table3[[#This Row],[Med Aide/Tech Hours]])</f>
        <v>317.20844444444447</v>
      </c>
      <c r="L116" s="3">
        <f>SUM(Table3[[#This Row],[RN Hours (excl. Admin, DON)]:[RN DON Hours]])</f>
        <v>81.061888888888888</v>
      </c>
      <c r="M116" s="3">
        <v>40.673000000000002</v>
      </c>
      <c r="N116" s="3">
        <v>35.144444444444446</v>
      </c>
      <c r="O116" s="3">
        <v>5.2444444444444445</v>
      </c>
      <c r="P116" s="3">
        <f>SUM(Table3[[#This Row],[LPN Hours (excl. Admin)]:[LPN Admin Hours]])</f>
        <v>71.436555555555557</v>
      </c>
      <c r="Q116" s="3">
        <v>60.894888888888886</v>
      </c>
      <c r="R116" s="3">
        <v>10.541666666666666</v>
      </c>
      <c r="S116" s="3">
        <f>SUM(Table3[[#This Row],[CNA Hours]], Table3[[#This Row],[NA TR Hours]], Table3[[#This Row],[Med Aide/Tech Hours]])</f>
        <v>215.64055555555558</v>
      </c>
      <c r="T116" s="3">
        <v>209.69888888888892</v>
      </c>
      <c r="U116" s="3">
        <v>0</v>
      </c>
      <c r="V116" s="3">
        <v>5.9416666666666664</v>
      </c>
      <c r="W116" s="3">
        <f>SUM(Table3[[#This Row],[RN Hours Contract]:[Med Aide Hours Contract]])</f>
        <v>18.070444444444441</v>
      </c>
      <c r="X116" s="3">
        <v>3.9879999999999995</v>
      </c>
      <c r="Y116" s="3">
        <v>0</v>
      </c>
      <c r="Z116" s="3">
        <v>0</v>
      </c>
      <c r="AA116" s="3">
        <v>13.422666666666666</v>
      </c>
      <c r="AB116" s="3">
        <v>0</v>
      </c>
      <c r="AC116" s="3">
        <v>0.65977777777777769</v>
      </c>
      <c r="AD116" s="3">
        <v>0</v>
      </c>
      <c r="AE116" s="3">
        <v>0</v>
      </c>
      <c r="AF116" t="s">
        <v>114</v>
      </c>
      <c r="AG116" s="13">
        <v>3</v>
      </c>
      <c r="AQ116"/>
    </row>
    <row r="117" spans="1:43" x14ac:dyDescent="0.2">
      <c r="A117" t="s">
        <v>220</v>
      </c>
      <c r="B117" t="s">
        <v>337</v>
      </c>
      <c r="C117" t="s">
        <v>506</v>
      </c>
      <c r="D117" t="s">
        <v>534</v>
      </c>
      <c r="E117" s="3">
        <v>47.222222222222221</v>
      </c>
      <c r="F117" s="3">
        <f>Table3[[#This Row],[Total Hours Nurse Staffing]]/Table3[[#This Row],[MDS Census]]</f>
        <v>4.1017717647058829</v>
      </c>
      <c r="G117" s="3">
        <f>Table3[[#This Row],[Total Direct Care Staff Hours]]/Table3[[#This Row],[MDS Census]]</f>
        <v>3.7121364705882351</v>
      </c>
      <c r="H117" s="3">
        <f>Table3[[#This Row],[Total RN Hours (w/ Admin, DON)]]/Table3[[#This Row],[MDS Census]]</f>
        <v>0.45952705882352951</v>
      </c>
      <c r="I117" s="3">
        <f>Table3[[#This Row],[RN Hours (excl. Admin, DON)]]/Table3[[#This Row],[MDS Census]]</f>
        <v>6.9891764705882362E-2</v>
      </c>
      <c r="J117" s="3">
        <f t="shared" si="2"/>
        <v>193.6947777777778</v>
      </c>
      <c r="K117" s="3">
        <f>SUM(Table3[[#This Row],[RN Hours (excl. Admin, DON)]], Table3[[#This Row],[LPN Hours (excl. Admin)]], Table3[[#This Row],[CNA Hours]], Table3[[#This Row],[NA TR Hours]], Table3[[#This Row],[Med Aide/Tech Hours]])</f>
        <v>175.29533333333333</v>
      </c>
      <c r="L117" s="3">
        <f>SUM(Table3[[#This Row],[RN Hours (excl. Admin, DON)]:[RN DON Hours]])</f>
        <v>21.699888888888893</v>
      </c>
      <c r="M117" s="3">
        <v>3.3004444444444445</v>
      </c>
      <c r="N117" s="3">
        <v>13.649444444444448</v>
      </c>
      <c r="O117" s="3">
        <v>4.75</v>
      </c>
      <c r="P117" s="3">
        <f>SUM(Table3[[#This Row],[LPN Hours (excl. Admin)]:[LPN Admin Hours]])</f>
        <v>35.131777777777778</v>
      </c>
      <c r="Q117" s="3">
        <v>35.131777777777778</v>
      </c>
      <c r="R117" s="3">
        <v>0</v>
      </c>
      <c r="S117" s="3">
        <f>SUM(Table3[[#This Row],[CNA Hours]], Table3[[#This Row],[NA TR Hours]], Table3[[#This Row],[Med Aide/Tech Hours]])</f>
        <v>136.86311111111112</v>
      </c>
      <c r="T117" s="3">
        <v>107.69744444444444</v>
      </c>
      <c r="U117" s="3">
        <v>0.44444444444444442</v>
      </c>
      <c r="V117" s="3">
        <v>28.721222222222227</v>
      </c>
      <c r="W117" s="3">
        <f>SUM(Table3[[#This Row],[RN Hours Contract]:[Med Aide Hours Contract]])</f>
        <v>1.8988888888888891</v>
      </c>
      <c r="X117" s="3">
        <v>0.53333333333333333</v>
      </c>
      <c r="Y117" s="3">
        <v>0</v>
      </c>
      <c r="Z117" s="3">
        <v>0</v>
      </c>
      <c r="AA117" s="3">
        <v>0.85444444444444456</v>
      </c>
      <c r="AB117" s="3">
        <v>0</v>
      </c>
      <c r="AC117" s="3">
        <v>6.6666666666666666E-2</v>
      </c>
      <c r="AD117" s="3">
        <v>0.44444444444444442</v>
      </c>
      <c r="AE117" s="3">
        <v>0</v>
      </c>
      <c r="AF117" t="s">
        <v>115</v>
      </c>
      <c r="AG117" s="13">
        <v>3</v>
      </c>
      <c r="AQ117"/>
    </row>
    <row r="118" spans="1:43" x14ac:dyDescent="0.2">
      <c r="A118" t="s">
        <v>220</v>
      </c>
      <c r="B118" t="s">
        <v>338</v>
      </c>
      <c r="C118" t="s">
        <v>471</v>
      </c>
      <c r="D118" t="s">
        <v>545</v>
      </c>
      <c r="E118" s="3">
        <v>49.43333333333333</v>
      </c>
      <c r="F118" s="3">
        <f>Table3[[#This Row],[Total Hours Nurse Staffing]]/Table3[[#This Row],[MDS Census]]</f>
        <v>6.0890132614070573</v>
      </c>
      <c r="G118" s="3">
        <f>Table3[[#This Row],[Total Direct Care Staff Hours]]/Table3[[#This Row],[MDS Census]]</f>
        <v>5.3985210159586421</v>
      </c>
      <c r="H118" s="3">
        <f>Table3[[#This Row],[Total RN Hours (w/ Admin, DON)]]/Table3[[#This Row],[MDS Census]]</f>
        <v>1.6279411103618788</v>
      </c>
      <c r="I118" s="3">
        <f>Table3[[#This Row],[RN Hours (excl. Admin, DON)]]/Table3[[#This Row],[MDS Census]]</f>
        <v>0.9374488649134638</v>
      </c>
      <c r="J118" s="3">
        <f t="shared" si="2"/>
        <v>301.00022222222219</v>
      </c>
      <c r="K118" s="3">
        <f>SUM(Table3[[#This Row],[RN Hours (excl. Admin, DON)]], Table3[[#This Row],[LPN Hours (excl. Admin)]], Table3[[#This Row],[CNA Hours]], Table3[[#This Row],[NA TR Hours]], Table3[[#This Row],[Med Aide/Tech Hours]])</f>
        <v>266.86688888888887</v>
      </c>
      <c r="L118" s="3">
        <f>SUM(Table3[[#This Row],[RN Hours (excl. Admin, DON)]:[RN DON Hours]])</f>
        <v>80.47455555555554</v>
      </c>
      <c r="M118" s="3">
        <v>46.341222222222221</v>
      </c>
      <c r="N118" s="3">
        <v>28.444444444444443</v>
      </c>
      <c r="O118" s="3">
        <v>5.6888888888888891</v>
      </c>
      <c r="P118" s="3">
        <f>SUM(Table3[[#This Row],[LPN Hours (excl. Admin)]:[LPN Admin Hours]])</f>
        <v>57.363888888888887</v>
      </c>
      <c r="Q118" s="3">
        <v>57.363888888888887</v>
      </c>
      <c r="R118" s="3">
        <v>0</v>
      </c>
      <c r="S118" s="3">
        <f>SUM(Table3[[#This Row],[CNA Hours]], Table3[[#This Row],[NA TR Hours]], Table3[[#This Row],[Med Aide/Tech Hours]])</f>
        <v>163.16177777777779</v>
      </c>
      <c r="T118" s="3">
        <v>154.20266666666666</v>
      </c>
      <c r="U118" s="3">
        <v>0</v>
      </c>
      <c r="V118" s="3">
        <v>8.959111111111115</v>
      </c>
      <c r="W118" s="3">
        <f>SUM(Table3[[#This Row],[RN Hours Contract]:[Med Aide Hours Contract]])</f>
        <v>0</v>
      </c>
      <c r="X118" s="3">
        <v>0</v>
      </c>
      <c r="Y118" s="3">
        <v>0</v>
      </c>
      <c r="Z118" s="3">
        <v>0</v>
      </c>
      <c r="AA118" s="3">
        <v>0</v>
      </c>
      <c r="AB118" s="3">
        <v>0</v>
      </c>
      <c r="AC118" s="3">
        <v>0</v>
      </c>
      <c r="AD118" s="3">
        <v>0</v>
      </c>
      <c r="AE118" s="3">
        <v>0</v>
      </c>
      <c r="AF118" t="s">
        <v>116</v>
      </c>
      <c r="AG118" s="13">
        <v>3</v>
      </c>
      <c r="AQ118"/>
    </row>
    <row r="119" spans="1:43" x14ac:dyDescent="0.2">
      <c r="A119" t="s">
        <v>220</v>
      </c>
      <c r="B119" t="s">
        <v>339</v>
      </c>
      <c r="C119" t="s">
        <v>465</v>
      </c>
      <c r="D119" t="s">
        <v>547</v>
      </c>
      <c r="E119" s="3">
        <v>83.788888888888891</v>
      </c>
      <c r="F119" s="3">
        <f>Table3[[#This Row],[Total Hours Nurse Staffing]]/Table3[[#This Row],[MDS Census]]</f>
        <v>3.9737143614905177</v>
      </c>
      <c r="G119" s="3">
        <f>Table3[[#This Row],[Total Direct Care Staff Hours]]/Table3[[#This Row],[MDS Census]]</f>
        <v>3.7816973876143747</v>
      </c>
      <c r="H119" s="3">
        <f>Table3[[#This Row],[Total RN Hours (w/ Admin, DON)]]/Table3[[#This Row],[MDS Census]]</f>
        <v>0.55897228484285899</v>
      </c>
      <c r="I119" s="3">
        <f>Table3[[#This Row],[RN Hours (excl. Admin, DON)]]/Table3[[#This Row],[MDS Census]]</f>
        <v>0.43166821376475262</v>
      </c>
      <c r="J119" s="3">
        <f t="shared" si="2"/>
        <v>332.95311111111107</v>
      </c>
      <c r="K119" s="3">
        <f>SUM(Table3[[#This Row],[RN Hours (excl. Admin, DON)]], Table3[[#This Row],[LPN Hours (excl. Admin)]], Table3[[#This Row],[CNA Hours]], Table3[[#This Row],[NA TR Hours]], Table3[[#This Row],[Med Aide/Tech Hours]])</f>
        <v>316.86422222222222</v>
      </c>
      <c r="L119" s="3">
        <f>SUM(Table3[[#This Row],[RN Hours (excl. Admin, DON)]:[RN DON Hours]])</f>
        <v>46.835666666666661</v>
      </c>
      <c r="M119" s="3">
        <v>36.168999999999997</v>
      </c>
      <c r="N119" s="3">
        <v>5.0666666666666664</v>
      </c>
      <c r="O119" s="3">
        <v>5.6</v>
      </c>
      <c r="P119" s="3">
        <f>SUM(Table3[[#This Row],[LPN Hours (excl. Admin)]:[LPN Admin Hours]])</f>
        <v>101.58399999999999</v>
      </c>
      <c r="Q119" s="3">
        <v>96.161777777777772</v>
      </c>
      <c r="R119" s="3">
        <v>5.4222222222222225</v>
      </c>
      <c r="S119" s="3">
        <f>SUM(Table3[[#This Row],[CNA Hours]], Table3[[#This Row],[NA TR Hours]], Table3[[#This Row],[Med Aide/Tech Hours]])</f>
        <v>184.53344444444446</v>
      </c>
      <c r="T119" s="3">
        <v>160.21955555555556</v>
      </c>
      <c r="U119" s="3">
        <v>0</v>
      </c>
      <c r="V119" s="3">
        <v>24.31388888888889</v>
      </c>
      <c r="W119" s="3">
        <f>SUM(Table3[[#This Row],[RN Hours Contract]:[Med Aide Hours Contract]])</f>
        <v>109.90288888888887</v>
      </c>
      <c r="X119" s="3">
        <v>16.193999999999999</v>
      </c>
      <c r="Y119" s="3">
        <v>0</v>
      </c>
      <c r="Z119" s="3">
        <v>0</v>
      </c>
      <c r="AA119" s="3">
        <v>24.178444444444438</v>
      </c>
      <c r="AB119" s="3">
        <v>0</v>
      </c>
      <c r="AC119" s="3">
        <v>69.530444444444427</v>
      </c>
      <c r="AD119" s="3">
        <v>0</v>
      </c>
      <c r="AE119" s="3">
        <v>0</v>
      </c>
      <c r="AF119" t="s">
        <v>117</v>
      </c>
      <c r="AG119" s="13">
        <v>3</v>
      </c>
      <c r="AQ119"/>
    </row>
    <row r="120" spans="1:43" x14ac:dyDescent="0.2">
      <c r="A120" t="s">
        <v>220</v>
      </c>
      <c r="B120" t="s">
        <v>340</v>
      </c>
      <c r="C120" t="s">
        <v>445</v>
      </c>
      <c r="D120" t="s">
        <v>557</v>
      </c>
      <c r="E120" s="3">
        <v>64.655555555555551</v>
      </c>
      <c r="F120" s="3">
        <f>Table3[[#This Row],[Total Hours Nurse Staffing]]/Table3[[#This Row],[MDS Census]]</f>
        <v>5.4004983674170823</v>
      </c>
      <c r="G120" s="3">
        <f>Table3[[#This Row],[Total Direct Care Staff Hours]]/Table3[[#This Row],[MDS Census]]</f>
        <v>5.098427564873691</v>
      </c>
      <c r="H120" s="3">
        <f>Table3[[#This Row],[Total RN Hours (w/ Admin, DON)]]/Table3[[#This Row],[MDS Census]]</f>
        <v>1.0568826258807356</v>
      </c>
      <c r="I120" s="3">
        <f>Table3[[#This Row],[RN Hours (excl. Admin, DON)]]/Table3[[#This Row],[MDS Census]]</f>
        <v>0.7548118233373432</v>
      </c>
      <c r="J120" s="3">
        <f t="shared" si="2"/>
        <v>349.17222222222222</v>
      </c>
      <c r="K120" s="3">
        <f>SUM(Table3[[#This Row],[RN Hours (excl. Admin, DON)]], Table3[[#This Row],[LPN Hours (excl. Admin)]], Table3[[#This Row],[CNA Hours]], Table3[[#This Row],[NA TR Hours]], Table3[[#This Row],[Med Aide/Tech Hours]])</f>
        <v>329.64166666666671</v>
      </c>
      <c r="L120" s="3">
        <f>SUM(Table3[[#This Row],[RN Hours (excl. Admin, DON)]:[RN DON Hours]])</f>
        <v>68.333333333333329</v>
      </c>
      <c r="M120" s="3">
        <v>48.802777777777777</v>
      </c>
      <c r="N120" s="3">
        <v>14.997222222222222</v>
      </c>
      <c r="O120" s="3">
        <v>4.5333333333333332</v>
      </c>
      <c r="P120" s="3">
        <f>SUM(Table3[[#This Row],[LPN Hours (excl. Admin)]:[LPN Admin Hours]])</f>
        <v>60.986111111111114</v>
      </c>
      <c r="Q120" s="3">
        <v>60.986111111111114</v>
      </c>
      <c r="R120" s="3">
        <v>0</v>
      </c>
      <c r="S120" s="3">
        <f>SUM(Table3[[#This Row],[CNA Hours]], Table3[[#This Row],[NA TR Hours]], Table3[[#This Row],[Med Aide/Tech Hours]])</f>
        <v>219.85277777777779</v>
      </c>
      <c r="T120" s="3">
        <v>213.43333333333334</v>
      </c>
      <c r="U120" s="3">
        <v>0.7416666666666667</v>
      </c>
      <c r="V120" s="3">
        <v>5.677777777777778</v>
      </c>
      <c r="W120" s="3">
        <f>SUM(Table3[[#This Row],[RN Hours Contract]:[Med Aide Hours Contract]])</f>
        <v>72.161111111111111</v>
      </c>
      <c r="X120" s="3">
        <v>0</v>
      </c>
      <c r="Y120" s="3">
        <v>0</v>
      </c>
      <c r="Z120" s="3">
        <v>0</v>
      </c>
      <c r="AA120" s="3">
        <v>9.2388888888888889</v>
      </c>
      <c r="AB120" s="3">
        <v>0</v>
      </c>
      <c r="AC120" s="3">
        <v>62.922222222222224</v>
      </c>
      <c r="AD120" s="3">
        <v>0</v>
      </c>
      <c r="AE120" s="3">
        <v>0</v>
      </c>
      <c r="AF120" t="s">
        <v>118</v>
      </c>
      <c r="AG120" s="13">
        <v>3</v>
      </c>
      <c r="AQ120"/>
    </row>
    <row r="121" spans="1:43" x14ac:dyDescent="0.2">
      <c r="A121" t="s">
        <v>220</v>
      </c>
      <c r="B121" t="s">
        <v>341</v>
      </c>
      <c r="C121" t="s">
        <v>462</v>
      </c>
      <c r="D121" t="s">
        <v>540</v>
      </c>
      <c r="E121" s="3">
        <v>91.577777777777783</v>
      </c>
      <c r="F121" s="3">
        <f>Table3[[#This Row],[Total Hours Nurse Staffing]]/Table3[[#This Row],[MDS Census]]</f>
        <v>3.9494758553749092</v>
      </c>
      <c r="G121" s="3">
        <f>Table3[[#This Row],[Total Direct Care Staff Hours]]/Table3[[#This Row],[MDS Census]]</f>
        <v>3.4347949526813886</v>
      </c>
      <c r="H121" s="3">
        <f>Table3[[#This Row],[Total RN Hours (w/ Admin, DON)]]/Table3[[#This Row],[MDS Census]]</f>
        <v>0.6187187575831109</v>
      </c>
      <c r="I121" s="3">
        <f>Table3[[#This Row],[RN Hours (excl. Admin, DON)]]/Table3[[#This Row],[MDS Census]]</f>
        <v>0.21954380004853191</v>
      </c>
      <c r="J121" s="3">
        <f t="shared" si="2"/>
        <v>361.68422222222227</v>
      </c>
      <c r="K121" s="3">
        <f>SUM(Table3[[#This Row],[RN Hours (excl. Admin, DON)]], Table3[[#This Row],[LPN Hours (excl. Admin)]], Table3[[#This Row],[CNA Hours]], Table3[[#This Row],[NA TR Hours]], Table3[[#This Row],[Med Aide/Tech Hours]])</f>
        <v>314.55088888888895</v>
      </c>
      <c r="L121" s="3">
        <f>SUM(Table3[[#This Row],[RN Hours (excl. Admin, DON)]:[RN DON Hours]])</f>
        <v>56.660888888888891</v>
      </c>
      <c r="M121" s="3">
        <v>20.105333333333334</v>
      </c>
      <c r="N121" s="3">
        <v>31.488888888888887</v>
      </c>
      <c r="O121" s="3">
        <v>5.0666666666666664</v>
      </c>
      <c r="P121" s="3">
        <f>SUM(Table3[[#This Row],[LPN Hours (excl. Admin)]:[LPN Admin Hours]])</f>
        <v>132.35844444444444</v>
      </c>
      <c r="Q121" s="3">
        <v>121.78066666666668</v>
      </c>
      <c r="R121" s="3">
        <v>10.577777777777778</v>
      </c>
      <c r="S121" s="3">
        <f>SUM(Table3[[#This Row],[CNA Hours]], Table3[[#This Row],[NA TR Hours]], Table3[[#This Row],[Med Aide/Tech Hours]])</f>
        <v>172.6648888888889</v>
      </c>
      <c r="T121" s="3">
        <v>172.6648888888889</v>
      </c>
      <c r="U121" s="3">
        <v>0</v>
      </c>
      <c r="V121" s="3">
        <v>0</v>
      </c>
      <c r="W121" s="3">
        <f>SUM(Table3[[#This Row],[RN Hours Contract]:[Med Aide Hours Contract]])</f>
        <v>0</v>
      </c>
      <c r="X121" s="3">
        <v>0</v>
      </c>
      <c r="Y121" s="3">
        <v>0</v>
      </c>
      <c r="Z121" s="3">
        <v>0</v>
      </c>
      <c r="AA121" s="3">
        <v>0</v>
      </c>
      <c r="AB121" s="3">
        <v>0</v>
      </c>
      <c r="AC121" s="3">
        <v>0</v>
      </c>
      <c r="AD121" s="3">
        <v>0</v>
      </c>
      <c r="AE121" s="3">
        <v>0</v>
      </c>
      <c r="AF121" t="s">
        <v>119</v>
      </c>
      <c r="AG121" s="13">
        <v>3</v>
      </c>
      <c r="AQ121"/>
    </row>
    <row r="122" spans="1:43" x14ac:dyDescent="0.2">
      <c r="A122" t="s">
        <v>220</v>
      </c>
      <c r="B122" t="s">
        <v>342</v>
      </c>
      <c r="C122" t="s">
        <v>465</v>
      </c>
      <c r="D122" t="s">
        <v>547</v>
      </c>
      <c r="E122" s="3">
        <v>159.6888888888889</v>
      </c>
      <c r="F122" s="3">
        <f>Table3[[#This Row],[Total Hours Nurse Staffing]]/Table3[[#This Row],[MDS Census]]</f>
        <v>4.3665133593097689</v>
      </c>
      <c r="G122" s="3">
        <f>Table3[[#This Row],[Total Direct Care Staff Hours]]/Table3[[#This Row],[MDS Census]]</f>
        <v>4.2249881714444744</v>
      </c>
      <c r="H122" s="3">
        <f>Table3[[#This Row],[Total RN Hours (w/ Admin, DON)]]/Table3[[#This Row],[MDS Census]]</f>
        <v>0.94426175897578613</v>
      </c>
      <c r="I122" s="3">
        <f>Table3[[#This Row],[RN Hours (excl. Admin, DON)]]/Table3[[#This Row],[MDS Census]]</f>
        <v>0.80273657111049257</v>
      </c>
      <c r="J122" s="3">
        <f t="shared" si="2"/>
        <v>697.2836666666667</v>
      </c>
      <c r="K122" s="3">
        <f>SUM(Table3[[#This Row],[RN Hours (excl. Admin, DON)]], Table3[[#This Row],[LPN Hours (excl. Admin)]], Table3[[#This Row],[CNA Hours]], Table3[[#This Row],[NA TR Hours]], Table3[[#This Row],[Med Aide/Tech Hours]])</f>
        <v>674.68366666666657</v>
      </c>
      <c r="L122" s="3">
        <f>SUM(Table3[[#This Row],[RN Hours (excl. Admin, DON)]:[RN DON Hours]])</f>
        <v>150.78811111111111</v>
      </c>
      <c r="M122" s="3">
        <v>128.18811111111111</v>
      </c>
      <c r="N122" s="3">
        <v>14.866666666666667</v>
      </c>
      <c r="O122" s="3">
        <v>7.7333333333333334</v>
      </c>
      <c r="P122" s="3">
        <f>SUM(Table3[[#This Row],[LPN Hours (excl. Admin)]:[LPN Admin Hours]])</f>
        <v>181.56366666666665</v>
      </c>
      <c r="Q122" s="3">
        <v>181.56366666666665</v>
      </c>
      <c r="R122" s="3">
        <v>0</v>
      </c>
      <c r="S122" s="3">
        <f>SUM(Table3[[#This Row],[CNA Hours]], Table3[[#This Row],[NA TR Hours]], Table3[[#This Row],[Med Aide/Tech Hours]])</f>
        <v>364.93188888888886</v>
      </c>
      <c r="T122" s="3">
        <v>357.70966666666664</v>
      </c>
      <c r="U122" s="3">
        <v>0</v>
      </c>
      <c r="V122" s="3">
        <v>7.2222222222222223</v>
      </c>
      <c r="W122" s="3">
        <f>SUM(Table3[[#This Row],[RN Hours Contract]:[Med Aide Hours Contract]])</f>
        <v>146.20866666666669</v>
      </c>
      <c r="X122" s="3">
        <v>21.371444444444446</v>
      </c>
      <c r="Y122" s="3">
        <v>0</v>
      </c>
      <c r="Z122" s="3">
        <v>0</v>
      </c>
      <c r="AA122" s="3">
        <v>44.674777777777777</v>
      </c>
      <c r="AB122" s="3">
        <v>0</v>
      </c>
      <c r="AC122" s="3">
        <v>80.162444444444461</v>
      </c>
      <c r="AD122" s="3">
        <v>0</v>
      </c>
      <c r="AE122" s="3">
        <v>0</v>
      </c>
      <c r="AF122" t="s">
        <v>120</v>
      </c>
      <c r="AG122" s="13">
        <v>3</v>
      </c>
      <c r="AQ122"/>
    </row>
    <row r="123" spans="1:43" x14ac:dyDescent="0.2">
      <c r="A123" t="s">
        <v>220</v>
      </c>
      <c r="B123" t="s">
        <v>343</v>
      </c>
      <c r="C123" t="s">
        <v>474</v>
      </c>
      <c r="D123" t="s">
        <v>546</v>
      </c>
      <c r="E123" s="3">
        <v>35.411111111111111</v>
      </c>
      <c r="F123" s="3">
        <f>Table3[[#This Row],[Total Hours Nurse Staffing]]/Table3[[#This Row],[MDS Census]]</f>
        <v>3.5064323815500469</v>
      </c>
      <c r="G123" s="3">
        <f>Table3[[#This Row],[Total Direct Care Staff Hours]]/Table3[[#This Row],[MDS Census]]</f>
        <v>3.2299968622529018</v>
      </c>
      <c r="H123" s="3">
        <f>Table3[[#This Row],[Total RN Hours (w/ Admin, DON)]]/Table3[[#This Row],[MDS Census]]</f>
        <v>0.76772827110134922</v>
      </c>
      <c r="I123" s="3">
        <f>Table3[[#This Row],[RN Hours (excl. Admin, DON)]]/Table3[[#This Row],[MDS Census]]</f>
        <v>0.49129275180420456</v>
      </c>
      <c r="J123" s="3">
        <f t="shared" si="2"/>
        <v>124.16666666666666</v>
      </c>
      <c r="K123" s="3">
        <f>SUM(Table3[[#This Row],[RN Hours (excl. Admin, DON)]], Table3[[#This Row],[LPN Hours (excl. Admin)]], Table3[[#This Row],[CNA Hours]], Table3[[#This Row],[NA TR Hours]], Table3[[#This Row],[Med Aide/Tech Hours]])</f>
        <v>114.37777777777777</v>
      </c>
      <c r="L123" s="3">
        <f>SUM(Table3[[#This Row],[RN Hours (excl. Admin, DON)]:[RN DON Hours]])</f>
        <v>27.18611111111111</v>
      </c>
      <c r="M123" s="3">
        <v>17.397222222222222</v>
      </c>
      <c r="N123" s="3">
        <v>5.177777777777778</v>
      </c>
      <c r="O123" s="3">
        <v>4.6111111111111107</v>
      </c>
      <c r="P123" s="3">
        <f>SUM(Table3[[#This Row],[LPN Hours (excl. Admin)]:[LPN Admin Hours]])</f>
        <v>20.666666666666668</v>
      </c>
      <c r="Q123" s="3">
        <v>20.666666666666668</v>
      </c>
      <c r="R123" s="3">
        <v>0</v>
      </c>
      <c r="S123" s="3">
        <f>SUM(Table3[[#This Row],[CNA Hours]], Table3[[#This Row],[NA TR Hours]], Table3[[#This Row],[Med Aide/Tech Hours]])</f>
        <v>76.313888888888883</v>
      </c>
      <c r="T123" s="3">
        <v>75.886111111111106</v>
      </c>
      <c r="U123" s="3">
        <v>0</v>
      </c>
      <c r="V123" s="3">
        <v>0.42777777777777776</v>
      </c>
      <c r="W123" s="3">
        <f>SUM(Table3[[#This Row],[RN Hours Contract]:[Med Aide Hours Contract]])</f>
        <v>3.4777777777777779</v>
      </c>
      <c r="X123" s="3">
        <v>0</v>
      </c>
      <c r="Y123" s="3">
        <v>0</v>
      </c>
      <c r="Z123" s="3">
        <v>0</v>
      </c>
      <c r="AA123" s="3">
        <v>0</v>
      </c>
      <c r="AB123" s="3">
        <v>0</v>
      </c>
      <c r="AC123" s="3">
        <v>3.4777777777777779</v>
      </c>
      <c r="AD123" s="3">
        <v>0</v>
      </c>
      <c r="AE123" s="3">
        <v>0</v>
      </c>
      <c r="AF123" t="s">
        <v>121</v>
      </c>
      <c r="AG123" s="13">
        <v>3</v>
      </c>
      <c r="AQ123"/>
    </row>
    <row r="124" spans="1:43" x14ac:dyDescent="0.2">
      <c r="A124" t="s">
        <v>220</v>
      </c>
      <c r="B124" t="s">
        <v>344</v>
      </c>
      <c r="C124" t="s">
        <v>503</v>
      </c>
      <c r="D124" t="s">
        <v>556</v>
      </c>
      <c r="E124" s="3">
        <v>83.322222222222223</v>
      </c>
      <c r="F124" s="3">
        <f>Table3[[#This Row],[Total Hours Nurse Staffing]]/Table3[[#This Row],[MDS Census]]</f>
        <v>3.6788251766902258</v>
      </c>
      <c r="G124" s="3">
        <f>Table3[[#This Row],[Total Direct Care Staff Hours]]/Table3[[#This Row],[MDS Census]]</f>
        <v>3.5366488865182029</v>
      </c>
      <c r="H124" s="3">
        <f>Table3[[#This Row],[Total RN Hours (w/ Admin, DON)]]/Table3[[#This Row],[MDS Census]]</f>
        <v>0.73463528470462724</v>
      </c>
      <c r="I124" s="3">
        <f>Table3[[#This Row],[RN Hours (excl. Admin, DON)]]/Table3[[#This Row],[MDS Census]]</f>
        <v>0.59245899453260442</v>
      </c>
      <c r="J124" s="3">
        <f t="shared" si="2"/>
        <v>306.52788888888892</v>
      </c>
      <c r="K124" s="3">
        <f>SUM(Table3[[#This Row],[RN Hours (excl. Admin, DON)]], Table3[[#This Row],[LPN Hours (excl. Admin)]], Table3[[#This Row],[CNA Hours]], Table3[[#This Row],[NA TR Hours]], Table3[[#This Row],[Med Aide/Tech Hours]])</f>
        <v>294.68144444444448</v>
      </c>
      <c r="L124" s="3">
        <f>SUM(Table3[[#This Row],[RN Hours (excl. Admin, DON)]:[RN DON Hours]])</f>
        <v>61.211444444444446</v>
      </c>
      <c r="M124" s="3">
        <v>49.365000000000002</v>
      </c>
      <c r="N124" s="3">
        <v>6.6464444444444437</v>
      </c>
      <c r="O124" s="3">
        <v>5.2</v>
      </c>
      <c r="P124" s="3">
        <f>SUM(Table3[[#This Row],[LPN Hours (excl. Admin)]:[LPN Admin Hours]])</f>
        <v>35.015999999999998</v>
      </c>
      <c r="Q124" s="3">
        <v>35.015999999999998</v>
      </c>
      <c r="R124" s="3">
        <v>0</v>
      </c>
      <c r="S124" s="3">
        <f>SUM(Table3[[#This Row],[CNA Hours]], Table3[[#This Row],[NA TR Hours]], Table3[[#This Row],[Med Aide/Tech Hours]])</f>
        <v>210.30044444444445</v>
      </c>
      <c r="T124" s="3">
        <v>155.74744444444445</v>
      </c>
      <c r="U124" s="3">
        <v>25.35777777777777</v>
      </c>
      <c r="V124" s="3">
        <v>29.195222222222228</v>
      </c>
      <c r="W124" s="3">
        <f>SUM(Table3[[#This Row],[RN Hours Contract]:[Med Aide Hours Contract]])</f>
        <v>0</v>
      </c>
      <c r="X124" s="3">
        <v>0</v>
      </c>
      <c r="Y124" s="3">
        <v>0</v>
      </c>
      <c r="Z124" s="3">
        <v>0</v>
      </c>
      <c r="AA124" s="3">
        <v>0</v>
      </c>
      <c r="AB124" s="3">
        <v>0</v>
      </c>
      <c r="AC124" s="3">
        <v>0</v>
      </c>
      <c r="AD124" s="3">
        <v>0</v>
      </c>
      <c r="AE124" s="3">
        <v>0</v>
      </c>
      <c r="AF124" t="s">
        <v>122</v>
      </c>
      <c r="AG124" s="13">
        <v>3</v>
      </c>
      <c r="AQ124"/>
    </row>
    <row r="125" spans="1:43" x14ac:dyDescent="0.2">
      <c r="A125" t="s">
        <v>220</v>
      </c>
      <c r="B125" t="s">
        <v>345</v>
      </c>
      <c r="C125" t="s">
        <v>476</v>
      </c>
      <c r="D125" t="s">
        <v>546</v>
      </c>
      <c r="E125" s="3">
        <v>114.47777777777777</v>
      </c>
      <c r="F125" s="3">
        <f>Table3[[#This Row],[Total Hours Nurse Staffing]]/Table3[[#This Row],[MDS Census]]</f>
        <v>2.9391196738813941</v>
      </c>
      <c r="G125" s="3">
        <f>Table3[[#This Row],[Total Direct Care Staff Hours]]/Table3[[#This Row],[MDS Census]]</f>
        <v>2.5808017082403185</v>
      </c>
      <c r="H125" s="3">
        <f>Table3[[#This Row],[Total RN Hours (w/ Admin, DON)]]/Table3[[#This Row],[MDS Census]]</f>
        <v>0.61050179559351647</v>
      </c>
      <c r="I125" s="3">
        <f>Table3[[#This Row],[RN Hours (excl. Admin, DON)]]/Table3[[#This Row],[MDS Census]]</f>
        <v>0.25218382995244104</v>
      </c>
      <c r="J125" s="3">
        <f t="shared" si="2"/>
        <v>336.4638888888889</v>
      </c>
      <c r="K125" s="3">
        <f>SUM(Table3[[#This Row],[RN Hours (excl. Admin, DON)]], Table3[[#This Row],[LPN Hours (excl. Admin)]], Table3[[#This Row],[CNA Hours]], Table3[[#This Row],[NA TR Hours]], Table3[[#This Row],[Med Aide/Tech Hours]])</f>
        <v>295.44444444444446</v>
      </c>
      <c r="L125" s="3">
        <f>SUM(Table3[[#This Row],[RN Hours (excl. Admin, DON)]:[RN DON Hours]])</f>
        <v>69.888888888888886</v>
      </c>
      <c r="M125" s="3">
        <v>28.869444444444444</v>
      </c>
      <c r="N125" s="3">
        <v>36.102777777777774</v>
      </c>
      <c r="O125" s="3">
        <v>4.916666666666667</v>
      </c>
      <c r="P125" s="3">
        <f>SUM(Table3[[#This Row],[LPN Hours (excl. Admin)]:[LPN Admin Hours]])</f>
        <v>69.219444444444449</v>
      </c>
      <c r="Q125" s="3">
        <v>69.219444444444449</v>
      </c>
      <c r="R125" s="3">
        <v>0</v>
      </c>
      <c r="S125" s="3">
        <f>SUM(Table3[[#This Row],[CNA Hours]], Table3[[#This Row],[NA TR Hours]], Table3[[#This Row],[Med Aide/Tech Hours]])</f>
        <v>197.35555555555555</v>
      </c>
      <c r="T125" s="3">
        <v>152.02777777777777</v>
      </c>
      <c r="U125" s="3">
        <v>0</v>
      </c>
      <c r="V125" s="3">
        <v>45.327777777777776</v>
      </c>
      <c r="W125" s="3">
        <f>SUM(Table3[[#This Row],[RN Hours Contract]:[Med Aide Hours Contract]])</f>
        <v>5.8444444444444441</v>
      </c>
      <c r="X125" s="3">
        <v>0</v>
      </c>
      <c r="Y125" s="3">
        <v>0</v>
      </c>
      <c r="Z125" s="3">
        <v>0</v>
      </c>
      <c r="AA125" s="3">
        <v>0</v>
      </c>
      <c r="AB125" s="3">
        <v>0</v>
      </c>
      <c r="AC125" s="3">
        <v>5.8444444444444441</v>
      </c>
      <c r="AD125" s="3">
        <v>0</v>
      </c>
      <c r="AE125" s="3">
        <v>0</v>
      </c>
      <c r="AF125" t="s">
        <v>123</v>
      </c>
      <c r="AG125" s="13">
        <v>3</v>
      </c>
      <c r="AQ125"/>
    </row>
    <row r="126" spans="1:43" x14ac:dyDescent="0.2">
      <c r="A126" t="s">
        <v>220</v>
      </c>
      <c r="B126" t="s">
        <v>346</v>
      </c>
      <c r="C126" t="s">
        <v>442</v>
      </c>
      <c r="D126" t="s">
        <v>534</v>
      </c>
      <c r="E126" s="3">
        <v>120.78888888888889</v>
      </c>
      <c r="F126" s="3">
        <f>Table3[[#This Row],[Total Hours Nurse Staffing]]/Table3[[#This Row],[MDS Census]]</f>
        <v>3.4613154263637202</v>
      </c>
      <c r="G126" s="3">
        <f>Table3[[#This Row],[Total Direct Care Staff Hours]]/Table3[[#This Row],[MDS Census]]</f>
        <v>3.3190819611811238</v>
      </c>
      <c r="H126" s="3">
        <f>Table3[[#This Row],[Total RN Hours (w/ Admin, DON)]]/Table3[[#This Row],[MDS Census]]</f>
        <v>0.83242939931928983</v>
      </c>
      <c r="I126" s="3">
        <f>Table3[[#This Row],[RN Hours (excl. Admin, DON)]]/Table3[[#This Row],[MDS Census]]</f>
        <v>0.69173765063011683</v>
      </c>
      <c r="J126" s="3">
        <f t="shared" si="2"/>
        <v>418.08844444444446</v>
      </c>
      <c r="K126" s="3">
        <f>SUM(Table3[[#This Row],[RN Hours (excl. Admin, DON)]], Table3[[#This Row],[LPN Hours (excl. Admin)]], Table3[[#This Row],[CNA Hours]], Table3[[#This Row],[NA TR Hours]], Table3[[#This Row],[Med Aide/Tech Hours]])</f>
        <v>400.90822222222221</v>
      </c>
      <c r="L126" s="3">
        <f>SUM(Table3[[#This Row],[RN Hours (excl. Admin, DON)]:[RN DON Hours]])</f>
        <v>100.54822222222222</v>
      </c>
      <c r="M126" s="3">
        <v>83.554222222222222</v>
      </c>
      <c r="N126" s="3">
        <v>11.660666666666668</v>
      </c>
      <c r="O126" s="3">
        <v>5.333333333333333</v>
      </c>
      <c r="P126" s="3">
        <f>SUM(Table3[[#This Row],[LPN Hours (excl. Admin)]:[LPN Admin Hours]])</f>
        <v>87.558666666666682</v>
      </c>
      <c r="Q126" s="3">
        <v>87.372444444444454</v>
      </c>
      <c r="R126" s="3">
        <v>0.18622222222222221</v>
      </c>
      <c r="S126" s="3">
        <f>SUM(Table3[[#This Row],[CNA Hours]], Table3[[#This Row],[NA TR Hours]], Table3[[#This Row],[Med Aide/Tech Hours]])</f>
        <v>229.98155555555556</v>
      </c>
      <c r="T126" s="3">
        <v>229.98155555555556</v>
      </c>
      <c r="U126" s="3">
        <v>0</v>
      </c>
      <c r="V126" s="3">
        <v>0</v>
      </c>
      <c r="W126" s="3">
        <f>SUM(Table3[[#This Row],[RN Hours Contract]:[Med Aide Hours Contract]])</f>
        <v>3.9137777777777774</v>
      </c>
      <c r="X126" s="3">
        <v>0</v>
      </c>
      <c r="Y126" s="3">
        <v>3.9137777777777774</v>
      </c>
      <c r="Z126" s="3">
        <v>0</v>
      </c>
      <c r="AA126" s="3">
        <v>0</v>
      </c>
      <c r="AB126" s="3">
        <v>0</v>
      </c>
      <c r="AC126" s="3">
        <v>0</v>
      </c>
      <c r="AD126" s="3">
        <v>0</v>
      </c>
      <c r="AE126" s="3">
        <v>0</v>
      </c>
      <c r="AF126" t="s">
        <v>124</v>
      </c>
      <c r="AG126" s="13">
        <v>3</v>
      </c>
      <c r="AQ126"/>
    </row>
    <row r="127" spans="1:43" x14ac:dyDescent="0.2">
      <c r="A127" t="s">
        <v>220</v>
      </c>
      <c r="B127" t="s">
        <v>347</v>
      </c>
      <c r="C127" t="s">
        <v>457</v>
      </c>
      <c r="D127" t="s">
        <v>535</v>
      </c>
      <c r="E127" s="3">
        <v>56.733333333333334</v>
      </c>
      <c r="F127" s="3">
        <f>Table3[[#This Row],[Total Hours Nurse Staffing]]/Table3[[#This Row],[MDS Census]]</f>
        <v>4.3561496278887581</v>
      </c>
      <c r="G127" s="3">
        <f>Table3[[#This Row],[Total Direct Care Staff Hours]]/Table3[[#This Row],[MDS Census]]</f>
        <v>3.9064336075205635</v>
      </c>
      <c r="H127" s="3">
        <f>Table3[[#This Row],[Total RN Hours (w/ Admin, DON)]]/Table3[[#This Row],[MDS Census]]</f>
        <v>0.79342929886408153</v>
      </c>
      <c r="I127" s="3">
        <f>Table3[[#This Row],[RN Hours (excl. Admin, DON)]]/Table3[[#This Row],[MDS Census]]</f>
        <v>0.54881511946729344</v>
      </c>
      <c r="J127" s="3">
        <f t="shared" si="2"/>
        <v>247.13888888888889</v>
      </c>
      <c r="K127" s="3">
        <f>SUM(Table3[[#This Row],[RN Hours (excl. Admin, DON)]], Table3[[#This Row],[LPN Hours (excl. Admin)]], Table3[[#This Row],[CNA Hours]], Table3[[#This Row],[NA TR Hours]], Table3[[#This Row],[Med Aide/Tech Hours]])</f>
        <v>221.62499999999997</v>
      </c>
      <c r="L127" s="3">
        <f>SUM(Table3[[#This Row],[RN Hours (excl. Admin, DON)]:[RN DON Hours]])</f>
        <v>45.013888888888893</v>
      </c>
      <c r="M127" s="3">
        <v>31.136111111111113</v>
      </c>
      <c r="N127" s="3">
        <v>4.2777777777777777</v>
      </c>
      <c r="O127" s="3">
        <v>9.6</v>
      </c>
      <c r="P127" s="3">
        <f>SUM(Table3[[#This Row],[LPN Hours (excl. Admin)]:[LPN Admin Hours]])</f>
        <v>76.047222222222217</v>
      </c>
      <c r="Q127" s="3">
        <v>64.411111111111111</v>
      </c>
      <c r="R127" s="3">
        <v>11.636111111111111</v>
      </c>
      <c r="S127" s="3">
        <f>SUM(Table3[[#This Row],[CNA Hours]], Table3[[#This Row],[NA TR Hours]], Table3[[#This Row],[Med Aide/Tech Hours]])</f>
        <v>126.07777777777778</v>
      </c>
      <c r="T127" s="3">
        <v>125.14166666666667</v>
      </c>
      <c r="U127" s="3">
        <v>0</v>
      </c>
      <c r="V127" s="3">
        <v>0.93611111111111112</v>
      </c>
      <c r="W127" s="3">
        <f>SUM(Table3[[#This Row],[RN Hours Contract]:[Med Aide Hours Contract]])</f>
        <v>1.4916666666666667</v>
      </c>
      <c r="X127" s="3">
        <v>0</v>
      </c>
      <c r="Y127" s="3">
        <v>0</v>
      </c>
      <c r="Z127" s="3">
        <v>0</v>
      </c>
      <c r="AA127" s="3">
        <v>0</v>
      </c>
      <c r="AB127" s="3">
        <v>0</v>
      </c>
      <c r="AC127" s="3">
        <v>1.4916666666666667</v>
      </c>
      <c r="AD127" s="3">
        <v>0</v>
      </c>
      <c r="AE127" s="3">
        <v>0</v>
      </c>
      <c r="AF127" t="s">
        <v>125</v>
      </c>
      <c r="AG127" s="13">
        <v>3</v>
      </c>
      <c r="AQ127"/>
    </row>
    <row r="128" spans="1:43" x14ac:dyDescent="0.2">
      <c r="A128" t="s">
        <v>220</v>
      </c>
      <c r="B128" t="s">
        <v>348</v>
      </c>
      <c r="C128" t="s">
        <v>507</v>
      </c>
      <c r="D128" t="s">
        <v>546</v>
      </c>
      <c r="E128" s="3">
        <v>81.166666666666671</v>
      </c>
      <c r="F128" s="3">
        <f>Table3[[#This Row],[Total Hours Nurse Staffing]]/Table3[[#This Row],[MDS Census]]</f>
        <v>4.8073292265571528</v>
      </c>
      <c r="G128" s="3">
        <f>Table3[[#This Row],[Total Direct Care Staff Hours]]/Table3[[#This Row],[MDS Census]]</f>
        <v>4.2846981519507183</v>
      </c>
      <c r="H128" s="3">
        <f>Table3[[#This Row],[Total RN Hours (w/ Admin, DON)]]/Table3[[#This Row],[MDS Census]]</f>
        <v>1.4606078028747433</v>
      </c>
      <c r="I128" s="3">
        <f>Table3[[#This Row],[RN Hours (excl. Admin, DON)]]/Table3[[#This Row],[MDS Census]]</f>
        <v>1.0246009582477755</v>
      </c>
      <c r="J128" s="3">
        <f t="shared" si="2"/>
        <v>390.19488888888895</v>
      </c>
      <c r="K128" s="3">
        <f>SUM(Table3[[#This Row],[RN Hours (excl. Admin, DON)]], Table3[[#This Row],[LPN Hours (excl. Admin)]], Table3[[#This Row],[CNA Hours]], Table3[[#This Row],[NA TR Hours]], Table3[[#This Row],[Med Aide/Tech Hours]])</f>
        <v>347.77466666666663</v>
      </c>
      <c r="L128" s="3">
        <f>SUM(Table3[[#This Row],[RN Hours (excl. Admin, DON)]:[RN DON Hours]])</f>
        <v>118.55266666666668</v>
      </c>
      <c r="M128" s="3">
        <v>83.163444444444451</v>
      </c>
      <c r="N128" s="3">
        <v>29.441111111111109</v>
      </c>
      <c r="O128" s="3">
        <v>5.9481111111111105</v>
      </c>
      <c r="P128" s="3">
        <f>SUM(Table3[[#This Row],[LPN Hours (excl. Admin)]:[LPN Admin Hours]])</f>
        <v>115.21011111111113</v>
      </c>
      <c r="Q128" s="3">
        <v>108.17911111111113</v>
      </c>
      <c r="R128" s="3">
        <v>7.0309999999999997</v>
      </c>
      <c r="S128" s="3">
        <f>SUM(Table3[[#This Row],[CNA Hours]], Table3[[#This Row],[NA TR Hours]], Table3[[#This Row],[Med Aide/Tech Hours]])</f>
        <v>156.43211111111111</v>
      </c>
      <c r="T128" s="3">
        <v>146.10122222222222</v>
      </c>
      <c r="U128" s="3">
        <v>10.330888888888884</v>
      </c>
      <c r="V128" s="3">
        <v>0</v>
      </c>
      <c r="W128" s="3">
        <f>SUM(Table3[[#This Row],[RN Hours Contract]:[Med Aide Hours Contract]])</f>
        <v>78.11311111111111</v>
      </c>
      <c r="X128" s="3">
        <v>11.567333333333336</v>
      </c>
      <c r="Y128" s="3">
        <v>0</v>
      </c>
      <c r="Z128" s="3">
        <v>0</v>
      </c>
      <c r="AA128" s="3">
        <v>9.3452222222222243</v>
      </c>
      <c r="AB128" s="3">
        <v>0</v>
      </c>
      <c r="AC128" s="3">
        <v>57.200555555555546</v>
      </c>
      <c r="AD128" s="3">
        <v>0</v>
      </c>
      <c r="AE128" s="3">
        <v>0</v>
      </c>
      <c r="AF128" t="s">
        <v>126</v>
      </c>
      <c r="AG128" s="13">
        <v>3</v>
      </c>
      <c r="AQ128"/>
    </row>
    <row r="129" spans="1:43" x14ac:dyDescent="0.2">
      <c r="A129" t="s">
        <v>220</v>
      </c>
      <c r="B129" t="s">
        <v>349</v>
      </c>
      <c r="C129" t="s">
        <v>476</v>
      </c>
      <c r="D129" t="s">
        <v>546</v>
      </c>
      <c r="E129" s="3">
        <v>39.633333333333333</v>
      </c>
      <c r="F129" s="3">
        <f>Table3[[#This Row],[Total Hours Nurse Staffing]]/Table3[[#This Row],[MDS Census]]</f>
        <v>4.9705887300252316</v>
      </c>
      <c r="G129" s="3">
        <f>Table3[[#This Row],[Total Direct Care Staff Hours]]/Table3[[#This Row],[MDS Census]]</f>
        <v>4.5803448275862069</v>
      </c>
      <c r="H129" s="3">
        <f>Table3[[#This Row],[Total RN Hours (w/ Admin, DON)]]/Table3[[#This Row],[MDS Census]]</f>
        <v>0.7128791701710121</v>
      </c>
      <c r="I129" s="3">
        <f>Table3[[#This Row],[RN Hours (excl. Admin, DON)]]/Table3[[#This Row],[MDS Census]]</f>
        <v>0.45495934959349593</v>
      </c>
      <c r="J129" s="3">
        <f t="shared" si="2"/>
        <v>197.001</v>
      </c>
      <c r="K129" s="3">
        <f>SUM(Table3[[#This Row],[RN Hours (excl. Admin, DON)]], Table3[[#This Row],[LPN Hours (excl. Admin)]], Table3[[#This Row],[CNA Hours]], Table3[[#This Row],[NA TR Hours]], Table3[[#This Row],[Med Aide/Tech Hours]])</f>
        <v>181.53433333333334</v>
      </c>
      <c r="L129" s="3">
        <f>SUM(Table3[[#This Row],[RN Hours (excl. Admin, DON)]:[RN DON Hours]])</f>
        <v>28.253777777777778</v>
      </c>
      <c r="M129" s="3">
        <v>18.031555555555556</v>
      </c>
      <c r="N129" s="3">
        <v>4.7111111111111112</v>
      </c>
      <c r="O129" s="3">
        <v>5.5111111111111111</v>
      </c>
      <c r="P129" s="3">
        <f>SUM(Table3[[#This Row],[LPN Hours (excl. Admin)]:[LPN Admin Hours]])</f>
        <v>48.083888888888893</v>
      </c>
      <c r="Q129" s="3">
        <v>42.839444444444446</v>
      </c>
      <c r="R129" s="3">
        <v>5.2444444444444445</v>
      </c>
      <c r="S129" s="3">
        <f>SUM(Table3[[#This Row],[CNA Hours]], Table3[[#This Row],[NA TR Hours]], Table3[[#This Row],[Med Aide/Tech Hours]])</f>
        <v>120.66333333333333</v>
      </c>
      <c r="T129" s="3">
        <v>83.466111111111104</v>
      </c>
      <c r="U129" s="3">
        <v>0</v>
      </c>
      <c r="V129" s="3">
        <v>37.197222222222223</v>
      </c>
      <c r="W129" s="3">
        <f>SUM(Table3[[#This Row],[RN Hours Contract]:[Med Aide Hours Contract]])</f>
        <v>17.348222222222223</v>
      </c>
      <c r="X129" s="3">
        <v>5.5787777777777778</v>
      </c>
      <c r="Y129" s="3">
        <v>0</v>
      </c>
      <c r="Z129" s="3">
        <v>0</v>
      </c>
      <c r="AA129" s="3">
        <v>7.7422222222222219</v>
      </c>
      <c r="AB129" s="3">
        <v>0</v>
      </c>
      <c r="AC129" s="3">
        <v>4.027222222222222</v>
      </c>
      <c r="AD129" s="3">
        <v>0</v>
      </c>
      <c r="AE129" s="3">
        <v>0</v>
      </c>
      <c r="AF129" t="s">
        <v>127</v>
      </c>
      <c r="AG129" s="13">
        <v>3</v>
      </c>
      <c r="AQ129"/>
    </row>
    <row r="130" spans="1:43" x14ac:dyDescent="0.2">
      <c r="A130" t="s">
        <v>220</v>
      </c>
      <c r="B130" t="s">
        <v>350</v>
      </c>
      <c r="C130" t="s">
        <v>465</v>
      </c>
      <c r="D130" t="s">
        <v>546</v>
      </c>
      <c r="E130" s="3">
        <v>16.333333333333332</v>
      </c>
      <c r="F130" s="3">
        <f>Table3[[#This Row],[Total Hours Nurse Staffing]]/Table3[[#This Row],[MDS Census]]</f>
        <v>4.0581768707482997</v>
      </c>
      <c r="G130" s="3">
        <f>Table3[[#This Row],[Total Direct Care Staff Hours]]/Table3[[#This Row],[MDS Census]]</f>
        <v>3.9493333333333336</v>
      </c>
      <c r="H130" s="3">
        <f>Table3[[#This Row],[Total RN Hours (w/ Admin, DON)]]/Table3[[#This Row],[MDS Census]]</f>
        <v>0.88440136054421759</v>
      </c>
      <c r="I130" s="3">
        <f>Table3[[#This Row],[RN Hours (excl. Admin, DON)]]/Table3[[#This Row],[MDS Census]]</f>
        <v>0.7755578231292517</v>
      </c>
      <c r="J130" s="3">
        <f t="shared" si="2"/>
        <v>66.283555555555552</v>
      </c>
      <c r="K130" s="3">
        <f>SUM(Table3[[#This Row],[RN Hours (excl. Admin, DON)]], Table3[[#This Row],[LPN Hours (excl. Admin)]], Table3[[#This Row],[CNA Hours]], Table3[[#This Row],[NA TR Hours]], Table3[[#This Row],[Med Aide/Tech Hours]])</f>
        <v>64.50577777777778</v>
      </c>
      <c r="L130" s="3">
        <f>SUM(Table3[[#This Row],[RN Hours (excl. Admin, DON)]:[RN DON Hours]])</f>
        <v>14.44522222222222</v>
      </c>
      <c r="M130" s="3">
        <v>12.667444444444444</v>
      </c>
      <c r="N130" s="3">
        <v>0</v>
      </c>
      <c r="O130" s="3">
        <v>1.7777777777777777</v>
      </c>
      <c r="P130" s="3">
        <f>SUM(Table3[[#This Row],[LPN Hours (excl. Admin)]:[LPN Admin Hours]])</f>
        <v>19.997999999999998</v>
      </c>
      <c r="Q130" s="3">
        <v>19.997999999999998</v>
      </c>
      <c r="R130" s="3">
        <v>0</v>
      </c>
      <c r="S130" s="3">
        <f>SUM(Table3[[#This Row],[CNA Hours]], Table3[[#This Row],[NA TR Hours]], Table3[[#This Row],[Med Aide/Tech Hours]])</f>
        <v>31.840333333333334</v>
      </c>
      <c r="T130" s="3">
        <v>31.840333333333334</v>
      </c>
      <c r="U130" s="3">
        <v>0</v>
      </c>
      <c r="V130" s="3">
        <v>0</v>
      </c>
      <c r="W130" s="3">
        <f>SUM(Table3[[#This Row],[RN Hours Contract]:[Med Aide Hours Contract]])</f>
        <v>8.6833333333333336</v>
      </c>
      <c r="X130" s="3">
        <v>0</v>
      </c>
      <c r="Y130" s="3">
        <v>0</v>
      </c>
      <c r="Z130" s="3">
        <v>0</v>
      </c>
      <c r="AA130" s="3">
        <v>0</v>
      </c>
      <c r="AB130" s="3">
        <v>0</v>
      </c>
      <c r="AC130" s="3">
        <v>8.6833333333333336</v>
      </c>
      <c r="AD130" s="3">
        <v>0</v>
      </c>
      <c r="AE130" s="3">
        <v>0</v>
      </c>
      <c r="AF130" t="s">
        <v>128</v>
      </c>
      <c r="AG130" s="13">
        <v>3</v>
      </c>
      <c r="AQ130"/>
    </row>
    <row r="131" spans="1:43" x14ac:dyDescent="0.2">
      <c r="A131" t="s">
        <v>220</v>
      </c>
      <c r="B131" t="s">
        <v>351</v>
      </c>
      <c r="C131" t="s">
        <v>461</v>
      </c>
      <c r="D131" t="s">
        <v>549</v>
      </c>
      <c r="E131" s="3">
        <v>95.37777777777778</v>
      </c>
      <c r="F131" s="3">
        <f>Table3[[#This Row],[Total Hours Nurse Staffing]]/Table3[[#This Row],[MDS Census]]</f>
        <v>4.0090761882572226</v>
      </c>
      <c r="G131" s="3">
        <f>Table3[[#This Row],[Total Direct Care Staff Hours]]/Table3[[#This Row],[MDS Census]]</f>
        <v>3.6455486952469704</v>
      </c>
      <c r="H131" s="3">
        <f>Table3[[#This Row],[Total RN Hours (w/ Admin, DON)]]/Table3[[#This Row],[MDS Census]]</f>
        <v>0.74189305684995344</v>
      </c>
      <c r="I131" s="3">
        <f>Table3[[#This Row],[RN Hours (excl. Admin, DON)]]/Table3[[#This Row],[MDS Census]]</f>
        <v>0.37836556383970171</v>
      </c>
      <c r="J131" s="3">
        <f t="shared" si="2"/>
        <v>382.37677777777776</v>
      </c>
      <c r="K131" s="3">
        <f>SUM(Table3[[#This Row],[RN Hours (excl. Admin, DON)]], Table3[[#This Row],[LPN Hours (excl. Admin)]], Table3[[#This Row],[CNA Hours]], Table3[[#This Row],[NA TR Hours]], Table3[[#This Row],[Med Aide/Tech Hours]])</f>
        <v>347.7043333333333</v>
      </c>
      <c r="L131" s="3">
        <f>SUM(Table3[[#This Row],[RN Hours (excl. Admin, DON)]:[RN DON Hours]])</f>
        <v>70.760111111111115</v>
      </c>
      <c r="M131" s="3">
        <v>36.087666666666664</v>
      </c>
      <c r="N131" s="3">
        <v>29.450222222222223</v>
      </c>
      <c r="O131" s="3">
        <v>5.2222222222222223</v>
      </c>
      <c r="P131" s="3">
        <f>SUM(Table3[[#This Row],[LPN Hours (excl. Admin)]:[LPN Admin Hours]])</f>
        <v>82.036111111111111</v>
      </c>
      <c r="Q131" s="3">
        <v>82.036111111111111</v>
      </c>
      <c r="R131" s="3">
        <v>0</v>
      </c>
      <c r="S131" s="3">
        <f>SUM(Table3[[#This Row],[CNA Hours]], Table3[[#This Row],[NA TR Hours]], Table3[[#This Row],[Med Aide/Tech Hours]])</f>
        <v>229.58055555555555</v>
      </c>
      <c r="T131" s="3">
        <v>214.63055555555556</v>
      </c>
      <c r="U131" s="3">
        <v>0</v>
      </c>
      <c r="V131" s="3">
        <v>14.95</v>
      </c>
      <c r="W131" s="3">
        <f>SUM(Table3[[#This Row],[RN Hours Contract]:[Med Aide Hours Contract]])</f>
        <v>6.5055555555555555</v>
      </c>
      <c r="X131" s="3">
        <v>0</v>
      </c>
      <c r="Y131" s="3">
        <v>0.13333333333333333</v>
      </c>
      <c r="Z131" s="3">
        <v>0</v>
      </c>
      <c r="AA131" s="3">
        <v>6.3722222222222218</v>
      </c>
      <c r="AB131" s="3">
        <v>0</v>
      </c>
      <c r="AC131" s="3">
        <v>0</v>
      </c>
      <c r="AD131" s="3">
        <v>0</v>
      </c>
      <c r="AE131" s="3">
        <v>0</v>
      </c>
      <c r="AF131" t="s">
        <v>129</v>
      </c>
      <c r="AG131" s="13">
        <v>3</v>
      </c>
      <c r="AQ131"/>
    </row>
    <row r="132" spans="1:43" x14ac:dyDescent="0.2">
      <c r="A132" t="s">
        <v>220</v>
      </c>
      <c r="B132" t="s">
        <v>352</v>
      </c>
      <c r="C132" t="s">
        <v>444</v>
      </c>
      <c r="D132" t="s">
        <v>545</v>
      </c>
      <c r="E132" s="3">
        <v>227.0888888888889</v>
      </c>
      <c r="F132" s="3">
        <f>Table3[[#This Row],[Total Hours Nurse Staffing]]/Table3[[#This Row],[MDS Census]]</f>
        <v>2.9527302084352676</v>
      </c>
      <c r="G132" s="3">
        <f>Table3[[#This Row],[Total Direct Care Staff Hours]]/Table3[[#This Row],[MDS Census]]</f>
        <v>2.7950547998825717</v>
      </c>
      <c r="H132" s="3">
        <f>Table3[[#This Row],[Total RN Hours (w/ Admin, DON)]]/Table3[[#This Row],[MDS Census]]</f>
        <v>0.61705254917310892</v>
      </c>
      <c r="I132" s="3">
        <f>Table3[[#This Row],[RN Hours (excl. Admin, DON)]]/Table3[[#This Row],[MDS Census]]</f>
        <v>0.53193952441530479</v>
      </c>
      <c r="J132" s="3">
        <f t="shared" si="2"/>
        <v>670.53222222222223</v>
      </c>
      <c r="K132" s="3">
        <f>SUM(Table3[[#This Row],[RN Hours (excl. Admin, DON)]], Table3[[#This Row],[LPN Hours (excl. Admin)]], Table3[[#This Row],[CNA Hours]], Table3[[#This Row],[NA TR Hours]], Table3[[#This Row],[Med Aide/Tech Hours]])</f>
        <v>634.7258888888889</v>
      </c>
      <c r="L132" s="3">
        <f>SUM(Table3[[#This Row],[RN Hours (excl. Admin, DON)]:[RN DON Hours]])</f>
        <v>140.12577777777778</v>
      </c>
      <c r="M132" s="3">
        <v>120.79755555555556</v>
      </c>
      <c r="N132" s="3">
        <v>13.639333333333333</v>
      </c>
      <c r="O132" s="3">
        <v>5.6888888888888891</v>
      </c>
      <c r="P132" s="3">
        <f>SUM(Table3[[#This Row],[LPN Hours (excl. Admin)]:[LPN Admin Hours]])</f>
        <v>176.20699999999999</v>
      </c>
      <c r="Q132" s="3">
        <v>159.72888888888889</v>
      </c>
      <c r="R132" s="3">
        <v>16.478111111111108</v>
      </c>
      <c r="S132" s="3">
        <f>SUM(Table3[[#This Row],[CNA Hours]], Table3[[#This Row],[NA TR Hours]], Table3[[#This Row],[Med Aide/Tech Hours]])</f>
        <v>354.19944444444445</v>
      </c>
      <c r="T132" s="3">
        <v>347.87044444444444</v>
      </c>
      <c r="U132" s="3">
        <v>0</v>
      </c>
      <c r="V132" s="3">
        <v>6.3289999999999988</v>
      </c>
      <c r="W132" s="3">
        <f>SUM(Table3[[#This Row],[RN Hours Contract]:[Med Aide Hours Contract]])</f>
        <v>0</v>
      </c>
      <c r="X132" s="3">
        <v>0</v>
      </c>
      <c r="Y132" s="3">
        <v>0</v>
      </c>
      <c r="Z132" s="3">
        <v>0</v>
      </c>
      <c r="AA132" s="3">
        <v>0</v>
      </c>
      <c r="AB132" s="3">
        <v>0</v>
      </c>
      <c r="AC132" s="3">
        <v>0</v>
      </c>
      <c r="AD132" s="3">
        <v>0</v>
      </c>
      <c r="AE132" s="3">
        <v>0</v>
      </c>
      <c r="AF132" t="s">
        <v>130</v>
      </c>
      <c r="AG132" s="13">
        <v>3</v>
      </c>
      <c r="AQ132"/>
    </row>
    <row r="133" spans="1:43" x14ac:dyDescent="0.2">
      <c r="A133" t="s">
        <v>220</v>
      </c>
      <c r="B133" t="s">
        <v>353</v>
      </c>
      <c r="C133" t="s">
        <v>445</v>
      </c>
      <c r="D133" t="s">
        <v>557</v>
      </c>
      <c r="E133" s="3">
        <v>48.3</v>
      </c>
      <c r="F133" s="3">
        <f>Table3[[#This Row],[Total Hours Nurse Staffing]]/Table3[[#This Row],[MDS Census]]</f>
        <v>3.2496020243846333</v>
      </c>
      <c r="G133" s="3">
        <f>Table3[[#This Row],[Total Direct Care Staff Hours]]/Table3[[#This Row],[MDS Census]]</f>
        <v>2.8201725327812284</v>
      </c>
      <c r="H133" s="3">
        <f>Table3[[#This Row],[Total RN Hours (w/ Admin, DON)]]/Table3[[#This Row],[MDS Census]]</f>
        <v>0.55530480791350367</v>
      </c>
      <c r="I133" s="3">
        <f>Table3[[#This Row],[RN Hours (excl. Admin, DON)]]/Table3[[#This Row],[MDS Census]]</f>
        <v>0.23997699562916958</v>
      </c>
      <c r="J133" s="3">
        <f t="shared" si="2"/>
        <v>156.95577777777777</v>
      </c>
      <c r="K133" s="3">
        <f>SUM(Table3[[#This Row],[RN Hours (excl. Admin, DON)]], Table3[[#This Row],[LPN Hours (excl. Admin)]], Table3[[#This Row],[CNA Hours]], Table3[[#This Row],[NA TR Hours]], Table3[[#This Row],[Med Aide/Tech Hours]])</f>
        <v>136.21433333333331</v>
      </c>
      <c r="L133" s="3">
        <f>SUM(Table3[[#This Row],[RN Hours (excl. Admin, DON)]:[RN DON Hours]])</f>
        <v>26.821222222222225</v>
      </c>
      <c r="M133" s="3">
        <v>11.590888888888889</v>
      </c>
      <c r="N133" s="3">
        <v>11.497</v>
      </c>
      <c r="O133" s="3">
        <v>3.7333333333333334</v>
      </c>
      <c r="P133" s="3">
        <f>SUM(Table3[[#This Row],[LPN Hours (excl. Admin)]:[LPN Admin Hours]])</f>
        <v>45.101666666666667</v>
      </c>
      <c r="Q133" s="3">
        <v>39.590555555555554</v>
      </c>
      <c r="R133" s="3">
        <v>5.5111111111111111</v>
      </c>
      <c r="S133" s="3">
        <f>SUM(Table3[[#This Row],[CNA Hours]], Table3[[#This Row],[NA TR Hours]], Table3[[#This Row],[Med Aide/Tech Hours]])</f>
        <v>85.032888888888891</v>
      </c>
      <c r="T133" s="3">
        <v>84.11311111111111</v>
      </c>
      <c r="U133" s="3">
        <v>0</v>
      </c>
      <c r="V133" s="3">
        <v>0.91977777777777781</v>
      </c>
      <c r="W133" s="3">
        <f>SUM(Table3[[#This Row],[RN Hours Contract]:[Med Aide Hours Contract]])</f>
        <v>25.738888888888887</v>
      </c>
      <c r="X133" s="3">
        <v>1.4</v>
      </c>
      <c r="Y133" s="3">
        <v>0.26666666666666666</v>
      </c>
      <c r="Z133" s="3">
        <v>0</v>
      </c>
      <c r="AA133" s="3">
        <v>3.7944444444444443</v>
      </c>
      <c r="AB133" s="3">
        <v>0</v>
      </c>
      <c r="AC133" s="3">
        <v>20.277777777777779</v>
      </c>
      <c r="AD133" s="3">
        <v>0</v>
      </c>
      <c r="AE133" s="3">
        <v>0</v>
      </c>
      <c r="AF133" t="s">
        <v>131</v>
      </c>
      <c r="AG133" s="13">
        <v>3</v>
      </c>
      <c r="AQ133"/>
    </row>
    <row r="134" spans="1:43" x14ac:dyDescent="0.2">
      <c r="A134" t="s">
        <v>220</v>
      </c>
      <c r="B134" t="s">
        <v>354</v>
      </c>
      <c r="C134" t="s">
        <v>508</v>
      </c>
      <c r="D134" t="s">
        <v>548</v>
      </c>
      <c r="E134" s="3">
        <v>85.055555555555557</v>
      </c>
      <c r="F134" s="3">
        <f>Table3[[#This Row],[Total Hours Nurse Staffing]]/Table3[[#This Row],[MDS Census]]</f>
        <v>4.1249418680600911</v>
      </c>
      <c r="G134" s="3">
        <f>Table3[[#This Row],[Total Direct Care Staff Hours]]/Table3[[#This Row],[MDS Census]]</f>
        <v>3.8417282821685173</v>
      </c>
      <c r="H134" s="3">
        <f>Table3[[#This Row],[Total RN Hours (w/ Admin, DON)]]/Table3[[#This Row],[MDS Census]]</f>
        <v>0.80832789026779872</v>
      </c>
      <c r="I134" s="3">
        <f>Table3[[#This Row],[RN Hours (excl. Admin, DON)]]/Table3[[#This Row],[MDS Census]]</f>
        <v>0.64947746570868714</v>
      </c>
      <c r="J134" s="3">
        <f t="shared" si="2"/>
        <v>350.84922222222224</v>
      </c>
      <c r="K134" s="3">
        <f>SUM(Table3[[#This Row],[RN Hours (excl. Admin, DON)]], Table3[[#This Row],[LPN Hours (excl. Admin)]], Table3[[#This Row],[CNA Hours]], Table3[[#This Row],[NA TR Hours]], Table3[[#This Row],[Med Aide/Tech Hours]])</f>
        <v>326.76033333333334</v>
      </c>
      <c r="L134" s="3">
        <f>SUM(Table3[[#This Row],[RN Hours (excl. Admin, DON)]:[RN DON Hours]])</f>
        <v>68.752777777777766</v>
      </c>
      <c r="M134" s="3">
        <v>55.241666666666667</v>
      </c>
      <c r="N134" s="3">
        <v>11.555555555555555</v>
      </c>
      <c r="O134" s="3">
        <v>1.9555555555555555</v>
      </c>
      <c r="P134" s="3">
        <f>SUM(Table3[[#This Row],[LPN Hours (excl. Admin)]:[LPN Admin Hours]])</f>
        <v>115.227</v>
      </c>
      <c r="Q134" s="3">
        <v>104.64922222222222</v>
      </c>
      <c r="R134" s="3">
        <v>10.577777777777778</v>
      </c>
      <c r="S134" s="3">
        <f>SUM(Table3[[#This Row],[CNA Hours]], Table3[[#This Row],[NA TR Hours]], Table3[[#This Row],[Med Aide/Tech Hours]])</f>
        <v>166.86944444444444</v>
      </c>
      <c r="T134" s="3">
        <v>154.20277777777778</v>
      </c>
      <c r="U134" s="3">
        <v>0</v>
      </c>
      <c r="V134" s="3">
        <v>12.666666666666666</v>
      </c>
      <c r="W134" s="3">
        <f>SUM(Table3[[#This Row],[RN Hours Contract]:[Med Aide Hours Contract]])</f>
        <v>0</v>
      </c>
      <c r="X134" s="3">
        <v>0</v>
      </c>
      <c r="Y134" s="3">
        <v>0</v>
      </c>
      <c r="Z134" s="3">
        <v>0</v>
      </c>
      <c r="AA134" s="3">
        <v>0</v>
      </c>
      <c r="AB134" s="3">
        <v>0</v>
      </c>
      <c r="AC134" s="3">
        <v>0</v>
      </c>
      <c r="AD134" s="3">
        <v>0</v>
      </c>
      <c r="AE134" s="3">
        <v>0</v>
      </c>
      <c r="AF134" t="s">
        <v>132</v>
      </c>
      <c r="AG134" s="13">
        <v>3</v>
      </c>
      <c r="AQ134"/>
    </row>
    <row r="135" spans="1:43" x14ac:dyDescent="0.2">
      <c r="A135" t="s">
        <v>220</v>
      </c>
      <c r="B135" t="s">
        <v>355</v>
      </c>
      <c r="C135" t="s">
        <v>509</v>
      </c>
      <c r="D135" t="s">
        <v>538</v>
      </c>
      <c r="E135" s="3">
        <v>23.244444444444444</v>
      </c>
      <c r="F135" s="3">
        <f>Table3[[#This Row],[Total Hours Nurse Staffing]]/Table3[[#This Row],[MDS Census]]</f>
        <v>4.404397705544933</v>
      </c>
      <c r="G135" s="3">
        <f>Table3[[#This Row],[Total Direct Care Staff Hours]]/Table3[[#This Row],[MDS Census]]</f>
        <v>3.8820506692160617</v>
      </c>
      <c r="H135" s="3">
        <f>Table3[[#This Row],[Total RN Hours (w/ Admin, DON)]]/Table3[[#This Row],[MDS Census]]</f>
        <v>1.3335325047801148</v>
      </c>
      <c r="I135" s="3">
        <f>Table3[[#This Row],[RN Hours (excl. Admin, DON)]]/Table3[[#This Row],[MDS Census]]</f>
        <v>0.81118546845124284</v>
      </c>
      <c r="J135" s="3">
        <f t="shared" si="2"/>
        <v>102.37777777777777</v>
      </c>
      <c r="K135" s="3">
        <f>SUM(Table3[[#This Row],[RN Hours (excl. Admin, DON)]], Table3[[#This Row],[LPN Hours (excl. Admin)]], Table3[[#This Row],[CNA Hours]], Table3[[#This Row],[NA TR Hours]], Table3[[#This Row],[Med Aide/Tech Hours]])</f>
        <v>90.236111111111114</v>
      </c>
      <c r="L135" s="3">
        <f>SUM(Table3[[#This Row],[RN Hours (excl. Admin, DON)]:[RN DON Hours]])</f>
        <v>30.99722222222222</v>
      </c>
      <c r="M135" s="3">
        <v>18.855555555555554</v>
      </c>
      <c r="N135" s="3">
        <v>6.9861111111111107</v>
      </c>
      <c r="O135" s="3">
        <v>5.1555555555555559</v>
      </c>
      <c r="P135" s="3">
        <f>SUM(Table3[[#This Row],[LPN Hours (excl. Admin)]:[LPN Admin Hours]])</f>
        <v>19.597222222222221</v>
      </c>
      <c r="Q135" s="3">
        <v>19.597222222222221</v>
      </c>
      <c r="R135" s="3">
        <v>0</v>
      </c>
      <c r="S135" s="3">
        <f>SUM(Table3[[#This Row],[CNA Hours]], Table3[[#This Row],[NA TR Hours]], Table3[[#This Row],[Med Aide/Tech Hours]])</f>
        <v>51.783333333333331</v>
      </c>
      <c r="T135" s="3">
        <v>51.783333333333331</v>
      </c>
      <c r="U135" s="3">
        <v>0</v>
      </c>
      <c r="V135" s="3">
        <v>0</v>
      </c>
      <c r="W135" s="3">
        <f>SUM(Table3[[#This Row],[RN Hours Contract]:[Med Aide Hours Contract]])</f>
        <v>0</v>
      </c>
      <c r="X135" s="3">
        <v>0</v>
      </c>
      <c r="Y135" s="3">
        <v>0</v>
      </c>
      <c r="Z135" s="3">
        <v>0</v>
      </c>
      <c r="AA135" s="3">
        <v>0</v>
      </c>
      <c r="AB135" s="3">
        <v>0</v>
      </c>
      <c r="AC135" s="3">
        <v>0</v>
      </c>
      <c r="AD135" s="3">
        <v>0</v>
      </c>
      <c r="AE135" s="3">
        <v>0</v>
      </c>
      <c r="AF135" t="s">
        <v>133</v>
      </c>
      <c r="AG135" s="13">
        <v>3</v>
      </c>
      <c r="AQ135"/>
    </row>
    <row r="136" spans="1:43" x14ac:dyDescent="0.2">
      <c r="A136" t="s">
        <v>220</v>
      </c>
      <c r="B136" t="s">
        <v>356</v>
      </c>
      <c r="C136" t="s">
        <v>510</v>
      </c>
      <c r="D136" t="s">
        <v>541</v>
      </c>
      <c r="E136" s="3">
        <v>75.099999999999994</v>
      </c>
      <c r="F136" s="3">
        <f>Table3[[#This Row],[Total Hours Nurse Staffing]]/Table3[[#This Row],[MDS Census]]</f>
        <v>3.5358381417369436</v>
      </c>
      <c r="G136" s="3">
        <f>Table3[[#This Row],[Total Direct Care Staff Hours]]/Table3[[#This Row],[MDS Census]]</f>
        <v>3.0882556591211721</v>
      </c>
      <c r="H136" s="3">
        <f>Table3[[#This Row],[Total RN Hours (w/ Admin, DON)]]/Table3[[#This Row],[MDS Census]]</f>
        <v>1.022772599496967</v>
      </c>
      <c r="I136" s="3">
        <f>Table3[[#This Row],[RN Hours (excl. Admin, DON)]]/Table3[[#This Row],[MDS Census]]</f>
        <v>0.57519011688119548</v>
      </c>
      <c r="J136" s="3">
        <f t="shared" si="2"/>
        <v>265.54144444444444</v>
      </c>
      <c r="K136" s="3">
        <f>SUM(Table3[[#This Row],[RN Hours (excl. Admin, DON)]], Table3[[#This Row],[LPN Hours (excl. Admin)]], Table3[[#This Row],[CNA Hours]], Table3[[#This Row],[NA TR Hours]], Table3[[#This Row],[Med Aide/Tech Hours]])</f>
        <v>231.928</v>
      </c>
      <c r="L136" s="3">
        <f>SUM(Table3[[#This Row],[RN Hours (excl. Admin, DON)]:[RN DON Hours]])</f>
        <v>76.810222222222208</v>
      </c>
      <c r="M136" s="3">
        <v>43.196777777777775</v>
      </c>
      <c r="N136" s="3">
        <v>28.280111111111111</v>
      </c>
      <c r="O136" s="3">
        <v>5.333333333333333</v>
      </c>
      <c r="P136" s="3">
        <f>SUM(Table3[[#This Row],[LPN Hours (excl. Admin)]:[LPN Admin Hours]])</f>
        <v>72.281999999999996</v>
      </c>
      <c r="Q136" s="3">
        <v>72.281999999999996</v>
      </c>
      <c r="R136" s="3">
        <v>0</v>
      </c>
      <c r="S136" s="3">
        <f>SUM(Table3[[#This Row],[CNA Hours]], Table3[[#This Row],[NA TR Hours]], Table3[[#This Row],[Med Aide/Tech Hours]])</f>
        <v>116.44922222222223</v>
      </c>
      <c r="T136" s="3">
        <v>116.44922222222223</v>
      </c>
      <c r="U136" s="3">
        <v>0</v>
      </c>
      <c r="V136" s="3">
        <v>0</v>
      </c>
      <c r="W136" s="3">
        <f>SUM(Table3[[#This Row],[RN Hours Contract]:[Med Aide Hours Contract]])</f>
        <v>11.046555555555557</v>
      </c>
      <c r="X136" s="3">
        <v>0</v>
      </c>
      <c r="Y136" s="3">
        <v>0</v>
      </c>
      <c r="Z136" s="3">
        <v>0</v>
      </c>
      <c r="AA136" s="3">
        <v>0</v>
      </c>
      <c r="AB136" s="3">
        <v>0</v>
      </c>
      <c r="AC136" s="3">
        <v>11.046555555555557</v>
      </c>
      <c r="AD136" s="3">
        <v>0</v>
      </c>
      <c r="AE136" s="3">
        <v>0</v>
      </c>
      <c r="AF136" t="s">
        <v>134</v>
      </c>
      <c r="AG136" s="13">
        <v>3</v>
      </c>
      <c r="AQ136"/>
    </row>
    <row r="137" spans="1:43" x14ac:dyDescent="0.2">
      <c r="A137" t="s">
        <v>220</v>
      </c>
      <c r="B137" t="s">
        <v>357</v>
      </c>
      <c r="C137" t="s">
        <v>511</v>
      </c>
      <c r="D137" t="s">
        <v>549</v>
      </c>
      <c r="E137" s="3">
        <v>42.7</v>
      </c>
      <c r="F137" s="3">
        <f>Table3[[#This Row],[Total Hours Nurse Staffing]]/Table3[[#This Row],[MDS Census]]</f>
        <v>4.1846578194119175</v>
      </c>
      <c r="G137" s="3">
        <f>Table3[[#This Row],[Total Direct Care Staff Hours]]/Table3[[#This Row],[MDS Census]]</f>
        <v>3.5794925839188134</v>
      </c>
      <c r="H137" s="3">
        <f>Table3[[#This Row],[Total RN Hours (w/ Admin, DON)]]/Table3[[#This Row],[MDS Census]]</f>
        <v>0.92503773093937025</v>
      </c>
      <c r="I137" s="3">
        <f>Table3[[#This Row],[RN Hours (excl. Admin, DON)]]/Table3[[#This Row],[MDS Census]]</f>
        <v>0.31987249544626589</v>
      </c>
      <c r="J137" s="3">
        <f t="shared" si="2"/>
        <v>178.68488888888891</v>
      </c>
      <c r="K137" s="3">
        <f>SUM(Table3[[#This Row],[RN Hours (excl. Admin, DON)]], Table3[[#This Row],[LPN Hours (excl. Admin)]], Table3[[#This Row],[CNA Hours]], Table3[[#This Row],[NA TR Hours]], Table3[[#This Row],[Med Aide/Tech Hours]])</f>
        <v>152.84433333333334</v>
      </c>
      <c r="L137" s="3">
        <f>SUM(Table3[[#This Row],[RN Hours (excl. Admin, DON)]:[RN DON Hours]])</f>
        <v>39.499111111111112</v>
      </c>
      <c r="M137" s="3">
        <v>13.658555555555555</v>
      </c>
      <c r="N137" s="3">
        <v>20.685000000000002</v>
      </c>
      <c r="O137" s="3">
        <v>5.1555555555555559</v>
      </c>
      <c r="P137" s="3">
        <f>SUM(Table3[[#This Row],[LPN Hours (excl. Admin)]:[LPN Admin Hours]])</f>
        <v>49.920111111111119</v>
      </c>
      <c r="Q137" s="3">
        <v>49.920111111111119</v>
      </c>
      <c r="R137" s="3">
        <v>0</v>
      </c>
      <c r="S137" s="3">
        <f>SUM(Table3[[#This Row],[CNA Hours]], Table3[[#This Row],[NA TR Hours]], Table3[[#This Row],[Med Aide/Tech Hours]])</f>
        <v>89.265666666666661</v>
      </c>
      <c r="T137" s="3">
        <v>85.447555555555553</v>
      </c>
      <c r="U137" s="3">
        <v>1.9870000000000001</v>
      </c>
      <c r="V137" s="3">
        <v>1.8311111111111109</v>
      </c>
      <c r="W137" s="3">
        <f>SUM(Table3[[#This Row],[RN Hours Contract]:[Med Aide Hours Contract]])</f>
        <v>1.711111111111111</v>
      </c>
      <c r="X137" s="3">
        <v>0</v>
      </c>
      <c r="Y137" s="3">
        <v>0</v>
      </c>
      <c r="Z137" s="3">
        <v>0</v>
      </c>
      <c r="AA137" s="3">
        <v>1.711111111111111</v>
      </c>
      <c r="AB137" s="3">
        <v>0</v>
      </c>
      <c r="AC137" s="3">
        <v>0</v>
      </c>
      <c r="AD137" s="3">
        <v>0</v>
      </c>
      <c r="AE137" s="3">
        <v>0</v>
      </c>
      <c r="AF137" t="s">
        <v>135</v>
      </c>
      <c r="AG137" s="13">
        <v>3</v>
      </c>
      <c r="AQ137"/>
    </row>
    <row r="138" spans="1:43" x14ac:dyDescent="0.2">
      <c r="A138" t="s">
        <v>220</v>
      </c>
      <c r="B138" t="s">
        <v>358</v>
      </c>
      <c r="C138" t="s">
        <v>465</v>
      </c>
      <c r="D138" t="s">
        <v>547</v>
      </c>
      <c r="E138" s="3">
        <v>112.23333333333333</v>
      </c>
      <c r="F138" s="3">
        <f>Table3[[#This Row],[Total Hours Nurse Staffing]]/Table3[[#This Row],[MDS Census]]</f>
        <v>3.9268755568755562</v>
      </c>
      <c r="G138" s="3">
        <f>Table3[[#This Row],[Total Direct Care Staff Hours]]/Table3[[#This Row],[MDS Census]]</f>
        <v>3.8286674586674585</v>
      </c>
      <c r="H138" s="3">
        <f>Table3[[#This Row],[Total RN Hours (w/ Admin, DON)]]/Table3[[#This Row],[MDS Census]]</f>
        <v>0.72647163647163637</v>
      </c>
      <c r="I138" s="3">
        <f>Table3[[#This Row],[RN Hours (excl. Admin, DON)]]/Table3[[#This Row],[MDS Census]]</f>
        <v>0.6282635382635382</v>
      </c>
      <c r="J138" s="3">
        <f t="shared" si="2"/>
        <v>440.72633333333329</v>
      </c>
      <c r="K138" s="3">
        <f>SUM(Table3[[#This Row],[RN Hours (excl. Admin, DON)]], Table3[[#This Row],[LPN Hours (excl. Admin)]], Table3[[#This Row],[CNA Hours]], Table3[[#This Row],[NA TR Hours]], Table3[[#This Row],[Med Aide/Tech Hours]])</f>
        <v>429.7041111111111</v>
      </c>
      <c r="L138" s="3">
        <f>SUM(Table3[[#This Row],[RN Hours (excl. Admin, DON)]:[RN DON Hours]])</f>
        <v>81.534333333333322</v>
      </c>
      <c r="M138" s="3">
        <v>70.512111111111111</v>
      </c>
      <c r="N138" s="3">
        <v>5.5111111111111111</v>
      </c>
      <c r="O138" s="3">
        <v>5.5111111111111111</v>
      </c>
      <c r="P138" s="3">
        <f>SUM(Table3[[#This Row],[LPN Hours (excl. Admin)]:[LPN Admin Hours]])</f>
        <v>109.21222222222222</v>
      </c>
      <c r="Q138" s="3">
        <v>109.21222222222222</v>
      </c>
      <c r="R138" s="3">
        <v>0</v>
      </c>
      <c r="S138" s="3">
        <f>SUM(Table3[[#This Row],[CNA Hours]], Table3[[#This Row],[NA TR Hours]], Table3[[#This Row],[Med Aide/Tech Hours]])</f>
        <v>249.97977777777777</v>
      </c>
      <c r="T138" s="3">
        <v>205.04922222222223</v>
      </c>
      <c r="U138" s="3">
        <v>0</v>
      </c>
      <c r="V138" s="3">
        <v>44.930555555555557</v>
      </c>
      <c r="W138" s="3">
        <f>SUM(Table3[[#This Row],[RN Hours Contract]:[Med Aide Hours Contract]])</f>
        <v>19.567999999999998</v>
      </c>
      <c r="X138" s="3">
        <v>1.7898888888888889</v>
      </c>
      <c r="Y138" s="3">
        <v>0</v>
      </c>
      <c r="Z138" s="3">
        <v>0</v>
      </c>
      <c r="AA138" s="3">
        <v>12.442777777777776</v>
      </c>
      <c r="AB138" s="3">
        <v>0</v>
      </c>
      <c r="AC138" s="3">
        <v>5.3353333333333319</v>
      </c>
      <c r="AD138" s="3">
        <v>0</v>
      </c>
      <c r="AE138" s="3">
        <v>0</v>
      </c>
      <c r="AF138" t="s">
        <v>136</v>
      </c>
      <c r="AG138" s="13">
        <v>3</v>
      </c>
      <c r="AQ138"/>
    </row>
    <row r="139" spans="1:43" x14ac:dyDescent="0.2">
      <c r="A139" t="s">
        <v>220</v>
      </c>
      <c r="B139" t="s">
        <v>359</v>
      </c>
      <c r="C139" t="s">
        <v>461</v>
      </c>
      <c r="D139" t="s">
        <v>549</v>
      </c>
      <c r="E139" s="3">
        <v>88.022222222222226</v>
      </c>
      <c r="F139" s="3">
        <f>Table3[[#This Row],[Total Hours Nurse Staffing]]/Table3[[#This Row],[MDS Census]]</f>
        <v>3.419158040898763</v>
      </c>
      <c r="G139" s="3">
        <f>Table3[[#This Row],[Total Direct Care Staff Hours]]/Table3[[#This Row],[MDS Census]]</f>
        <v>3.0964516536228222</v>
      </c>
      <c r="H139" s="3">
        <f>Table3[[#This Row],[Total RN Hours (w/ Admin, DON)]]/Table3[[#This Row],[MDS Census]]</f>
        <v>0.86435748548346381</v>
      </c>
      <c r="I139" s="3">
        <f>Table3[[#This Row],[RN Hours (excl. Admin, DON)]]/Table3[[#This Row],[MDS Census]]</f>
        <v>0.54165109820752333</v>
      </c>
      <c r="J139" s="3">
        <f t="shared" si="2"/>
        <v>300.96188888888889</v>
      </c>
      <c r="K139" s="3">
        <f>SUM(Table3[[#This Row],[RN Hours (excl. Admin, DON)]], Table3[[#This Row],[LPN Hours (excl. Admin)]], Table3[[#This Row],[CNA Hours]], Table3[[#This Row],[NA TR Hours]], Table3[[#This Row],[Med Aide/Tech Hours]])</f>
        <v>272.55655555555552</v>
      </c>
      <c r="L139" s="3">
        <f>SUM(Table3[[#This Row],[RN Hours (excl. Admin, DON)]:[RN DON Hours]])</f>
        <v>76.082666666666668</v>
      </c>
      <c r="M139" s="3">
        <v>47.677333333333337</v>
      </c>
      <c r="N139" s="3">
        <v>23.783111111111111</v>
      </c>
      <c r="O139" s="3">
        <v>4.6222222222222218</v>
      </c>
      <c r="P139" s="3">
        <f>SUM(Table3[[#This Row],[LPN Hours (excl. Admin)]:[LPN Admin Hours]])</f>
        <v>54.157000000000004</v>
      </c>
      <c r="Q139" s="3">
        <v>54.157000000000004</v>
      </c>
      <c r="R139" s="3">
        <v>0</v>
      </c>
      <c r="S139" s="3">
        <f>SUM(Table3[[#This Row],[CNA Hours]], Table3[[#This Row],[NA TR Hours]], Table3[[#This Row],[Med Aide/Tech Hours]])</f>
        <v>170.72222222222223</v>
      </c>
      <c r="T139" s="3">
        <v>167.69555555555556</v>
      </c>
      <c r="U139" s="3">
        <v>0</v>
      </c>
      <c r="V139" s="3">
        <v>3.0266666666666664</v>
      </c>
      <c r="W139" s="3">
        <f>SUM(Table3[[#This Row],[RN Hours Contract]:[Med Aide Hours Contract]])</f>
        <v>18.276333333333337</v>
      </c>
      <c r="X139" s="3">
        <v>4.4916666666666663</v>
      </c>
      <c r="Y139" s="3">
        <v>1.0222222222222221</v>
      </c>
      <c r="Z139" s="3">
        <v>0</v>
      </c>
      <c r="AA139" s="3">
        <v>12.762444444444448</v>
      </c>
      <c r="AB139" s="3">
        <v>0</v>
      </c>
      <c r="AC139" s="3">
        <v>0</v>
      </c>
      <c r="AD139" s="3">
        <v>0</v>
      </c>
      <c r="AE139" s="3">
        <v>0</v>
      </c>
      <c r="AF139" t="s">
        <v>137</v>
      </c>
      <c r="AG139" s="13">
        <v>3</v>
      </c>
      <c r="AQ139"/>
    </row>
    <row r="140" spans="1:43" x14ac:dyDescent="0.2">
      <c r="A140" t="s">
        <v>220</v>
      </c>
      <c r="B140" t="s">
        <v>360</v>
      </c>
      <c r="C140" t="s">
        <v>462</v>
      </c>
      <c r="D140" t="s">
        <v>540</v>
      </c>
      <c r="E140" s="3">
        <v>64.75555555555556</v>
      </c>
      <c r="F140" s="3">
        <f>Table3[[#This Row],[Total Hours Nurse Staffing]]/Table3[[#This Row],[MDS Census]]</f>
        <v>5.8283287577213443</v>
      </c>
      <c r="G140" s="3">
        <f>Table3[[#This Row],[Total Direct Care Staff Hours]]/Table3[[#This Row],[MDS Census]]</f>
        <v>5.3731983527796841</v>
      </c>
      <c r="H140" s="3">
        <f>Table3[[#This Row],[Total RN Hours (w/ Admin, DON)]]/Table3[[#This Row],[MDS Census]]</f>
        <v>1.2944835277968427</v>
      </c>
      <c r="I140" s="3">
        <f>Table3[[#This Row],[RN Hours (excl. Admin, DON)]]/Table3[[#This Row],[MDS Census]]</f>
        <v>0.91871139327385032</v>
      </c>
      <c r="J140" s="3">
        <f t="shared" si="2"/>
        <v>377.41666666666663</v>
      </c>
      <c r="K140" s="3">
        <f>SUM(Table3[[#This Row],[RN Hours (excl. Admin, DON)]], Table3[[#This Row],[LPN Hours (excl. Admin)]], Table3[[#This Row],[CNA Hours]], Table3[[#This Row],[NA TR Hours]], Table3[[#This Row],[Med Aide/Tech Hours]])</f>
        <v>347.94444444444446</v>
      </c>
      <c r="L140" s="3">
        <f>SUM(Table3[[#This Row],[RN Hours (excl. Admin, DON)]:[RN DON Hours]])</f>
        <v>83.825000000000003</v>
      </c>
      <c r="M140" s="3">
        <v>59.491666666666667</v>
      </c>
      <c r="N140" s="3">
        <v>19.8</v>
      </c>
      <c r="O140" s="3">
        <v>4.5333333333333332</v>
      </c>
      <c r="P140" s="3">
        <f>SUM(Table3[[#This Row],[LPN Hours (excl. Admin)]:[LPN Admin Hours]])</f>
        <v>82.608333333333334</v>
      </c>
      <c r="Q140" s="3">
        <v>77.469444444444449</v>
      </c>
      <c r="R140" s="3">
        <v>5.1388888888888893</v>
      </c>
      <c r="S140" s="3">
        <f>SUM(Table3[[#This Row],[CNA Hours]], Table3[[#This Row],[NA TR Hours]], Table3[[#This Row],[Med Aide/Tech Hours]])</f>
        <v>210.98333333333332</v>
      </c>
      <c r="T140" s="3">
        <v>196.0361111111111</v>
      </c>
      <c r="U140" s="3">
        <v>0</v>
      </c>
      <c r="V140" s="3">
        <v>14.947222222222223</v>
      </c>
      <c r="W140" s="3">
        <f>SUM(Table3[[#This Row],[RN Hours Contract]:[Med Aide Hours Contract]])</f>
        <v>0</v>
      </c>
      <c r="X140" s="3">
        <v>0</v>
      </c>
      <c r="Y140" s="3">
        <v>0</v>
      </c>
      <c r="Z140" s="3">
        <v>0</v>
      </c>
      <c r="AA140" s="3">
        <v>0</v>
      </c>
      <c r="AB140" s="3">
        <v>0</v>
      </c>
      <c r="AC140" s="3">
        <v>0</v>
      </c>
      <c r="AD140" s="3">
        <v>0</v>
      </c>
      <c r="AE140" s="3">
        <v>0</v>
      </c>
      <c r="AF140" t="s">
        <v>138</v>
      </c>
      <c r="AG140" s="13">
        <v>3</v>
      </c>
      <c r="AQ140"/>
    </row>
    <row r="141" spans="1:43" x14ac:dyDescent="0.2">
      <c r="A141" t="s">
        <v>220</v>
      </c>
      <c r="B141" t="s">
        <v>361</v>
      </c>
      <c r="C141" t="s">
        <v>442</v>
      </c>
      <c r="D141" t="s">
        <v>534</v>
      </c>
      <c r="E141" s="3">
        <v>36.044444444444444</v>
      </c>
      <c r="F141" s="3">
        <f>Table3[[#This Row],[Total Hours Nurse Staffing]]/Table3[[#This Row],[MDS Census]]</f>
        <v>4.8471023427866831</v>
      </c>
      <c r="G141" s="3">
        <f>Table3[[#This Row],[Total Direct Care Staff Hours]]/Table3[[#This Row],[MDS Census]]</f>
        <v>4.6078914919852041</v>
      </c>
      <c r="H141" s="3">
        <f>Table3[[#This Row],[Total RN Hours (w/ Admin, DON)]]/Table3[[#This Row],[MDS Census]]</f>
        <v>1.0879315659679407</v>
      </c>
      <c r="I141" s="3">
        <f>Table3[[#This Row],[RN Hours (excl. Admin, DON)]]/Table3[[#This Row],[MDS Census]]</f>
        <v>0.84872071516646108</v>
      </c>
      <c r="J141" s="3">
        <f t="shared" si="2"/>
        <v>174.71111111111111</v>
      </c>
      <c r="K141" s="3">
        <f>SUM(Table3[[#This Row],[RN Hours (excl. Admin, DON)]], Table3[[#This Row],[LPN Hours (excl. Admin)]], Table3[[#This Row],[CNA Hours]], Table3[[#This Row],[NA TR Hours]], Table3[[#This Row],[Med Aide/Tech Hours]])</f>
        <v>166.0888888888889</v>
      </c>
      <c r="L141" s="3">
        <f>SUM(Table3[[#This Row],[RN Hours (excl. Admin, DON)]:[RN DON Hours]])</f>
        <v>39.213888888888889</v>
      </c>
      <c r="M141" s="3">
        <v>30.591666666666665</v>
      </c>
      <c r="N141" s="3">
        <v>3.1111111111111112</v>
      </c>
      <c r="O141" s="3">
        <v>5.5111111111111111</v>
      </c>
      <c r="P141" s="3">
        <f>SUM(Table3[[#This Row],[LPN Hours (excl. Admin)]:[LPN Admin Hours]])</f>
        <v>38.891666666666666</v>
      </c>
      <c r="Q141" s="3">
        <v>38.891666666666666</v>
      </c>
      <c r="R141" s="3">
        <v>0</v>
      </c>
      <c r="S141" s="3">
        <f>SUM(Table3[[#This Row],[CNA Hours]], Table3[[#This Row],[NA TR Hours]], Table3[[#This Row],[Med Aide/Tech Hours]])</f>
        <v>96.605555555555554</v>
      </c>
      <c r="T141" s="3">
        <v>96.605555555555554</v>
      </c>
      <c r="U141" s="3">
        <v>0</v>
      </c>
      <c r="V141" s="3">
        <v>0</v>
      </c>
      <c r="W141" s="3">
        <f>SUM(Table3[[#This Row],[RN Hours Contract]:[Med Aide Hours Contract]])</f>
        <v>0</v>
      </c>
      <c r="X141" s="3">
        <v>0</v>
      </c>
      <c r="Y141" s="3">
        <v>0</v>
      </c>
      <c r="Z141" s="3">
        <v>0</v>
      </c>
      <c r="AA141" s="3">
        <v>0</v>
      </c>
      <c r="AB141" s="3">
        <v>0</v>
      </c>
      <c r="AC141" s="3">
        <v>0</v>
      </c>
      <c r="AD141" s="3">
        <v>0</v>
      </c>
      <c r="AE141" s="3">
        <v>0</v>
      </c>
      <c r="AF141" t="s">
        <v>139</v>
      </c>
      <c r="AG141" s="13">
        <v>3</v>
      </c>
      <c r="AQ141"/>
    </row>
    <row r="142" spans="1:43" x14ac:dyDescent="0.2">
      <c r="A142" t="s">
        <v>220</v>
      </c>
      <c r="B142" t="s">
        <v>362</v>
      </c>
      <c r="C142" t="s">
        <v>486</v>
      </c>
      <c r="D142" t="s">
        <v>537</v>
      </c>
      <c r="E142" s="3">
        <v>37.799999999999997</v>
      </c>
      <c r="F142" s="3">
        <f>Table3[[#This Row],[Total Hours Nurse Staffing]]/Table3[[#This Row],[MDS Census]]</f>
        <v>4.5625073486184595</v>
      </c>
      <c r="G142" s="3">
        <f>Table3[[#This Row],[Total Direct Care Staff Hours]]/Table3[[#This Row],[MDS Census]]</f>
        <v>4.1129188712522051</v>
      </c>
      <c r="H142" s="3">
        <f>Table3[[#This Row],[Total RN Hours (w/ Admin, DON)]]/Table3[[#This Row],[MDS Census]]</f>
        <v>1.0847295708406821</v>
      </c>
      <c r="I142" s="3">
        <f>Table3[[#This Row],[RN Hours (excl. Admin, DON)]]/Table3[[#This Row],[MDS Census]]</f>
        <v>0.78137860082304533</v>
      </c>
      <c r="J142" s="3">
        <f t="shared" si="2"/>
        <v>172.46277777777777</v>
      </c>
      <c r="K142" s="3">
        <f>SUM(Table3[[#This Row],[RN Hours (excl. Admin, DON)]], Table3[[#This Row],[LPN Hours (excl. Admin)]], Table3[[#This Row],[CNA Hours]], Table3[[#This Row],[NA TR Hours]], Table3[[#This Row],[Med Aide/Tech Hours]])</f>
        <v>155.46833333333333</v>
      </c>
      <c r="L142" s="3">
        <f>SUM(Table3[[#This Row],[RN Hours (excl. Admin, DON)]:[RN DON Hours]])</f>
        <v>41.00277777777778</v>
      </c>
      <c r="M142" s="3">
        <v>29.536111111111111</v>
      </c>
      <c r="N142" s="3">
        <v>5.6888888888888891</v>
      </c>
      <c r="O142" s="3">
        <v>5.7777777777777777</v>
      </c>
      <c r="P142" s="3">
        <f>SUM(Table3[[#This Row],[LPN Hours (excl. Admin)]:[LPN Admin Hours]])</f>
        <v>33.18333333333333</v>
      </c>
      <c r="Q142" s="3">
        <v>27.655555555555555</v>
      </c>
      <c r="R142" s="3">
        <v>5.5277777777777777</v>
      </c>
      <c r="S142" s="3">
        <f>SUM(Table3[[#This Row],[CNA Hours]], Table3[[#This Row],[NA TR Hours]], Table3[[#This Row],[Med Aide/Tech Hours]])</f>
        <v>98.276666666666671</v>
      </c>
      <c r="T142" s="3">
        <v>80.001666666666665</v>
      </c>
      <c r="U142" s="3">
        <v>0</v>
      </c>
      <c r="V142" s="3">
        <v>18.274999999999999</v>
      </c>
      <c r="W142" s="3">
        <f>SUM(Table3[[#This Row],[RN Hours Contract]:[Med Aide Hours Contract]])</f>
        <v>9.2183333333333337</v>
      </c>
      <c r="X142" s="3">
        <v>2.6444444444444444</v>
      </c>
      <c r="Y142" s="3">
        <v>0</v>
      </c>
      <c r="Z142" s="3">
        <v>0</v>
      </c>
      <c r="AA142" s="3">
        <v>4.833333333333333</v>
      </c>
      <c r="AB142" s="3">
        <v>0</v>
      </c>
      <c r="AC142" s="3">
        <v>1.7405555555555556</v>
      </c>
      <c r="AD142" s="3">
        <v>0</v>
      </c>
      <c r="AE142" s="3">
        <v>0</v>
      </c>
      <c r="AF142" t="s">
        <v>140</v>
      </c>
      <c r="AG142" s="13">
        <v>3</v>
      </c>
      <c r="AQ142"/>
    </row>
    <row r="143" spans="1:43" x14ac:dyDescent="0.2">
      <c r="A143" t="s">
        <v>220</v>
      </c>
      <c r="B143" t="s">
        <v>363</v>
      </c>
      <c r="C143" t="s">
        <v>465</v>
      </c>
      <c r="D143" t="s">
        <v>547</v>
      </c>
      <c r="E143" s="3">
        <v>108.71111111111111</v>
      </c>
      <c r="F143" s="3">
        <f>Table3[[#This Row],[Total Hours Nurse Staffing]]/Table3[[#This Row],[MDS Census]]</f>
        <v>4.5327269010629596</v>
      </c>
      <c r="G143" s="3">
        <f>Table3[[#This Row],[Total Direct Care Staff Hours]]/Table3[[#This Row],[MDS Census]]</f>
        <v>4.4330744071954218</v>
      </c>
      <c r="H143" s="3">
        <f>Table3[[#This Row],[Total RN Hours (w/ Admin, DON)]]/Table3[[#This Row],[MDS Census]]</f>
        <v>1.2259995911692561</v>
      </c>
      <c r="I143" s="3">
        <f>Table3[[#This Row],[RN Hours (excl. Admin, DON)]]/Table3[[#This Row],[MDS Census]]</f>
        <v>1.1263470973017171</v>
      </c>
      <c r="J143" s="3">
        <f t="shared" si="2"/>
        <v>492.75777777777773</v>
      </c>
      <c r="K143" s="3">
        <f>SUM(Table3[[#This Row],[RN Hours (excl. Admin, DON)]], Table3[[#This Row],[LPN Hours (excl. Admin)]], Table3[[#This Row],[CNA Hours]], Table3[[#This Row],[NA TR Hours]], Table3[[#This Row],[Med Aide/Tech Hours]])</f>
        <v>481.92444444444448</v>
      </c>
      <c r="L143" s="3">
        <f>SUM(Table3[[#This Row],[RN Hours (excl. Admin, DON)]:[RN DON Hours]])</f>
        <v>133.27977777777778</v>
      </c>
      <c r="M143" s="3">
        <v>122.44644444444445</v>
      </c>
      <c r="N143" s="3">
        <v>5.7666666666666666</v>
      </c>
      <c r="O143" s="3">
        <v>5.0666666666666664</v>
      </c>
      <c r="P143" s="3">
        <f>SUM(Table3[[#This Row],[LPN Hours (excl. Admin)]:[LPN Admin Hours]])</f>
        <v>111.70244444444444</v>
      </c>
      <c r="Q143" s="3">
        <v>111.70244444444444</v>
      </c>
      <c r="R143" s="3">
        <v>0</v>
      </c>
      <c r="S143" s="3">
        <f>SUM(Table3[[#This Row],[CNA Hours]], Table3[[#This Row],[NA TR Hours]], Table3[[#This Row],[Med Aide/Tech Hours]])</f>
        <v>247.77555555555554</v>
      </c>
      <c r="T143" s="3">
        <v>247.77555555555554</v>
      </c>
      <c r="U143" s="3">
        <v>0</v>
      </c>
      <c r="V143" s="3">
        <v>0</v>
      </c>
      <c r="W143" s="3">
        <f>SUM(Table3[[#This Row],[RN Hours Contract]:[Med Aide Hours Contract]])</f>
        <v>51.36611111111111</v>
      </c>
      <c r="X143" s="3">
        <v>15.429777777777778</v>
      </c>
      <c r="Y143" s="3">
        <v>0</v>
      </c>
      <c r="Z143" s="3">
        <v>0</v>
      </c>
      <c r="AA143" s="3">
        <v>12.349666666666668</v>
      </c>
      <c r="AB143" s="3">
        <v>0</v>
      </c>
      <c r="AC143" s="3">
        <v>23.58666666666667</v>
      </c>
      <c r="AD143" s="3">
        <v>0</v>
      </c>
      <c r="AE143" s="3">
        <v>0</v>
      </c>
      <c r="AF143" t="s">
        <v>141</v>
      </c>
      <c r="AG143" s="13">
        <v>3</v>
      </c>
      <c r="AQ143"/>
    </row>
    <row r="144" spans="1:43" x14ac:dyDescent="0.2">
      <c r="A144" t="s">
        <v>220</v>
      </c>
      <c r="B144" t="s">
        <v>364</v>
      </c>
      <c r="C144" t="s">
        <v>512</v>
      </c>
      <c r="D144" t="s">
        <v>557</v>
      </c>
      <c r="E144" s="3">
        <v>82.855555555555554</v>
      </c>
      <c r="F144" s="3">
        <f>Table3[[#This Row],[Total Hours Nurse Staffing]]/Table3[[#This Row],[MDS Census]]</f>
        <v>5.0466340351347725</v>
      </c>
      <c r="G144" s="3">
        <f>Table3[[#This Row],[Total Direct Care Staff Hours]]/Table3[[#This Row],[MDS Census]]</f>
        <v>4.6175070403647576</v>
      </c>
      <c r="H144" s="3">
        <f>Table3[[#This Row],[Total RN Hours (w/ Admin, DON)]]/Table3[[#This Row],[MDS Census]]</f>
        <v>0.90277591524741851</v>
      </c>
      <c r="I144" s="3">
        <f>Table3[[#This Row],[RN Hours (excl. Admin, DON)]]/Table3[[#This Row],[MDS Census]]</f>
        <v>0.47364892047740381</v>
      </c>
      <c r="J144" s="3">
        <f t="shared" si="2"/>
        <v>418.14166666666665</v>
      </c>
      <c r="K144" s="3">
        <f>SUM(Table3[[#This Row],[RN Hours (excl. Admin, DON)]], Table3[[#This Row],[LPN Hours (excl. Admin)]], Table3[[#This Row],[CNA Hours]], Table3[[#This Row],[NA TR Hours]], Table3[[#This Row],[Med Aide/Tech Hours]])</f>
        <v>382.58611111111111</v>
      </c>
      <c r="L144" s="3">
        <f>SUM(Table3[[#This Row],[RN Hours (excl. Admin, DON)]:[RN DON Hours]])</f>
        <v>74.8</v>
      </c>
      <c r="M144" s="3">
        <v>39.244444444444447</v>
      </c>
      <c r="N144" s="3">
        <v>30.255555555555556</v>
      </c>
      <c r="O144" s="3">
        <v>5.3</v>
      </c>
      <c r="P144" s="3">
        <f>SUM(Table3[[#This Row],[LPN Hours (excl. Admin)]:[LPN Admin Hours]])</f>
        <v>97.6</v>
      </c>
      <c r="Q144" s="3">
        <v>97.6</v>
      </c>
      <c r="R144" s="3">
        <v>0</v>
      </c>
      <c r="S144" s="3">
        <f>SUM(Table3[[#This Row],[CNA Hours]], Table3[[#This Row],[NA TR Hours]], Table3[[#This Row],[Med Aide/Tech Hours]])</f>
        <v>245.74166666666667</v>
      </c>
      <c r="T144" s="3">
        <v>232.6888888888889</v>
      </c>
      <c r="U144" s="3">
        <v>12.552777777777777</v>
      </c>
      <c r="V144" s="3">
        <v>0.5</v>
      </c>
      <c r="W144" s="3">
        <f>SUM(Table3[[#This Row],[RN Hours Contract]:[Med Aide Hours Contract]])</f>
        <v>0.5</v>
      </c>
      <c r="X144" s="3">
        <v>0</v>
      </c>
      <c r="Y144" s="3">
        <v>0</v>
      </c>
      <c r="Z144" s="3">
        <v>0</v>
      </c>
      <c r="AA144" s="3">
        <v>0</v>
      </c>
      <c r="AB144" s="3">
        <v>0</v>
      </c>
      <c r="AC144" s="3">
        <v>0</v>
      </c>
      <c r="AD144" s="3">
        <v>0</v>
      </c>
      <c r="AE144" s="3">
        <v>0.5</v>
      </c>
      <c r="AF144" t="s">
        <v>142</v>
      </c>
      <c r="AG144" s="13">
        <v>3</v>
      </c>
      <c r="AQ144"/>
    </row>
    <row r="145" spans="1:43" x14ac:dyDescent="0.2">
      <c r="A145" t="s">
        <v>220</v>
      </c>
      <c r="B145" t="s">
        <v>365</v>
      </c>
      <c r="C145" t="s">
        <v>476</v>
      </c>
      <c r="D145" t="s">
        <v>546</v>
      </c>
      <c r="E145" s="3">
        <v>126.13333333333334</v>
      </c>
      <c r="F145" s="3">
        <f>Table3[[#This Row],[Total Hours Nurse Staffing]]/Table3[[#This Row],[MDS Census]]</f>
        <v>4.022710535588442</v>
      </c>
      <c r="G145" s="3">
        <f>Table3[[#This Row],[Total Direct Care Staff Hours]]/Table3[[#This Row],[MDS Census]]</f>
        <v>3.6844441508104295</v>
      </c>
      <c r="H145" s="3">
        <f>Table3[[#This Row],[Total RN Hours (w/ Admin, DON)]]/Table3[[#This Row],[MDS Census]]</f>
        <v>0.43558579985905566</v>
      </c>
      <c r="I145" s="3">
        <f>Table3[[#This Row],[RN Hours (excl. Admin, DON)]]/Table3[[#This Row],[MDS Census]]</f>
        <v>0.13748854827343199</v>
      </c>
      <c r="J145" s="3">
        <f t="shared" si="2"/>
        <v>507.39788888888887</v>
      </c>
      <c r="K145" s="3">
        <f>SUM(Table3[[#This Row],[RN Hours (excl. Admin, DON)]], Table3[[#This Row],[LPN Hours (excl. Admin)]], Table3[[#This Row],[CNA Hours]], Table3[[#This Row],[NA TR Hours]], Table3[[#This Row],[Med Aide/Tech Hours]])</f>
        <v>464.73122222222219</v>
      </c>
      <c r="L145" s="3">
        <f>SUM(Table3[[#This Row],[RN Hours (excl. Admin, DON)]:[RN DON Hours]])</f>
        <v>54.94188888888889</v>
      </c>
      <c r="M145" s="3">
        <v>17.341888888888889</v>
      </c>
      <c r="N145" s="3">
        <v>32.177777777777777</v>
      </c>
      <c r="O145" s="3">
        <v>5.4222222222222225</v>
      </c>
      <c r="P145" s="3">
        <f>SUM(Table3[[#This Row],[LPN Hours (excl. Admin)]:[LPN Admin Hours]])</f>
        <v>122.78322222222222</v>
      </c>
      <c r="Q145" s="3">
        <v>117.71655555555556</v>
      </c>
      <c r="R145" s="3">
        <v>5.0666666666666664</v>
      </c>
      <c r="S145" s="3">
        <f>SUM(Table3[[#This Row],[CNA Hours]], Table3[[#This Row],[NA TR Hours]], Table3[[#This Row],[Med Aide/Tech Hours]])</f>
        <v>329.67277777777775</v>
      </c>
      <c r="T145" s="3">
        <v>277.84299999999996</v>
      </c>
      <c r="U145" s="3">
        <v>0</v>
      </c>
      <c r="V145" s="3">
        <v>51.829777777777771</v>
      </c>
      <c r="W145" s="3">
        <f>SUM(Table3[[#This Row],[RN Hours Contract]:[Med Aide Hours Contract]])</f>
        <v>0.22500000000000001</v>
      </c>
      <c r="X145" s="3">
        <v>0.22500000000000001</v>
      </c>
      <c r="Y145" s="3">
        <v>0</v>
      </c>
      <c r="Z145" s="3">
        <v>0</v>
      </c>
      <c r="AA145" s="3">
        <v>0</v>
      </c>
      <c r="AB145" s="3">
        <v>0</v>
      </c>
      <c r="AC145" s="3">
        <v>0</v>
      </c>
      <c r="AD145" s="3">
        <v>0</v>
      </c>
      <c r="AE145" s="3">
        <v>0</v>
      </c>
      <c r="AF145" t="s">
        <v>143</v>
      </c>
      <c r="AG145" s="13">
        <v>3</v>
      </c>
      <c r="AQ145"/>
    </row>
    <row r="146" spans="1:43" x14ac:dyDescent="0.2">
      <c r="A146" t="s">
        <v>220</v>
      </c>
      <c r="B146" t="s">
        <v>366</v>
      </c>
      <c r="C146" t="s">
        <v>465</v>
      </c>
      <c r="D146" t="s">
        <v>547</v>
      </c>
      <c r="E146" s="3">
        <v>108.4</v>
      </c>
      <c r="F146" s="3">
        <f>Table3[[#This Row],[Total Hours Nurse Staffing]]/Table3[[#This Row],[MDS Census]]</f>
        <v>3.5877019270192698</v>
      </c>
      <c r="G146" s="3">
        <f>Table3[[#This Row],[Total Direct Care Staff Hours]]/Table3[[#This Row],[MDS Census]]</f>
        <v>3.483868388683887</v>
      </c>
      <c r="H146" s="3">
        <f>Table3[[#This Row],[Total RN Hours (w/ Admin, DON)]]/Table3[[#This Row],[MDS Census]]</f>
        <v>0.91434706847068459</v>
      </c>
      <c r="I146" s="3">
        <f>Table3[[#This Row],[RN Hours (excl. Admin, DON)]]/Table3[[#This Row],[MDS Census]]</f>
        <v>0.81051353013530136</v>
      </c>
      <c r="J146" s="3">
        <f t="shared" si="2"/>
        <v>388.90688888888889</v>
      </c>
      <c r="K146" s="3">
        <f>SUM(Table3[[#This Row],[RN Hours (excl. Admin, DON)]], Table3[[#This Row],[LPN Hours (excl. Admin)]], Table3[[#This Row],[CNA Hours]], Table3[[#This Row],[NA TR Hours]], Table3[[#This Row],[Med Aide/Tech Hours]])</f>
        <v>377.65133333333335</v>
      </c>
      <c r="L146" s="3">
        <f>SUM(Table3[[#This Row],[RN Hours (excl. Admin, DON)]:[RN DON Hours]])</f>
        <v>99.115222222222215</v>
      </c>
      <c r="M146" s="3">
        <v>87.859666666666669</v>
      </c>
      <c r="N146" s="3">
        <v>5.833333333333333</v>
      </c>
      <c r="O146" s="3">
        <v>5.4222222222222225</v>
      </c>
      <c r="P146" s="3">
        <f>SUM(Table3[[#This Row],[LPN Hours (excl. Admin)]:[LPN Admin Hours]])</f>
        <v>102.89944444444446</v>
      </c>
      <c r="Q146" s="3">
        <v>102.89944444444446</v>
      </c>
      <c r="R146" s="3">
        <v>0</v>
      </c>
      <c r="S146" s="3">
        <f>SUM(Table3[[#This Row],[CNA Hours]], Table3[[#This Row],[NA TR Hours]], Table3[[#This Row],[Med Aide/Tech Hours]])</f>
        <v>186.89222222222222</v>
      </c>
      <c r="T146" s="3">
        <v>186.89222222222222</v>
      </c>
      <c r="U146" s="3">
        <v>0</v>
      </c>
      <c r="V146" s="3">
        <v>0</v>
      </c>
      <c r="W146" s="3">
        <f>SUM(Table3[[#This Row],[RN Hours Contract]:[Med Aide Hours Contract]])</f>
        <v>19.426333333333336</v>
      </c>
      <c r="X146" s="3">
        <v>0.19577777777777775</v>
      </c>
      <c r="Y146" s="3">
        <v>0</v>
      </c>
      <c r="Z146" s="3">
        <v>0</v>
      </c>
      <c r="AA146" s="3">
        <v>13.916111111111112</v>
      </c>
      <c r="AB146" s="3">
        <v>0</v>
      </c>
      <c r="AC146" s="3">
        <v>5.3144444444444447</v>
      </c>
      <c r="AD146" s="3">
        <v>0</v>
      </c>
      <c r="AE146" s="3">
        <v>0</v>
      </c>
      <c r="AF146" t="s">
        <v>144</v>
      </c>
      <c r="AG146" s="13">
        <v>3</v>
      </c>
      <c r="AQ146"/>
    </row>
    <row r="147" spans="1:43" x14ac:dyDescent="0.2">
      <c r="A147" t="s">
        <v>220</v>
      </c>
      <c r="B147" t="s">
        <v>367</v>
      </c>
      <c r="C147" t="s">
        <v>469</v>
      </c>
      <c r="D147" t="s">
        <v>546</v>
      </c>
      <c r="E147" s="3">
        <v>32.411111111111111</v>
      </c>
      <c r="F147" s="3">
        <f>Table3[[#This Row],[Total Hours Nurse Staffing]]/Table3[[#This Row],[MDS Census]]</f>
        <v>4.5015666780939316</v>
      </c>
      <c r="G147" s="3">
        <f>Table3[[#This Row],[Total Direct Care Staff Hours]]/Table3[[#This Row],[MDS Census]]</f>
        <v>4.1557696263284196</v>
      </c>
      <c r="H147" s="3">
        <f>Table3[[#This Row],[Total RN Hours (w/ Admin, DON)]]/Table3[[#This Row],[MDS Census]]</f>
        <v>1.1167295166266711</v>
      </c>
      <c r="I147" s="3">
        <f>Table3[[#This Row],[RN Hours (excl. Admin, DON)]]/Table3[[#This Row],[MDS Census]]</f>
        <v>0.9308810421666095</v>
      </c>
      <c r="J147" s="3">
        <f t="shared" si="2"/>
        <v>145.90077777777776</v>
      </c>
      <c r="K147" s="3">
        <f>SUM(Table3[[#This Row],[RN Hours (excl. Admin, DON)]], Table3[[#This Row],[LPN Hours (excl. Admin)]], Table3[[#This Row],[CNA Hours]], Table3[[#This Row],[NA TR Hours]], Table3[[#This Row],[Med Aide/Tech Hours]])</f>
        <v>134.69311111111111</v>
      </c>
      <c r="L147" s="3">
        <f>SUM(Table3[[#This Row],[RN Hours (excl. Admin, DON)]:[RN DON Hours]])</f>
        <v>36.194444444444443</v>
      </c>
      <c r="M147" s="3">
        <v>30.170888888888889</v>
      </c>
      <c r="N147" s="3">
        <v>0</v>
      </c>
      <c r="O147" s="3">
        <v>6.0235555555555553</v>
      </c>
      <c r="P147" s="3">
        <f>SUM(Table3[[#This Row],[LPN Hours (excl. Admin)]:[LPN Admin Hours]])</f>
        <v>29.967111111111109</v>
      </c>
      <c r="Q147" s="3">
        <v>24.782999999999998</v>
      </c>
      <c r="R147" s="3">
        <v>5.184111111111112</v>
      </c>
      <c r="S147" s="3">
        <f>SUM(Table3[[#This Row],[CNA Hours]], Table3[[#This Row],[NA TR Hours]], Table3[[#This Row],[Med Aide/Tech Hours]])</f>
        <v>79.739222222222224</v>
      </c>
      <c r="T147" s="3">
        <v>79.739222222222224</v>
      </c>
      <c r="U147" s="3">
        <v>0</v>
      </c>
      <c r="V147" s="3">
        <v>0</v>
      </c>
      <c r="W147" s="3">
        <f>SUM(Table3[[#This Row],[RN Hours Contract]:[Med Aide Hours Contract]])</f>
        <v>0</v>
      </c>
      <c r="X147" s="3">
        <v>0</v>
      </c>
      <c r="Y147" s="3">
        <v>0</v>
      </c>
      <c r="Z147" s="3">
        <v>0</v>
      </c>
      <c r="AA147" s="3">
        <v>0</v>
      </c>
      <c r="AB147" s="3">
        <v>0</v>
      </c>
      <c r="AC147" s="3">
        <v>0</v>
      </c>
      <c r="AD147" s="3">
        <v>0</v>
      </c>
      <c r="AE147" s="3">
        <v>0</v>
      </c>
      <c r="AF147" t="s">
        <v>145</v>
      </c>
      <c r="AG147" s="13">
        <v>3</v>
      </c>
      <c r="AQ147"/>
    </row>
    <row r="148" spans="1:43" x14ac:dyDescent="0.2">
      <c r="A148" t="s">
        <v>220</v>
      </c>
      <c r="B148" t="s">
        <v>368</v>
      </c>
      <c r="C148" t="s">
        <v>463</v>
      </c>
      <c r="D148" t="s">
        <v>541</v>
      </c>
      <c r="E148" s="3">
        <v>94.12222222222222</v>
      </c>
      <c r="F148" s="3">
        <f>Table3[[#This Row],[Total Hours Nurse Staffing]]/Table3[[#This Row],[MDS Census]]</f>
        <v>3.7975233148388621</v>
      </c>
      <c r="G148" s="3">
        <f>Table3[[#This Row],[Total Direct Care Staff Hours]]/Table3[[#This Row],[MDS Census]]</f>
        <v>3.4798063983000831</v>
      </c>
      <c r="H148" s="3">
        <f>Table3[[#This Row],[Total RN Hours (w/ Admin, DON)]]/Table3[[#This Row],[MDS Census]]</f>
        <v>1.085885963876756</v>
      </c>
      <c r="I148" s="3">
        <f>Table3[[#This Row],[RN Hours (excl. Admin, DON)]]/Table3[[#This Row],[MDS Census]]</f>
        <v>0.78835910754338334</v>
      </c>
      <c r="J148" s="3">
        <f t="shared" si="2"/>
        <v>357.43133333333333</v>
      </c>
      <c r="K148" s="3">
        <f>SUM(Table3[[#This Row],[RN Hours (excl. Admin, DON)]], Table3[[#This Row],[LPN Hours (excl. Admin)]], Table3[[#This Row],[CNA Hours]], Table3[[#This Row],[NA TR Hours]], Table3[[#This Row],[Med Aide/Tech Hours]])</f>
        <v>327.52711111111114</v>
      </c>
      <c r="L148" s="3">
        <f>SUM(Table3[[#This Row],[RN Hours (excl. Admin, DON)]:[RN DON Hours]])</f>
        <v>102.20599999999999</v>
      </c>
      <c r="M148" s="3">
        <v>74.202111111111108</v>
      </c>
      <c r="N148" s="3">
        <v>22.937222222222218</v>
      </c>
      <c r="O148" s="3">
        <v>5.0666666666666664</v>
      </c>
      <c r="P148" s="3">
        <f>SUM(Table3[[#This Row],[LPN Hours (excl. Admin)]:[LPN Admin Hours]])</f>
        <v>92.396333333333345</v>
      </c>
      <c r="Q148" s="3">
        <v>90.496000000000009</v>
      </c>
      <c r="R148" s="3">
        <v>1.9003333333333337</v>
      </c>
      <c r="S148" s="3">
        <f>SUM(Table3[[#This Row],[CNA Hours]], Table3[[#This Row],[NA TR Hours]], Table3[[#This Row],[Med Aide/Tech Hours]])</f>
        <v>162.82899999999998</v>
      </c>
      <c r="T148" s="3">
        <v>158.61555555555555</v>
      </c>
      <c r="U148" s="3">
        <v>4.2134444444444439</v>
      </c>
      <c r="V148" s="3">
        <v>0</v>
      </c>
      <c r="W148" s="3">
        <f>SUM(Table3[[#This Row],[RN Hours Contract]:[Med Aide Hours Contract]])</f>
        <v>53.963555555555565</v>
      </c>
      <c r="X148" s="3">
        <v>0.89222222222222214</v>
      </c>
      <c r="Y148" s="3">
        <v>0</v>
      </c>
      <c r="Z148" s="3">
        <v>0</v>
      </c>
      <c r="AA148" s="3">
        <v>8.8666666666666671E-2</v>
      </c>
      <c r="AB148" s="3">
        <v>0</v>
      </c>
      <c r="AC148" s="3">
        <v>52.982666666666674</v>
      </c>
      <c r="AD148" s="3">
        <v>0</v>
      </c>
      <c r="AE148" s="3">
        <v>0</v>
      </c>
      <c r="AF148" t="s">
        <v>146</v>
      </c>
      <c r="AG148" s="13">
        <v>3</v>
      </c>
      <c r="AQ148"/>
    </row>
    <row r="149" spans="1:43" x14ac:dyDescent="0.2">
      <c r="A149" t="s">
        <v>220</v>
      </c>
      <c r="B149" t="s">
        <v>369</v>
      </c>
      <c r="C149" t="s">
        <v>469</v>
      </c>
      <c r="D149" t="s">
        <v>546</v>
      </c>
      <c r="E149" s="3">
        <v>31.022222222222222</v>
      </c>
      <c r="F149" s="3">
        <f>Table3[[#This Row],[Total Hours Nurse Staffing]]/Table3[[#This Row],[MDS Census]]</f>
        <v>4.953886103151862</v>
      </c>
      <c r="G149" s="3">
        <f>Table3[[#This Row],[Total Direct Care Staff Hours]]/Table3[[#This Row],[MDS Census]]</f>
        <v>4.6229405444126073</v>
      </c>
      <c r="H149" s="3">
        <f>Table3[[#This Row],[Total RN Hours (w/ Admin, DON)]]/Table3[[#This Row],[MDS Census]]</f>
        <v>0.947439111747851</v>
      </c>
      <c r="I149" s="3">
        <f>Table3[[#This Row],[RN Hours (excl. Admin, DON)]]/Table3[[#This Row],[MDS Census]]</f>
        <v>0.61649355300859598</v>
      </c>
      <c r="J149" s="3">
        <f t="shared" si="2"/>
        <v>153.68055555555554</v>
      </c>
      <c r="K149" s="3">
        <f>SUM(Table3[[#This Row],[RN Hours (excl. Admin, DON)]], Table3[[#This Row],[LPN Hours (excl. Admin)]], Table3[[#This Row],[CNA Hours]], Table3[[#This Row],[NA TR Hours]], Table3[[#This Row],[Med Aide/Tech Hours]])</f>
        <v>143.41388888888889</v>
      </c>
      <c r="L149" s="3">
        <f>SUM(Table3[[#This Row],[RN Hours (excl. Admin, DON)]:[RN DON Hours]])</f>
        <v>29.391666666666666</v>
      </c>
      <c r="M149" s="3">
        <v>19.125</v>
      </c>
      <c r="N149" s="3">
        <v>4.8666666666666663</v>
      </c>
      <c r="O149" s="3">
        <v>5.4</v>
      </c>
      <c r="P149" s="3">
        <f>SUM(Table3[[#This Row],[LPN Hours (excl. Admin)]:[LPN Admin Hours]])</f>
        <v>34.638888888888886</v>
      </c>
      <c r="Q149" s="3">
        <v>34.638888888888886</v>
      </c>
      <c r="R149" s="3">
        <v>0</v>
      </c>
      <c r="S149" s="3">
        <f>SUM(Table3[[#This Row],[CNA Hours]], Table3[[#This Row],[NA TR Hours]], Table3[[#This Row],[Med Aide/Tech Hours]])</f>
        <v>89.65</v>
      </c>
      <c r="T149" s="3">
        <v>80.561111111111117</v>
      </c>
      <c r="U149" s="3">
        <v>9.0888888888888886</v>
      </c>
      <c r="V149" s="3">
        <v>0</v>
      </c>
      <c r="W149" s="3">
        <f>SUM(Table3[[#This Row],[RN Hours Contract]:[Med Aide Hours Contract]])</f>
        <v>10.322222222222223</v>
      </c>
      <c r="X149" s="3">
        <v>1.8666666666666667</v>
      </c>
      <c r="Y149" s="3">
        <v>0</v>
      </c>
      <c r="Z149" s="3">
        <v>0</v>
      </c>
      <c r="AA149" s="3">
        <v>0.62222222222222223</v>
      </c>
      <c r="AB149" s="3">
        <v>0</v>
      </c>
      <c r="AC149" s="3">
        <v>7.833333333333333</v>
      </c>
      <c r="AD149" s="3">
        <v>0</v>
      </c>
      <c r="AE149" s="3">
        <v>0</v>
      </c>
      <c r="AF149" t="s">
        <v>147</v>
      </c>
      <c r="AG149" s="13">
        <v>3</v>
      </c>
      <c r="AQ149"/>
    </row>
    <row r="150" spans="1:43" x14ac:dyDescent="0.2">
      <c r="A150" t="s">
        <v>220</v>
      </c>
      <c r="B150" t="s">
        <v>370</v>
      </c>
      <c r="C150" t="s">
        <v>509</v>
      </c>
      <c r="D150" t="s">
        <v>538</v>
      </c>
      <c r="E150" s="3">
        <v>61.322222222222223</v>
      </c>
      <c r="F150" s="3">
        <f>Table3[[#This Row],[Total Hours Nurse Staffing]]/Table3[[#This Row],[MDS Census]]</f>
        <v>4.4233701757564772</v>
      </c>
      <c r="G150" s="3">
        <f>Table3[[#This Row],[Total Direct Care Staff Hours]]/Table3[[#This Row],[MDS Census]]</f>
        <v>3.9181645225584343</v>
      </c>
      <c r="H150" s="3">
        <f>Table3[[#This Row],[Total RN Hours (w/ Admin, DON)]]/Table3[[#This Row],[MDS Census]]</f>
        <v>1.1377785830766443</v>
      </c>
      <c r="I150" s="3">
        <f>Table3[[#This Row],[RN Hours (excl. Admin, DON)]]/Table3[[#This Row],[MDS Census]]</f>
        <v>0.76411849972821166</v>
      </c>
      <c r="J150" s="3">
        <f t="shared" si="2"/>
        <v>271.25088888888888</v>
      </c>
      <c r="K150" s="3">
        <f>SUM(Table3[[#This Row],[RN Hours (excl. Admin, DON)]], Table3[[#This Row],[LPN Hours (excl. Admin)]], Table3[[#This Row],[CNA Hours]], Table3[[#This Row],[NA TR Hours]], Table3[[#This Row],[Med Aide/Tech Hours]])</f>
        <v>240.27055555555555</v>
      </c>
      <c r="L150" s="3">
        <f>SUM(Table3[[#This Row],[RN Hours (excl. Admin, DON)]:[RN DON Hours]])</f>
        <v>69.771111111111111</v>
      </c>
      <c r="M150" s="3">
        <v>46.857444444444447</v>
      </c>
      <c r="N150" s="3">
        <v>12.413666666666664</v>
      </c>
      <c r="O150" s="3">
        <v>10.5</v>
      </c>
      <c r="P150" s="3">
        <f>SUM(Table3[[#This Row],[LPN Hours (excl. Admin)]:[LPN Admin Hours]])</f>
        <v>59.13077777777778</v>
      </c>
      <c r="Q150" s="3">
        <v>51.064111111111117</v>
      </c>
      <c r="R150" s="3">
        <v>8.0666666666666664</v>
      </c>
      <c r="S150" s="3">
        <f>SUM(Table3[[#This Row],[CNA Hours]], Table3[[#This Row],[NA TR Hours]], Table3[[#This Row],[Med Aide/Tech Hours]])</f>
        <v>142.34899999999999</v>
      </c>
      <c r="T150" s="3">
        <v>142.34899999999999</v>
      </c>
      <c r="U150" s="3">
        <v>0</v>
      </c>
      <c r="V150" s="3">
        <v>0</v>
      </c>
      <c r="W150" s="3">
        <f>SUM(Table3[[#This Row],[RN Hours Contract]:[Med Aide Hours Contract]])</f>
        <v>121.53466666666665</v>
      </c>
      <c r="X150" s="3">
        <v>17.00366666666666</v>
      </c>
      <c r="Y150" s="3">
        <v>0</v>
      </c>
      <c r="Z150" s="3">
        <v>0</v>
      </c>
      <c r="AA150" s="3">
        <v>21.929333333333325</v>
      </c>
      <c r="AB150" s="3">
        <v>0</v>
      </c>
      <c r="AC150" s="3">
        <v>82.601666666666659</v>
      </c>
      <c r="AD150" s="3">
        <v>0</v>
      </c>
      <c r="AE150" s="3">
        <v>0</v>
      </c>
      <c r="AF150" t="s">
        <v>148</v>
      </c>
      <c r="AG150" s="13">
        <v>3</v>
      </c>
      <c r="AQ150"/>
    </row>
    <row r="151" spans="1:43" x14ac:dyDescent="0.2">
      <c r="A151" t="s">
        <v>220</v>
      </c>
      <c r="B151" t="s">
        <v>371</v>
      </c>
      <c r="C151" t="s">
        <v>465</v>
      </c>
      <c r="D151" t="s">
        <v>546</v>
      </c>
      <c r="E151" s="3">
        <v>92.977777777777774</v>
      </c>
      <c r="F151" s="3">
        <f>Table3[[#This Row],[Total Hours Nurse Staffing]]/Table3[[#This Row],[MDS Census]]</f>
        <v>4.2863826481835563</v>
      </c>
      <c r="G151" s="3">
        <f>Table3[[#This Row],[Total Direct Care Staff Hours]]/Table3[[#This Row],[MDS Census]]</f>
        <v>3.9430341778202687</v>
      </c>
      <c r="H151" s="3">
        <f>Table3[[#This Row],[Total RN Hours (w/ Admin, DON)]]/Table3[[#This Row],[MDS Census]]</f>
        <v>1.1301888145315486</v>
      </c>
      <c r="I151" s="3">
        <f>Table3[[#This Row],[RN Hours (excl. Admin, DON)]]/Table3[[#This Row],[MDS Census]]</f>
        <v>0.79548159655831741</v>
      </c>
      <c r="J151" s="3">
        <f t="shared" si="2"/>
        <v>398.5383333333333</v>
      </c>
      <c r="K151" s="3">
        <f>SUM(Table3[[#This Row],[RN Hours (excl. Admin, DON)]], Table3[[#This Row],[LPN Hours (excl. Admin)]], Table3[[#This Row],[CNA Hours]], Table3[[#This Row],[NA TR Hours]], Table3[[#This Row],[Med Aide/Tech Hours]])</f>
        <v>366.61455555555563</v>
      </c>
      <c r="L151" s="3">
        <f>SUM(Table3[[#This Row],[RN Hours (excl. Admin, DON)]:[RN DON Hours]])</f>
        <v>105.08244444444443</v>
      </c>
      <c r="M151" s="3">
        <v>73.962111111111113</v>
      </c>
      <c r="N151" s="3">
        <v>25.875888888888888</v>
      </c>
      <c r="O151" s="3">
        <v>5.2444444444444445</v>
      </c>
      <c r="P151" s="3">
        <f>SUM(Table3[[#This Row],[LPN Hours (excl. Admin)]:[LPN Admin Hours]])</f>
        <v>107.09822222222222</v>
      </c>
      <c r="Q151" s="3">
        <v>106.29477777777778</v>
      </c>
      <c r="R151" s="3">
        <v>0.80344444444444452</v>
      </c>
      <c r="S151" s="3">
        <f>SUM(Table3[[#This Row],[CNA Hours]], Table3[[#This Row],[NA TR Hours]], Table3[[#This Row],[Med Aide/Tech Hours]])</f>
        <v>186.35766666666666</v>
      </c>
      <c r="T151" s="3">
        <v>158.84700000000001</v>
      </c>
      <c r="U151" s="3">
        <v>22.838444444444445</v>
      </c>
      <c r="V151" s="3">
        <v>4.6722222222222225</v>
      </c>
      <c r="W151" s="3">
        <f>SUM(Table3[[#This Row],[RN Hours Contract]:[Med Aide Hours Contract]])</f>
        <v>14.193222222222223</v>
      </c>
      <c r="X151" s="3">
        <v>0.52111111111111119</v>
      </c>
      <c r="Y151" s="3">
        <v>0</v>
      </c>
      <c r="Z151" s="3">
        <v>0</v>
      </c>
      <c r="AA151" s="3">
        <v>0.29366666666666669</v>
      </c>
      <c r="AB151" s="3">
        <v>0</v>
      </c>
      <c r="AC151" s="3">
        <v>13.378444444444446</v>
      </c>
      <c r="AD151" s="3">
        <v>0</v>
      </c>
      <c r="AE151" s="3">
        <v>0</v>
      </c>
      <c r="AF151" t="s">
        <v>149</v>
      </c>
      <c r="AG151" s="13">
        <v>3</v>
      </c>
      <c r="AQ151"/>
    </row>
    <row r="152" spans="1:43" x14ac:dyDescent="0.2">
      <c r="A152" t="s">
        <v>220</v>
      </c>
      <c r="B152" t="s">
        <v>372</v>
      </c>
      <c r="C152" t="s">
        <v>509</v>
      </c>
      <c r="D152" t="s">
        <v>538</v>
      </c>
      <c r="E152" s="3">
        <v>72.63333333333334</v>
      </c>
      <c r="F152" s="3">
        <f>Table3[[#This Row],[Total Hours Nurse Staffing]]/Table3[[#This Row],[MDS Census]]</f>
        <v>3.3274055377084291</v>
      </c>
      <c r="G152" s="3">
        <f>Table3[[#This Row],[Total Direct Care Staff Hours]]/Table3[[#This Row],[MDS Census]]</f>
        <v>3.1658635459690987</v>
      </c>
      <c r="H152" s="3">
        <f>Table3[[#This Row],[Total RN Hours (w/ Admin, DON)]]/Table3[[#This Row],[MDS Census]]</f>
        <v>0.68288205598898577</v>
      </c>
      <c r="I152" s="3">
        <f>Table3[[#This Row],[RN Hours (excl. Admin, DON)]]/Table3[[#This Row],[MDS Census]]</f>
        <v>0.52134006424965573</v>
      </c>
      <c r="J152" s="3">
        <f t="shared" si="2"/>
        <v>241.68055555555557</v>
      </c>
      <c r="K152" s="3">
        <f>SUM(Table3[[#This Row],[RN Hours (excl. Admin, DON)]], Table3[[#This Row],[LPN Hours (excl. Admin)]], Table3[[#This Row],[CNA Hours]], Table3[[#This Row],[NA TR Hours]], Table3[[#This Row],[Med Aide/Tech Hours]])</f>
        <v>229.94722222222222</v>
      </c>
      <c r="L152" s="3">
        <f>SUM(Table3[[#This Row],[RN Hours (excl. Admin, DON)]:[RN DON Hours]])</f>
        <v>49.6</v>
      </c>
      <c r="M152" s="3">
        <v>37.866666666666667</v>
      </c>
      <c r="N152" s="3">
        <v>5.6888888888888891</v>
      </c>
      <c r="O152" s="3">
        <v>6.0444444444444443</v>
      </c>
      <c r="P152" s="3">
        <f>SUM(Table3[[#This Row],[LPN Hours (excl. Admin)]:[LPN Admin Hours]])</f>
        <v>53.37777777777778</v>
      </c>
      <c r="Q152" s="3">
        <v>53.37777777777778</v>
      </c>
      <c r="R152" s="3">
        <v>0</v>
      </c>
      <c r="S152" s="3">
        <f>SUM(Table3[[#This Row],[CNA Hours]], Table3[[#This Row],[NA TR Hours]], Table3[[#This Row],[Med Aide/Tech Hours]])</f>
        <v>138.70277777777778</v>
      </c>
      <c r="T152" s="3">
        <v>132.375</v>
      </c>
      <c r="U152" s="3">
        <v>0</v>
      </c>
      <c r="V152" s="3">
        <v>6.3277777777777775</v>
      </c>
      <c r="W152" s="3">
        <f>SUM(Table3[[#This Row],[RN Hours Contract]:[Med Aide Hours Contract]])</f>
        <v>60.908333333333339</v>
      </c>
      <c r="X152" s="3">
        <v>13.7</v>
      </c>
      <c r="Y152" s="3">
        <v>0</v>
      </c>
      <c r="Z152" s="3">
        <v>0</v>
      </c>
      <c r="AA152" s="3">
        <v>12.266666666666667</v>
      </c>
      <c r="AB152" s="3">
        <v>0</v>
      </c>
      <c r="AC152" s="3">
        <v>34.94166666666667</v>
      </c>
      <c r="AD152" s="3">
        <v>0</v>
      </c>
      <c r="AE152" s="3">
        <v>0</v>
      </c>
      <c r="AF152" t="s">
        <v>150</v>
      </c>
      <c r="AG152" s="13">
        <v>3</v>
      </c>
      <c r="AQ152"/>
    </row>
    <row r="153" spans="1:43" x14ac:dyDescent="0.2">
      <c r="A153" t="s">
        <v>220</v>
      </c>
      <c r="B153" t="s">
        <v>373</v>
      </c>
      <c r="C153" t="s">
        <v>513</v>
      </c>
      <c r="D153" t="s">
        <v>545</v>
      </c>
      <c r="E153" s="3">
        <v>99.277777777777771</v>
      </c>
      <c r="F153" s="3">
        <f>Table3[[#This Row],[Total Hours Nurse Staffing]]/Table3[[#This Row],[MDS Census]]</f>
        <v>3.9763648573027428</v>
      </c>
      <c r="G153" s="3">
        <f>Table3[[#This Row],[Total Direct Care Staff Hours]]/Table3[[#This Row],[MDS Census]]</f>
        <v>3.6656161163961949</v>
      </c>
      <c r="H153" s="3">
        <f>Table3[[#This Row],[Total RN Hours (w/ Admin, DON)]]/Table3[[#This Row],[MDS Census]]</f>
        <v>0.53700615556799114</v>
      </c>
      <c r="I153" s="3">
        <f>Table3[[#This Row],[RN Hours (excl. Admin, DON)]]/Table3[[#This Row],[MDS Census]]</f>
        <v>0.3587185226636822</v>
      </c>
      <c r="J153" s="3">
        <f t="shared" si="2"/>
        <v>394.7646666666667</v>
      </c>
      <c r="K153" s="3">
        <f>SUM(Table3[[#This Row],[RN Hours (excl. Admin, DON)]], Table3[[#This Row],[LPN Hours (excl. Admin)]], Table3[[#This Row],[CNA Hours]], Table3[[#This Row],[NA TR Hours]], Table3[[#This Row],[Med Aide/Tech Hours]])</f>
        <v>363.91422222222224</v>
      </c>
      <c r="L153" s="3">
        <f>SUM(Table3[[#This Row],[RN Hours (excl. Admin, DON)]:[RN DON Hours]])</f>
        <v>53.312777777777782</v>
      </c>
      <c r="M153" s="3">
        <v>35.612777777777779</v>
      </c>
      <c r="N153" s="3">
        <v>12.366666666666667</v>
      </c>
      <c r="O153" s="3">
        <v>5.333333333333333</v>
      </c>
      <c r="P153" s="3">
        <f>SUM(Table3[[#This Row],[LPN Hours (excl. Admin)]:[LPN Admin Hours]])</f>
        <v>125.5118888888889</v>
      </c>
      <c r="Q153" s="3">
        <v>112.36144444444446</v>
      </c>
      <c r="R153" s="3">
        <v>13.150444444444442</v>
      </c>
      <c r="S153" s="3">
        <f>SUM(Table3[[#This Row],[CNA Hours]], Table3[[#This Row],[NA TR Hours]], Table3[[#This Row],[Med Aide/Tech Hours]])</f>
        <v>215.94</v>
      </c>
      <c r="T153" s="3">
        <v>202.59700000000001</v>
      </c>
      <c r="U153" s="3">
        <v>13.342999999999996</v>
      </c>
      <c r="V153" s="3">
        <v>0</v>
      </c>
      <c r="W153" s="3">
        <f>SUM(Table3[[#This Row],[RN Hours Contract]:[Med Aide Hours Contract]])</f>
        <v>53.147777777777783</v>
      </c>
      <c r="X153" s="3">
        <v>9.213444444444443</v>
      </c>
      <c r="Y153" s="3">
        <v>0</v>
      </c>
      <c r="Z153" s="3">
        <v>0</v>
      </c>
      <c r="AA153" s="3">
        <v>0.27777777777777779</v>
      </c>
      <c r="AB153" s="3">
        <v>0</v>
      </c>
      <c r="AC153" s="3">
        <v>43.656555555555563</v>
      </c>
      <c r="AD153" s="3">
        <v>0</v>
      </c>
      <c r="AE153" s="3">
        <v>0</v>
      </c>
      <c r="AF153" t="s">
        <v>151</v>
      </c>
      <c r="AG153" s="13">
        <v>3</v>
      </c>
      <c r="AQ153"/>
    </row>
    <row r="154" spans="1:43" x14ac:dyDescent="0.2">
      <c r="A154" t="s">
        <v>220</v>
      </c>
      <c r="B154" t="s">
        <v>374</v>
      </c>
      <c r="C154" t="s">
        <v>486</v>
      </c>
      <c r="D154" t="s">
        <v>537</v>
      </c>
      <c r="E154" s="3">
        <v>56.62222222222222</v>
      </c>
      <c r="F154" s="3">
        <f>Table3[[#This Row],[Total Hours Nurse Staffing]]/Table3[[#This Row],[MDS Census]]</f>
        <v>5.1076334379905806</v>
      </c>
      <c r="G154" s="3">
        <f>Table3[[#This Row],[Total Direct Care Staff Hours]]/Table3[[#This Row],[MDS Census]]</f>
        <v>4.5889050235478805</v>
      </c>
      <c r="H154" s="3">
        <f>Table3[[#This Row],[Total RN Hours (w/ Admin, DON)]]/Table3[[#This Row],[MDS Census]]</f>
        <v>0.92582613814756687</v>
      </c>
      <c r="I154" s="3">
        <f>Table3[[#This Row],[RN Hours (excl. Admin, DON)]]/Table3[[#This Row],[MDS Census]]</f>
        <v>0.60171507064364216</v>
      </c>
      <c r="J154" s="3">
        <f t="shared" si="2"/>
        <v>289.20555555555552</v>
      </c>
      <c r="K154" s="3">
        <f>SUM(Table3[[#This Row],[RN Hours (excl. Admin, DON)]], Table3[[#This Row],[LPN Hours (excl. Admin)]], Table3[[#This Row],[CNA Hours]], Table3[[#This Row],[NA TR Hours]], Table3[[#This Row],[Med Aide/Tech Hours]])</f>
        <v>259.834</v>
      </c>
      <c r="L154" s="3">
        <f>SUM(Table3[[#This Row],[RN Hours (excl. Admin, DON)]:[RN DON Hours]])</f>
        <v>52.422333333333341</v>
      </c>
      <c r="M154" s="3">
        <v>34.070444444444448</v>
      </c>
      <c r="N154" s="3">
        <v>12.813000000000001</v>
      </c>
      <c r="O154" s="3">
        <v>5.5388888888888888</v>
      </c>
      <c r="P154" s="3">
        <f>SUM(Table3[[#This Row],[LPN Hours (excl. Admin)]:[LPN Admin Hours]])</f>
        <v>60.731222222222222</v>
      </c>
      <c r="Q154" s="3">
        <v>49.711555555555556</v>
      </c>
      <c r="R154" s="3">
        <v>11.019666666666664</v>
      </c>
      <c r="S154" s="3">
        <f>SUM(Table3[[#This Row],[CNA Hours]], Table3[[#This Row],[NA TR Hours]], Table3[[#This Row],[Med Aide/Tech Hours]])</f>
        <v>176.05199999999999</v>
      </c>
      <c r="T154" s="3">
        <v>156.136</v>
      </c>
      <c r="U154" s="3">
        <v>0</v>
      </c>
      <c r="V154" s="3">
        <v>19.916000000000004</v>
      </c>
      <c r="W154" s="3">
        <f>SUM(Table3[[#This Row],[RN Hours Contract]:[Med Aide Hours Contract]])</f>
        <v>101.19833333333335</v>
      </c>
      <c r="X154" s="3">
        <v>15.672222222222219</v>
      </c>
      <c r="Y154" s="3">
        <v>0</v>
      </c>
      <c r="Z154" s="3">
        <v>0</v>
      </c>
      <c r="AA154" s="3">
        <v>19.591111111111108</v>
      </c>
      <c r="AB154" s="3">
        <v>0</v>
      </c>
      <c r="AC154" s="3">
        <v>65.935000000000016</v>
      </c>
      <c r="AD154" s="3">
        <v>0</v>
      </c>
      <c r="AE154" s="3">
        <v>0</v>
      </c>
      <c r="AF154" t="s">
        <v>152</v>
      </c>
      <c r="AG154" s="13">
        <v>3</v>
      </c>
      <c r="AQ154"/>
    </row>
    <row r="155" spans="1:43" x14ac:dyDescent="0.2">
      <c r="A155" t="s">
        <v>220</v>
      </c>
      <c r="B155" t="s">
        <v>375</v>
      </c>
      <c r="C155" t="s">
        <v>489</v>
      </c>
      <c r="D155" t="s">
        <v>541</v>
      </c>
      <c r="E155" s="3">
        <v>139.77777777777777</v>
      </c>
      <c r="F155" s="3">
        <f>Table3[[#This Row],[Total Hours Nurse Staffing]]/Table3[[#This Row],[MDS Census]]</f>
        <v>3.885425278219397</v>
      </c>
      <c r="G155" s="3">
        <f>Table3[[#This Row],[Total Direct Care Staff Hours]]/Table3[[#This Row],[MDS Census]]</f>
        <v>3.3111208267090624</v>
      </c>
      <c r="H155" s="3">
        <f>Table3[[#This Row],[Total RN Hours (w/ Admin, DON)]]/Table3[[#This Row],[MDS Census]]</f>
        <v>1.1352869634340226</v>
      </c>
      <c r="I155" s="3">
        <f>Table3[[#This Row],[RN Hours (excl. Admin, DON)]]/Table3[[#This Row],[MDS Census]]</f>
        <v>0.64893958664546902</v>
      </c>
      <c r="J155" s="3">
        <f t="shared" si="2"/>
        <v>543.09611111111121</v>
      </c>
      <c r="K155" s="3">
        <f>SUM(Table3[[#This Row],[RN Hours (excl. Admin, DON)]], Table3[[#This Row],[LPN Hours (excl. Admin)]], Table3[[#This Row],[CNA Hours]], Table3[[#This Row],[NA TR Hours]], Table3[[#This Row],[Med Aide/Tech Hours]])</f>
        <v>462.82111111111112</v>
      </c>
      <c r="L155" s="3">
        <f>SUM(Table3[[#This Row],[RN Hours (excl. Admin, DON)]:[RN DON Hours]])</f>
        <v>158.68788888888892</v>
      </c>
      <c r="M155" s="3">
        <v>90.707333333333338</v>
      </c>
      <c r="N155" s="3">
        <v>63.00277777777778</v>
      </c>
      <c r="O155" s="3">
        <v>4.9777777777777779</v>
      </c>
      <c r="P155" s="3">
        <f>SUM(Table3[[#This Row],[LPN Hours (excl. Admin)]:[LPN Admin Hours]])</f>
        <v>94.904222222222216</v>
      </c>
      <c r="Q155" s="3">
        <v>82.609777777777779</v>
      </c>
      <c r="R155" s="3">
        <v>12.294444444444444</v>
      </c>
      <c r="S155" s="3">
        <f>SUM(Table3[[#This Row],[CNA Hours]], Table3[[#This Row],[NA TR Hours]], Table3[[#This Row],[Med Aide/Tech Hours]])</f>
        <v>289.50400000000002</v>
      </c>
      <c r="T155" s="3">
        <v>270.80955555555556</v>
      </c>
      <c r="U155" s="3">
        <v>0</v>
      </c>
      <c r="V155" s="3">
        <v>18.694444444444443</v>
      </c>
      <c r="W155" s="3">
        <f>SUM(Table3[[#This Row],[RN Hours Contract]:[Med Aide Hours Contract]])</f>
        <v>148.05911111111112</v>
      </c>
      <c r="X155" s="3">
        <v>30.243444444444442</v>
      </c>
      <c r="Y155" s="3">
        <v>0</v>
      </c>
      <c r="Z155" s="3">
        <v>0</v>
      </c>
      <c r="AA155" s="3">
        <v>21.765333333333331</v>
      </c>
      <c r="AB155" s="3">
        <v>0</v>
      </c>
      <c r="AC155" s="3">
        <v>96.050333333333342</v>
      </c>
      <c r="AD155" s="3">
        <v>0</v>
      </c>
      <c r="AE155" s="3">
        <v>0</v>
      </c>
      <c r="AF155" t="s">
        <v>153</v>
      </c>
      <c r="AG155" s="13">
        <v>3</v>
      </c>
      <c r="AQ155"/>
    </row>
    <row r="156" spans="1:43" x14ac:dyDescent="0.2">
      <c r="A156" t="s">
        <v>220</v>
      </c>
      <c r="B156" t="s">
        <v>376</v>
      </c>
      <c r="C156" t="s">
        <v>514</v>
      </c>
      <c r="D156" t="s">
        <v>540</v>
      </c>
      <c r="E156" s="3">
        <v>63.222222222222221</v>
      </c>
      <c r="F156" s="3">
        <f>Table3[[#This Row],[Total Hours Nurse Staffing]]/Table3[[#This Row],[MDS Census]]</f>
        <v>4.952195079086116</v>
      </c>
      <c r="G156" s="3">
        <f>Table3[[#This Row],[Total Direct Care Staff Hours]]/Table3[[#This Row],[MDS Census]]</f>
        <v>4.6386432337434087</v>
      </c>
      <c r="H156" s="3">
        <f>Table3[[#This Row],[Total RN Hours (w/ Admin, DON)]]/Table3[[#This Row],[MDS Census]]</f>
        <v>0.86667838312829537</v>
      </c>
      <c r="I156" s="3">
        <f>Table3[[#This Row],[RN Hours (excl. Admin, DON)]]/Table3[[#This Row],[MDS Census]]</f>
        <v>0.65297012302284718</v>
      </c>
      <c r="J156" s="3">
        <f t="shared" si="2"/>
        <v>313.08877777777775</v>
      </c>
      <c r="K156" s="3">
        <f>SUM(Table3[[#This Row],[RN Hours (excl. Admin, DON)]], Table3[[#This Row],[LPN Hours (excl. Admin)]], Table3[[#This Row],[CNA Hours]], Table3[[#This Row],[NA TR Hours]], Table3[[#This Row],[Med Aide/Tech Hours]])</f>
        <v>293.26533333333327</v>
      </c>
      <c r="L156" s="3">
        <f>SUM(Table3[[#This Row],[RN Hours (excl. Admin, DON)]:[RN DON Hours]])</f>
        <v>54.793333333333337</v>
      </c>
      <c r="M156" s="3">
        <v>41.282222222222224</v>
      </c>
      <c r="N156" s="3">
        <v>7.2888888888888888</v>
      </c>
      <c r="O156" s="3">
        <v>6.2222222222222223</v>
      </c>
      <c r="P156" s="3">
        <f>SUM(Table3[[#This Row],[LPN Hours (excl. Admin)]:[LPN Admin Hours]])</f>
        <v>93.60533333333332</v>
      </c>
      <c r="Q156" s="3">
        <v>87.292999999999992</v>
      </c>
      <c r="R156" s="3">
        <v>6.3123333333333331</v>
      </c>
      <c r="S156" s="3">
        <f>SUM(Table3[[#This Row],[CNA Hours]], Table3[[#This Row],[NA TR Hours]], Table3[[#This Row],[Med Aide/Tech Hours]])</f>
        <v>164.69011111111112</v>
      </c>
      <c r="T156" s="3">
        <v>163.11466666666666</v>
      </c>
      <c r="U156" s="3">
        <v>0</v>
      </c>
      <c r="V156" s="3">
        <v>1.5754444444444444</v>
      </c>
      <c r="W156" s="3">
        <f>SUM(Table3[[#This Row],[RN Hours Contract]:[Med Aide Hours Contract]])</f>
        <v>32.906444444444446</v>
      </c>
      <c r="X156" s="3">
        <v>0</v>
      </c>
      <c r="Y156" s="3">
        <v>0</v>
      </c>
      <c r="Z156" s="3">
        <v>0</v>
      </c>
      <c r="AA156" s="3">
        <v>16.668444444444443</v>
      </c>
      <c r="AB156" s="3">
        <v>0</v>
      </c>
      <c r="AC156" s="3">
        <v>16.238</v>
      </c>
      <c r="AD156" s="3">
        <v>0</v>
      </c>
      <c r="AE156" s="3">
        <v>0</v>
      </c>
      <c r="AF156" t="s">
        <v>154</v>
      </c>
      <c r="AG156" s="13">
        <v>3</v>
      </c>
      <c r="AQ156"/>
    </row>
    <row r="157" spans="1:43" x14ac:dyDescent="0.2">
      <c r="A157" t="s">
        <v>220</v>
      </c>
      <c r="B157" t="s">
        <v>377</v>
      </c>
      <c r="C157" t="s">
        <v>515</v>
      </c>
      <c r="D157" t="s">
        <v>537</v>
      </c>
      <c r="E157" s="3">
        <v>71.188888888888883</v>
      </c>
      <c r="F157" s="3">
        <f>Table3[[#This Row],[Total Hours Nurse Staffing]]/Table3[[#This Row],[MDS Census]]</f>
        <v>4.3213313563290159</v>
      </c>
      <c r="G157" s="3">
        <f>Table3[[#This Row],[Total Direct Care Staff Hours]]/Table3[[#This Row],[MDS Census]]</f>
        <v>3.849347588574997</v>
      </c>
      <c r="H157" s="3">
        <f>Table3[[#This Row],[Total RN Hours (w/ Admin, DON)]]/Table3[[#This Row],[MDS Census]]</f>
        <v>0.71845637583892619</v>
      </c>
      <c r="I157" s="3">
        <f>Table3[[#This Row],[RN Hours (excl. Admin, DON)]]/Table3[[#This Row],[MDS Census]]</f>
        <v>0.32513656937724367</v>
      </c>
      <c r="J157" s="3">
        <f t="shared" si="2"/>
        <v>307.63077777777778</v>
      </c>
      <c r="K157" s="3">
        <f>SUM(Table3[[#This Row],[RN Hours (excl. Admin, DON)]], Table3[[#This Row],[LPN Hours (excl. Admin)]], Table3[[#This Row],[CNA Hours]], Table3[[#This Row],[NA TR Hours]], Table3[[#This Row],[Med Aide/Tech Hours]])</f>
        <v>274.03077777777781</v>
      </c>
      <c r="L157" s="3">
        <f>SUM(Table3[[#This Row],[RN Hours (excl. Admin, DON)]:[RN DON Hours]])</f>
        <v>51.146111111111111</v>
      </c>
      <c r="M157" s="3">
        <v>23.146111111111111</v>
      </c>
      <c r="N157" s="3">
        <v>22.4</v>
      </c>
      <c r="O157" s="3">
        <v>5.6</v>
      </c>
      <c r="P157" s="3">
        <f>SUM(Table3[[#This Row],[LPN Hours (excl. Admin)]:[LPN Admin Hours]])</f>
        <v>69.445111111111117</v>
      </c>
      <c r="Q157" s="3">
        <v>63.845111111111116</v>
      </c>
      <c r="R157" s="3">
        <v>5.6</v>
      </c>
      <c r="S157" s="3">
        <f>SUM(Table3[[#This Row],[CNA Hours]], Table3[[#This Row],[NA TR Hours]], Table3[[#This Row],[Med Aide/Tech Hours]])</f>
        <v>187.03955555555558</v>
      </c>
      <c r="T157" s="3">
        <v>138.72444444444446</v>
      </c>
      <c r="U157" s="3">
        <v>0</v>
      </c>
      <c r="V157" s="3">
        <v>48.315111111111108</v>
      </c>
      <c r="W157" s="3">
        <f>SUM(Table3[[#This Row],[RN Hours Contract]:[Med Aide Hours Contract]])</f>
        <v>0</v>
      </c>
      <c r="X157" s="3">
        <v>0</v>
      </c>
      <c r="Y157" s="3">
        <v>0</v>
      </c>
      <c r="Z157" s="3">
        <v>0</v>
      </c>
      <c r="AA157" s="3">
        <v>0</v>
      </c>
      <c r="AB157" s="3">
        <v>0</v>
      </c>
      <c r="AC157" s="3">
        <v>0</v>
      </c>
      <c r="AD157" s="3">
        <v>0</v>
      </c>
      <c r="AE157" s="3">
        <v>0</v>
      </c>
      <c r="AF157" t="s">
        <v>155</v>
      </c>
      <c r="AG157" s="13">
        <v>3</v>
      </c>
      <c r="AQ157"/>
    </row>
    <row r="158" spans="1:43" x14ac:dyDescent="0.2">
      <c r="A158" t="s">
        <v>220</v>
      </c>
      <c r="B158" t="s">
        <v>378</v>
      </c>
      <c r="C158" t="s">
        <v>460</v>
      </c>
      <c r="D158" t="s">
        <v>552</v>
      </c>
      <c r="E158" s="3">
        <v>153.93333333333334</v>
      </c>
      <c r="F158" s="3">
        <f>Table3[[#This Row],[Total Hours Nurse Staffing]]/Table3[[#This Row],[MDS Census]]</f>
        <v>3.5196513642269376</v>
      </c>
      <c r="G158" s="3">
        <f>Table3[[#This Row],[Total Direct Care Staff Hours]]/Table3[[#This Row],[MDS Census]]</f>
        <v>3.3320882055723975</v>
      </c>
      <c r="H158" s="3">
        <f>Table3[[#This Row],[Total RN Hours (w/ Admin, DON)]]/Table3[[#This Row],[MDS Census]]</f>
        <v>0.60424787065107544</v>
      </c>
      <c r="I158" s="3">
        <f>Table3[[#This Row],[RN Hours (excl. Admin, DON)]]/Table3[[#This Row],[MDS Census]]</f>
        <v>0.5282589865742745</v>
      </c>
      <c r="J158" s="3">
        <f t="shared" si="2"/>
        <v>541.79166666666663</v>
      </c>
      <c r="K158" s="3">
        <f>SUM(Table3[[#This Row],[RN Hours (excl. Admin, DON)]], Table3[[#This Row],[LPN Hours (excl. Admin)]], Table3[[#This Row],[CNA Hours]], Table3[[#This Row],[NA TR Hours]], Table3[[#This Row],[Med Aide/Tech Hours]])</f>
        <v>512.91944444444437</v>
      </c>
      <c r="L158" s="3">
        <f>SUM(Table3[[#This Row],[RN Hours (excl. Admin, DON)]:[RN DON Hours]])</f>
        <v>93.013888888888886</v>
      </c>
      <c r="M158" s="3">
        <v>81.316666666666663</v>
      </c>
      <c r="N158" s="3">
        <v>6.0694444444444446</v>
      </c>
      <c r="O158" s="3">
        <v>5.6277777777777782</v>
      </c>
      <c r="P158" s="3">
        <f>SUM(Table3[[#This Row],[LPN Hours (excl. Admin)]:[LPN Admin Hours]])</f>
        <v>151.53888888888889</v>
      </c>
      <c r="Q158" s="3">
        <v>134.36388888888888</v>
      </c>
      <c r="R158" s="3">
        <v>17.175000000000001</v>
      </c>
      <c r="S158" s="3">
        <f>SUM(Table3[[#This Row],[CNA Hours]], Table3[[#This Row],[NA TR Hours]], Table3[[#This Row],[Med Aide/Tech Hours]])</f>
        <v>297.23888888888888</v>
      </c>
      <c r="T158" s="3">
        <v>297.16666666666669</v>
      </c>
      <c r="U158" s="3">
        <v>0</v>
      </c>
      <c r="V158" s="3">
        <v>7.2222222222222215E-2</v>
      </c>
      <c r="W158" s="3">
        <f>SUM(Table3[[#This Row],[RN Hours Contract]:[Med Aide Hours Contract]])</f>
        <v>194.86111111111111</v>
      </c>
      <c r="X158" s="3">
        <v>23.136111111111113</v>
      </c>
      <c r="Y158" s="3">
        <v>0</v>
      </c>
      <c r="Z158" s="3">
        <v>0</v>
      </c>
      <c r="AA158" s="3">
        <v>43.772222222222226</v>
      </c>
      <c r="AB158" s="3">
        <v>0</v>
      </c>
      <c r="AC158" s="3">
        <v>127.95277777777778</v>
      </c>
      <c r="AD158" s="3">
        <v>0</v>
      </c>
      <c r="AE158" s="3">
        <v>0</v>
      </c>
      <c r="AF158" t="s">
        <v>156</v>
      </c>
      <c r="AG158" s="13">
        <v>3</v>
      </c>
      <c r="AQ158"/>
    </row>
    <row r="159" spans="1:43" x14ac:dyDescent="0.2">
      <c r="A159" t="s">
        <v>220</v>
      </c>
      <c r="B159" t="s">
        <v>379</v>
      </c>
      <c r="C159" t="s">
        <v>516</v>
      </c>
      <c r="D159" t="s">
        <v>555</v>
      </c>
      <c r="E159" s="3">
        <v>69.62222222222222</v>
      </c>
      <c r="F159" s="3">
        <f>Table3[[#This Row],[Total Hours Nurse Staffing]]/Table3[[#This Row],[MDS Census]]</f>
        <v>3.7539498882859883</v>
      </c>
      <c r="G159" s="3">
        <f>Table3[[#This Row],[Total Direct Care Staff Hours]]/Table3[[#This Row],[MDS Census]]</f>
        <v>3.4051228854133422</v>
      </c>
      <c r="H159" s="3">
        <f>Table3[[#This Row],[Total RN Hours (w/ Admin, DON)]]/Table3[[#This Row],[MDS Census]]</f>
        <v>0.83873284391956593</v>
      </c>
      <c r="I159" s="3">
        <f>Table3[[#This Row],[RN Hours (excl. Admin, DON)]]/Table3[[#This Row],[MDS Census]]</f>
        <v>0.59068783913182255</v>
      </c>
      <c r="J159" s="3">
        <f t="shared" si="2"/>
        <v>261.35833333333335</v>
      </c>
      <c r="K159" s="3">
        <f>SUM(Table3[[#This Row],[RN Hours (excl. Admin, DON)]], Table3[[#This Row],[LPN Hours (excl. Admin)]], Table3[[#This Row],[CNA Hours]], Table3[[#This Row],[NA TR Hours]], Table3[[#This Row],[Med Aide/Tech Hours]])</f>
        <v>237.07222222222222</v>
      </c>
      <c r="L159" s="3">
        <f>SUM(Table3[[#This Row],[RN Hours (excl. Admin, DON)]:[RN DON Hours]])</f>
        <v>58.394444444444446</v>
      </c>
      <c r="M159" s="3">
        <v>41.125</v>
      </c>
      <c r="N159" s="3">
        <v>11.616666666666667</v>
      </c>
      <c r="O159" s="3">
        <v>5.6527777777777777</v>
      </c>
      <c r="P159" s="3">
        <f>SUM(Table3[[#This Row],[LPN Hours (excl. Admin)]:[LPN Admin Hours]])</f>
        <v>57.152777777777779</v>
      </c>
      <c r="Q159" s="3">
        <v>50.136111111111113</v>
      </c>
      <c r="R159" s="3">
        <v>7.0166666666666666</v>
      </c>
      <c r="S159" s="3">
        <f>SUM(Table3[[#This Row],[CNA Hours]], Table3[[#This Row],[NA TR Hours]], Table3[[#This Row],[Med Aide/Tech Hours]])</f>
        <v>145.8111111111111</v>
      </c>
      <c r="T159" s="3">
        <v>145.8111111111111</v>
      </c>
      <c r="U159" s="3">
        <v>0</v>
      </c>
      <c r="V159" s="3">
        <v>0</v>
      </c>
      <c r="W159" s="3">
        <f>SUM(Table3[[#This Row],[RN Hours Contract]:[Med Aide Hours Contract]])</f>
        <v>2.8444444444444446</v>
      </c>
      <c r="X159" s="3">
        <v>0</v>
      </c>
      <c r="Y159" s="3">
        <v>0</v>
      </c>
      <c r="Z159" s="3">
        <v>0</v>
      </c>
      <c r="AA159" s="3">
        <v>0</v>
      </c>
      <c r="AB159" s="3">
        <v>0</v>
      </c>
      <c r="AC159" s="3">
        <v>2.8444444444444446</v>
      </c>
      <c r="AD159" s="3">
        <v>0</v>
      </c>
      <c r="AE159" s="3">
        <v>0</v>
      </c>
      <c r="AF159" t="s">
        <v>157</v>
      </c>
      <c r="AG159" s="13">
        <v>3</v>
      </c>
      <c r="AQ159"/>
    </row>
    <row r="160" spans="1:43" x14ac:dyDescent="0.2">
      <c r="A160" t="s">
        <v>220</v>
      </c>
      <c r="B160" t="s">
        <v>380</v>
      </c>
      <c r="C160" t="s">
        <v>465</v>
      </c>
      <c r="D160" t="s">
        <v>547</v>
      </c>
      <c r="E160" s="3">
        <v>101.83333333333333</v>
      </c>
      <c r="F160" s="3">
        <f>Table3[[#This Row],[Total Hours Nurse Staffing]]/Table3[[#This Row],[MDS Census]]</f>
        <v>4.0418112384069831</v>
      </c>
      <c r="G160" s="3">
        <f>Table3[[#This Row],[Total Direct Care Staff Hours]]/Table3[[#This Row],[MDS Census]]</f>
        <v>3.9460120021822149</v>
      </c>
      <c r="H160" s="3">
        <f>Table3[[#This Row],[Total RN Hours (w/ Admin, DON)]]/Table3[[#This Row],[MDS Census]]</f>
        <v>0.79985815602836874</v>
      </c>
      <c r="I160" s="3">
        <f>Table3[[#This Row],[RN Hours (excl. Admin, DON)]]/Table3[[#This Row],[MDS Census]]</f>
        <v>0.70405891980360058</v>
      </c>
      <c r="J160" s="3">
        <f t="shared" si="2"/>
        <v>411.5911111111111</v>
      </c>
      <c r="K160" s="3">
        <f>SUM(Table3[[#This Row],[RN Hours (excl. Admin, DON)]], Table3[[#This Row],[LPN Hours (excl. Admin)]], Table3[[#This Row],[CNA Hours]], Table3[[#This Row],[NA TR Hours]], Table3[[#This Row],[Med Aide/Tech Hours]])</f>
        <v>401.83555555555552</v>
      </c>
      <c r="L160" s="3">
        <f>SUM(Table3[[#This Row],[RN Hours (excl. Admin, DON)]:[RN DON Hours]])</f>
        <v>81.452222222222218</v>
      </c>
      <c r="M160" s="3">
        <v>71.696666666666658</v>
      </c>
      <c r="N160" s="3">
        <v>5.2222222222222223</v>
      </c>
      <c r="O160" s="3">
        <v>4.5333333333333332</v>
      </c>
      <c r="P160" s="3">
        <f>SUM(Table3[[#This Row],[LPN Hours (excl. Admin)]:[LPN Admin Hours]])</f>
        <v>72.080555555555549</v>
      </c>
      <c r="Q160" s="3">
        <v>72.080555555555549</v>
      </c>
      <c r="R160" s="3">
        <v>0</v>
      </c>
      <c r="S160" s="3">
        <f>SUM(Table3[[#This Row],[CNA Hours]], Table3[[#This Row],[NA TR Hours]], Table3[[#This Row],[Med Aide/Tech Hours]])</f>
        <v>258.05833333333334</v>
      </c>
      <c r="T160" s="3">
        <v>237.07222222222222</v>
      </c>
      <c r="U160" s="3">
        <v>0</v>
      </c>
      <c r="V160" s="3">
        <v>20.986111111111111</v>
      </c>
      <c r="W160" s="3">
        <f>SUM(Table3[[#This Row],[RN Hours Contract]:[Med Aide Hours Contract]])</f>
        <v>5.8077777777777779</v>
      </c>
      <c r="X160" s="3">
        <v>0.30777777777777776</v>
      </c>
      <c r="Y160" s="3">
        <v>0</v>
      </c>
      <c r="Z160" s="3">
        <v>0</v>
      </c>
      <c r="AA160" s="3">
        <v>0.18333333333333332</v>
      </c>
      <c r="AB160" s="3">
        <v>0</v>
      </c>
      <c r="AC160" s="3">
        <v>5.3166666666666664</v>
      </c>
      <c r="AD160" s="3">
        <v>0</v>
      </c>
      <c r="AE160" s="3">
        <v>0</v>
      </c>
      <c r="AF160" t="s">
        <v>158</v>
      </c>
      <c r="AG160" s="13">
        <v>3</v>
      </c>
      <c r="AQ160"/>
    </row>
    <row r="161" spans="1:43" x14ac:dyDescent="0.2">
      <c r="A161" t="s">
        <v>220</v>
      </c>
      <c r="B161" t="s">
        <v>381</v>
      </c>
      <c r="C161" t="s">
        <v>477</v>
      </c>
      <c r="D161" t="s">
        <v>534</v>
      </c>
      <c r="E161" s="3">
        <v>85.288888888888891</v>
      </c>
      <c r="F161" s="3">
        <f>Table3[[#This Row],[Total Hours Nurse Staffing]]/Table3[[#This Row],[MDS Census]]</f>
        <v>3.9630341323606038</v>
      </c>
      <c r="G161" s="3">
        <f>Table3[[#This Row],[Total Direct Care Staff Hours]]/Table3[[#This Row],[MDS Census]]</f>
        <v>3.6000195414278271</v>
      </c>
      <c r="H161" s="3">
        <f>Table3[[#This Row],[Total RN Hours (w/ Admin, DON)]]/Table3[[#This Row],[MDS Census]]</f>
        <v>0.90626628452318903</v>
      </c>
      <c r="I161" s="3">
        <f>Table3[[#This Row],[RN Hours (excl. Admin, DON)]]/Table3[[#This Row],[MDS Census]]</f>
        <v>0.5432516935904117</v>
      </c>
      <c r="J161" s="3">
        <f t="shared" si="2"/>
        <v>338.00277777777774</v>
      </c>
      <c r="K161" s="3">
        <f>SUM(Table3[[#This Row],[RN Hours (excl. Admin, DON)]], Table3[[#This Row],[LPN Hours (excl. Admin)]], Table3[[#This Row],[CNA Hours]], Table3[[#This Row],[NA TR Hours]], Table3[[#This Row],[Med Aide/Tech Hours]])</f>
        <v>307.04166666666669</v>
      </c>
      <c r="L161" s="3">
        <f>SUM(Table3[[#This Row],[RN Hours (excl. Admin, DON)]:[RN DON Hours]])</f>
        <v>77.294444444444437</v>
      </c>
      <c r="M161" s="3">
        <v>46.333333333333336</v>
      </c>
      <c r="N161" s="3">
        <v>25.45</v>
      </c>
      <c r="O161" s="3">
        <v>5.5111111111111111</v>
      </c>
      <c r="P161" s="3">
        <f>SUM(Table3[[#This Row],[LPN Hours (excl. Admin)]:[LPN Admin Hours]])</f>
        <v>87.077777777777783</v>
      </c>
      <c r="Q161" s="3">
        <v>87.077777777777783</v>
      </c>
      <c r="R161" s="3">
        <v>0</v>
      </c>
      <c r="S161" s="3">
        <f>SUM(Table3[[#This Row],[CNA Hours]], Table3[[#This Row],[NA TR Hours]], Table3[[#This Row],[Med Aide/Tech Hours]])</f>
        <v>173.63055555555556</v>
      </c>
      <c r="T161" s="3">
        <v>173.63055555555556</v>
      </c>
      <c r="U161" s="3">
        <v>0</v>
      </c>
      <c r="V161" s="3">
        <v>0</v>
      </c>
      <c r="W161" s="3">
        <f>SUM(Table3[[#This Row],[RN Hours Contract]:[Med Aide Hours Contract]])</f>
        <v>4.9555555555555557</v>
      </c>
      <c r="X161" s="3">
        <v>1.1611111111111112</v>
      </c>
      <c r="Y161" s="3">
        <v>0</v>
      </c>
      <c r="Z161" s="3">
        <v>0</v>
      </c>
      <c r="AA161" s="3">
        <v>0.17777777777777778</v>
      </c>
      <c r="AB161" s="3">
        <v>0</v>
      </c>
      <c r="AC161" s="3">
        <v>3.6166666666666667</v>
      </c>
      <c r="AD161" s="3">
        <v>0</v>
      </c>
      <c r="AE161" s="3">
        <v>0</v>
      </c>
      <c r="AF161" t="s">
        <v>159</v>
      </c>
      <c r="AG161" s="13">
        <v>3</v>
      </c>
      <c r="AQ161"/>
    </row>
    <row r="162" spans="1:43" x14ac:dyDescent="0.2">
      <c r="A162" t="s">
        <v>220</v>
      </c>
      <c r="B162" t="s">
        <v>382</v>
      </c>
      <c r="C162" t="s">
        <v>517</v>
      </c>
      <c r="D162" t="s">
        <v>551</v>
      </c>
      <c r="E162" s="3">
        <v>100.9</v>
      </c>
      <c r="F162" s="3">
        <f>Table3[[#This Row],[Total Hours Nurse Staffing]]/Table3[[#This Row],[MDS Census]]</f>
        <v>3.4931285100759824</v>
      </c>
      <c r="G162" s="3">
        <f>Table3[[#This Row],[Total Direct Care Staff Hours]]/Table3[[#This Row],[MDS Census]]</f>
        <v>3.3469177403369672</v>
      </c>
      <c r="H162" s="3">
        <f>Table3[[#This Row],[Total RN Hours (w/ Admin, DON)]]/Table3[[#This Row],[MDS Census]]</f>
        <v>0.73583305803325616</v>
      </c>
      <c r="I162" s="3">
        <f>Table3[[#This Row],[RN Hours (excl. Admin, DON)]]/Table3[[#This Row],[MDS Census]]</f>
        <v>0.5935579781962339</v>
      </c>
      <c r="J162" s="3">
        <f t="shared" si="2"/>
        <v>352.45666666666665</v>
      </c>
      <c r="K162" s="3">
        <f>SUM(Table3[[#This Row],[RN Hours (excl. Admin, DON)]], Table3[[#This Row],[LPN Hours (excl. Admin)]], Table3[[#This Row],[CNA Hours]], Table3[[#This Row],[NA TR Hours]], Table3[[#This Row],[Med Aide/Tech Hours]])</f>
        <v>337.70400000000001</v>
      </c>
      <c r="L162" s="3">
        <f>SUM(Table3[[#This Row],[RN Hours (excl. Admin, DON)]:[RN DON Hours]])</f>
        <v>74.245555555555555</v>
      </c>
      <c r="M162" s="3">
        <v>59.89</v>
      </c>
      <c r="N162" s="3">
        <v>9.2888888888888896</v>
      </c>
      <c r="O162" s="3">
        <v>5.0666666666666664</v>
      </c>
      <c r="P162" s="3">
        <f>SUM(Table3[[#This Row],[LPN Hours (excl. Admin)]:[LPN Admin Hours]])</f>
        <v>88.941222222222223</v>
      </c>
      <c r="Q162" s="3">
        <v>88.544111111111107</v>
      </c>
      <c r="R162" s="3">
        <v>0.39711111111111114</v>
      </c>
      <c r="S162" s="3">
        <f>SUM(Table3[[#This Row],[CNA Hours]], Table3[[#This Row],[NA TR Hours]], Table3[[#This Row],[Med Aide/Tech Hours]])</f>
        <v>189.26988888888889</v>
      </c>
      <c r="T162" s="3">
        <v>172.37144444444445</v>
      </c>
      <c r="U162" s="3">
        <v>2.0256666666666665</v>
      </c>
      <c r="V162" s="3">
        <v>14.872777777777774</v>
      </c>
      <c r="W162" s="3">
        <f>SUM(Table3[[#This Row],[RN Hours Contract]:[Med Aide Hours Contract]])</f>
        <v>31.659777777777784</v>
      </c>
      <c r="X162" s="3">
        <v>2.9200000000000008</v>
      </c>
      <c r="Y162" s="3">
        <v>0</v>
      </c>
      <c r="Z162" s="3">
        <v>0</v>
      </c>
      <c r="AA162" s="3">
        <v>0</v>
      </c>
      <c r="AB162" s="3">
        <v>0</v>
      </c>
      <c r="AC162" s="3">
        <v>28.739777777777782</v>
      </c>
      <c r="AD162" s="3">
        <v>0</v>
      </c>
      <c r="AE162" s="3">
        <v>0</v>
      </c>
      <c r="AF162" t="s">
        <v>160</v>
      </c>
      <c r="AG162" s="13">
        <v>3</v>
      </c>
      <c r="AQ162"/>
    </row>
    <row r="163" spans="1:43" x14ac:dyDescent="0.2">
      <c r="A163" t="s">
        <v>220</v>
      </c>
      <c r="B163" t="s">
        <v>383</v>
      </c>
      <c r="C163" t="s">
        <v>481</v>
      </c>
      <c r="D163" t="s">
        <v>549</v>
      </c>
      <c r="E163" s="3">
        <v>55.588888888888889</v>
      </c>
      <c r="F163" s="3">
        <f>Table3[[#This Row],[Total Hours Nurse Staffing]]/Table3[[#This Row],[MDS Census]]</f>
        <v>4.2719308414951032</v>
      </c>
      <c r="G163" s="3">
        <f>Table3[[#This Row],[Total Direct Care Staff Hours]]/Table3[[#This Row],[MDS Census]]</f>
        <v>3.6096781930841497</v>
      </c>
      <c r="H163" s="3">
        <f>Table3[[#This Row],[Total RN Hours (w/ Admin, DON)]]/Table3[[#This Row],[MDS Census]]</f>
        <v>1.2878772736358184</v>
      </c>
      <c r="I163" s="3">
        <f>Table3[[#This Row],[RN Hours (excl. Admin, DON)]]/Table3[[#This Row],[MDS Census]]</f>
        <v>0.62562462522486506</v>
      </c>
      <c r="J163" s="3">
        <f t="shared" si="2"/>
        <v>237.47188888888888</v>
      </c>
      <c r="K163" s="3">
        <f>SUM(Table3[[#This Row],[RN Hours (excl. Admin, DON)]], Table3[[#This Row],[LPN Hours (excl. Admin)]], Table3[[#This Row],[CNA Hours]], Table3[[#This Row],[NA TR Hours]], Table3[[#This Row],[Med Aide/Tech Hours]])</f>
        <v>200.65800000000002</v>
      </c>
      <c r="L163" s="3">
        <f>SUM(Table3[[#This Row],[RN Hours (excl. Admin, DON)]:[RN DON Hours]])</f>
        <v>71.591666666666654</v>
      </c>
      <c r="M163" s="3">
        <v>34.777777777777779</v>
      </c>
      <c r="N163" s="3">
        <v>31.302777777777777</v>
      </c>
      <c r="O163" s="3">
        <v>5.5111111111111111</v>
      </c>
      <c r="P163" s="3">
        <f>SUM(Table3[[#This Row],[LPN Hours (excl. Admin)]:[LPN Admin Hours]])</f>
        <v>32.647222222222226</v>
      </c>
      <c r="Q163" s="3">
        <v>32.647222222222226</v>
      </c>
      <c r="R163" s="3">
        <v>0</v>
      </c>
      <c r="S163" s="3">
        <f>SUM(Table3[[#This Row],[CNA Hours]], Table3[[#This Row],[NA TR Hours]], Table3[[#This Row],[Med Aide/Tech Hours]])</f>
        <v>133.233</v>
      </c>
      <c r="T163" s="3">
        <v>113.43855555555555</v>
      </c>
      <c r="U163" s="3">
        <v>0</v>
      </c>
      <c r="V163" s="3">
        <v>19.794444444444444</v>
      </c>
      <c r="W163" s="3">
        <f>SUM(Table3[[#This Row],[RN Hours Contract]:[Med Aide Hours Contract]])</f>
        <v>0</v>
      </c>
      <c r="X163" s="3">
        <v>0</v>
      </c>
      <c r="Y163" s="3">
        <v>0</v>
      </c>
      <c r="Z163" s="3">
        <v>0</v>
      </c>
      <c r="AA163" s="3">
        <v>0</v>
      </c>
      <c r="AB163" s="3">
        <v>0</v>
      </c>
      <c r="AC163" s="3">
        <v>0</v>
      </c>
      <c r="AD163" s="3">
        <v>0</v>
      </c>
      <c r="AE163" s="3">
        <v>0</v>
      </c>
      <c r="AF163" t="s">
        <v>161</v>
      </c>
      <c r="AG163" s="13">
        <v>3</v>
      </c>
      <c r="AQ163"/>
    </row>
    <row r="164" spans="1:43" x14ac:dyDescent="0.2">
      <c r="A164" t="s">
        <v>220</v>
      </c>
      <c r="B164" t="s">
        <v>384</v>
      </c>
      <c r="C164" t="s">
        <v>518</v>
      </c>
      <c r="D164" t="s">
        <v>546</v>
      </c>
      <c r="E164" s="3">
        <v>19.666666666666668</v>
      </c>
      <c r="F164" s="3">
        <f>Table3[[#This Row],[Total Hours Nurse Staffing]]/Table3[[#This Row],[MDS Census]]</f>
        <v>4.8922316384180791</v>
      </c>
      <c r="G164" s="3">
        <f>Table3[[#This Row],[Total Direct Care Staff Hours]]/Table3[[#This Row],[MDS Census]]</f>
        <v>4.1508474576271182</v>
      </c>
      <c r="H164" s="3">
        <f>Table3[[#This Row],[Total RN Hours (w/ Admin, DON)]]/Table3[[#This Row],[MDS Census]]</f>
        <v>1.7798022598870056</v>
      </c>
      <c r="I164" s="3">
        <f>Table3[[#This Row],[RN Hours (excl. Admin, DON)]]/Table3[[#This Row],[MDS Census]]</f>
        <v>1.0384180790960451</v>
      </c>
      <c r="J164" s="3">
        <f t="shared" si="2"/>
        <v>96.213888888888889</v>
      </c>
      <c r="K164" s="3">
        <f>SUM(Table3[[#This Row],[RN Hours (excl. Admin, DON)]], Table3[[#This Row],[LPN Hours (excl. Admin)]], Table3[[#This Row],[CNA Hours]], Table3[[#This Row],[NA TR Hours]], Table3[[#This Row],[Med Aide/Tech Hours]])</f>
        <v>81.633333333333326</v>
      </c>
      <c r="L164" s="3">
        <f>SUM(Table3[[#This Row],[RN Hours (excl. Admin, DON)]:[RN DON Hours]])</f>
        <v>35.00277777777778</v>
      </c>
      <c r="M164" s="3">
        <v>20.422222222222221</v>
      </c>
      <c r="N164" s="3">
        <v>4.447222222222222</v>
      </c>
      <c r="O164" s="3">
        <v>10.133333333333333</v>
      </c>
      <c r="P164" s="3">
        <f>SUM(Table3[[#This Row],[LPN Hours (excl. Admin)]:[LPN Admin Hours]])</f>
        <v>14.869444444444444</v>
      </c>
      <c r="Q164" s="3">
        <v>14.869444444444444</v>
      </c>
      <c r="R164" s="3">
        <v>0</v>
      </c>
      <c r="S164" s="3">
        <f>SUM(Table3[[#This Row],[CNA Hours]], Table3[[#This Row],[NA TR Hours]], Table3[[#This Row],[Med Aide/Tech Hours]])</f>
        <v>46.341666666666669</v>
      </c>
      <c r="T164" s="3">
        <v>46.341666666666669</v>
      </c>
      <c r="U164" s="3">
        <v>0</v>
      </c>
      <c r="V164" s="3">
        <v>0</v>
      </c>
      <c r="W164" s="3">
        <f>SUM(Table3[[#This Row],[RN Hours Contract]:[Med Aide Hours Contract]])</f>
        <v>0</v>
      </c>
      <c r="X164" s="3">
        <v>0</v>
      </c>
      <c r="Y164" s="3">
        <v>0</v>
      </c>
      <c r="Z164" s="3">
        <v>0</v>
      </c>
      <c r="AA164" s="3">
        <v>0</v>
      </c>
      <c r="AB164" s="3">
        <v>0</v>
      </c>
      <c r="AC164" s="3">
        <v>0</v>
      </c>
      <c r="AD164" s="3">
        <v>0</v>
      </c>
      <c r="AE164" s="3">
        <v>0</v>
      </c>
      <c r="AF164" t="s">
        <v>162</v>
      </c>
      <c r="AG164" s="13">
        <v>3</v>
      </c>
      <c r="AQ164"/>
    </row>
    <row r="165" spans="1:43" x14ac:dyDescent="0.2">
      <c r="A165" t="s">
        <v>220</v>
      </c>
      <c r="B165" t="s">
        <v>385</v>
      </c>
      <c r="C165" t="s">
        <v>465</v>
      </c>
      <c r="D165" t="s">
        <v>547</v>
      </c>
      <c r="E165" s="3">
        <v>20.588888888888889</v>
      </c>
      <c r="F165" s="3">
        <f>Table3[[#This Row],[Total Hours Nurse Staffing]]/Table3[[#This Row],[MDS Census]]</f>
        <v>7.6932973556395039</v>
      </c>
      <c r="G165" s="3">
        <f>Table3[[#This Row],[Total Direct Care Staff Hours]]/Table3[[#This Row],[MDS Census]]</f>
        <v>7.1665839179708577</v>
      </c>
      <c r="H165" s="3">
        <f>Table3[[#This Row],[Total RN Hours (w/ Admin, DON)]]/Table3[[#This Row],[MDS Census]]</f>
        <v>3.3868213707501349</v>
      </c>
      <c r="I165" s="3">
        <f>Table3[[#This Row],[RN Hours (excl. Admin, DON)]]/Table3[[#This Row],[MDS Census]]</f>
        <v>2.8601079330814896</v>
      </c>
      <c r="J165" s="3">
        <f t="shared" si="2"/>
        <v>158.39644444444446</v>
      </c>
      <c r="K165" s="3">
        <f>SUM(Table3[[#This Row],[RN Hours (excl. Admin, DON)]], Table3[[#This Row],[LPN Hours (excl. Admin)]], Table3[[#This Row],[CNA Hours]], Table3[[#This Row],[NA TR Hours]], Table3[[#This Row],[Med Aide/Tech Hours]])</f>
        <v>147.55199999999999</v>
      </c>
      <c r="L165" s="3">
        <f>SUM(Table3[[#This Row],[RN Hours (excl. Admin, DON)]:[RN DON Hours]])</f>
        <v>69.730888888888884</v>
      </c>
      <c r="M165" s="3">
        <v>58.886444444444443</v>
      </c>
      <c r="N165" s="3">
        <v>5.1555555555555559</v>
      </c>
      <c r="O165" s="3">
        <v>5.6888888888888891</v>
      </c>
      <c r="P165" s="3">
        <f>SUM(Table3[[#This Row],[LPN Hours (excl. Admin)]:[LPN Admin Hours]])</f>
        <v>34.950111111111113</v>
      </c>
      <c r="Q165" s="3">
        <v>34.950111111111113</v>
      </c>
      <c r="R165" s="3">
        <v>0</v>
      </c>
      <c r="S165" s="3">
        <f>SUM(Table3[[#This Row],[CNA Hours]], Table3[[#This Row],[NA TR Hours]], Table3[[#This Row],[Med Aide/Tech Hours]])</f>
        <v>53.715444444444451</v>
      </c>
      <c r="T165" s="3">
        <v>53.715444444444451</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3</v>
      </c>
      <c r="AQ165"/>
    </row>
    <row r="166" spans="1:43" x14ac:dyDescent="0.2">
      <c r="A166" t="s">
        <v>220</v>
      </c>
      <c r="B166" t="s">
        <v>386</v>
      </c>
      <c r="C166" t="s">
        <v>441</v>
      </c>
      <c r="D166" t="s">
        <v>534</v>
      </c>
      <c r="E166" s="3">
        <v>15.344444444444445</v>
      </c>
      <c r="F166" s="3">
        <f>Table3[[#This Row],[Total Hours Nurse Staffing]]/Table3[[#This Row],[MDS Census]]</f>
        <v>8.1198406951484436</v>
      </c>
      <c r="G166" s="3">
        <f>Table3[[#This Row],[Total Direct Care Staff Hours]]/Table3[[#This Row],[MDS Census]]</f>
        <v>7.4826212889210719</v>
      </c>
      <c r="H166" s="3">
        <f>Table3[[#This Row],[Total RN Hours (w/ Admin, DON)]]/Table3[[#This Row],[MDS Census]]</f>
        <v>1.5711440984793625</v>
      </c>
      <c r="I166" s="3">
        <f>Table3[[#This Row],[RN Hours (excl. Admin, DON)]]/Table3[[#This Row],[MDS Census]]</f>
        <v>0.93392469225199126</v>
      </c>
      <c r="J166" s="3">
        <f t="shared" si="2"/>
        <v>124.59444444444445</v>
      </c>
      <c r="K166" s="3">
        <f>SUM(Table3[[#This Row],[RN Hours (excl. Admin, DON)]], Table3[[#This Row],[LPN Hours (excl. Admin)]], Table3[[#This Row],[CNA Hours]], Table3[[#This Row],[NA TR Hours]], Table3[[#This Row],[Med Aide/Tech Hours]])</f>
        <v>114.81666666666668</v>
      </c>
      <c r="L166" s="3">
        <f>SUM(Table3[[#This Row],[RN Hours (excl. Admin, DON)]:[RN DON Hours]])</f>
        <v>24.108333333333331</v>
      </c>
      <c r="M166" s="3">
        <v>14.330555555555556</v>
      </c>
      <c r="N166" s="3">
        <v>4.6222222222222218</v>
      </c>
      <c r="O166" s="3">
        <v>5.1555555555555559</v>
      </c>
      <c r="P166" s="3">
        <f>SUM(Table3[[#This Row],[LPN Hours (excl. Admin)]:[LPN Admin Hours]])</f>
        <v>27.602777777777778</v>
      </c>
      <c r="Q166" s="3">
        <v>27.602777777777778</v>
      </c>
      <c r="R166" s="3">
        <v>0</v>
      </c>
      <c r="S166" s="3">
        <f>SUM(Table3[[#This Row],[CNA Hours]], Table3[[#This Row],[NA TR Hours]], Table3[[#This Row],[Med Aide/Tech Hours]])</f>
        <v>72.88333333333334</v>
      </c>
      <c r="T166" s="3">
        <v>72.88333333333334</v>
      </c>
      <c r="U166" s="3">
        <v>0</v>
      </c>
      <c r="V166" s="3">
        <v>0</v>
      </c>
      <c r="W166" s="3">
        <f>SUM(Table3[[#This Row],[RN Hours Contract]:[Med Aide Hours Contract]])</f>
        <v>0</v>
      </c>
      <c r="X166" s="3">
        <v>0</v>
      </c>
      <c r="Y166" s="3">
        <v>0</v>
      </c>
      <c r="Z166" s="3">
        <v>0</v>
      </c>
      <c r="AA166" s="3">
        <v>0</v>
      </c>
      <c r="AB166" s="3">
        <v>0</v>
      </c>
      <c r="AC166" s="3">
        <v>0</v>
      </c>
      <c r="AD166" s="3">
        <v>0</v>
      </c>
      <c r="AE166" s="3">
        <v>0</v>
      </c>
      <c r="AF166" t="s">
        <v>164</v>
      </c>
      <c r="AG166" s="13">
        <v>3</v>
      </c>
      <c r="AQ166"/>
    </row>
    <row r="167" spans="1:43" x14ac:dyDescent="0.2">
      <c r="A167" t="s">
        <v>220</v>
      </c>
      <c r="B167" t="s">
        <v>387</v>
      </c>
      <c r="C167" t="s">
        <v>474</v>
      </c>
      <c r="D167" t="s">
        <v>546</v>
      </c>
      <c r="E167" s="3">
        <v>15.7</v>
      </c>
      <c r="F167" s="3">
        <f>Table3[[#This Row],[Total Hours Nurse Staffing]]/Table3[[#This Row],[MDS Census]]</f>
        <v>7.4173743807501777</v>
      </c>
      <c r="G167" s="3">
        <f>Table3[[#This Row],[Total Direct Care Staff Hours]]/Table3[[#This Row],[MDS Census]]</f>
        <v>7.0546709129511687</v>
      </c>
      <c r="H167" s="3">
        <f>Table3[[#This Row],[Total RN Hours (w/ Admin, DON)]]/Table3[[#This Row],[MDS Census]]</f>
        <v>3.9152512384996467</v>
      </c>
      <c r="I167" s="3">
        <f>Table3[[#This Row],[RN Hours (excl. Admin, DON)]]/Table3[[#This Row],[MDS Census]]</f>
        <v>3.5525477707006372</v>
      </c>
      <c r="J167" s="3">
        <f t="shared" si="2"/>
        <v>116.45277777777778</v>
      </c>
      <c r="K167" s="3">
        <f>SUM(Table3[[#This Row],[RN Hours (excl. Admin, DON)]], Table3[[#This Row],[LPN Hours (excl. Admin)]], Table3[[#This Row],[CNA Hours]], Table3[[#This Row],[NA TR Hours]], Table3[[#This Row],[Med Aide/Tech Hours]])</f>
        <v>110.75833333333334</v>
      </c>
      <c r="L167" s="3">
        <f>SUM(Table3[[#This Row],[RN Hours (excl. Admin, DON)]:[RN DON Hours]])</f>
        <v>61.469444444444449</v>
      </c>
      <c r="M167" s="3">
        <v>55.774999999999999</v>
      </c>
      <c r="N167" s="3">
        <v>0.53888888888888886</v>
      </c>
      <c r="O167" s="3">
        <v>5.1555555555555559</v>
      </c>
      <c r="P167" s="3">
        <f>SUM(Table3[[#This Row],[LPN Hours (excl. Admin)]:[LPN Admin Hours]])</f>
        <v>11.941666666666666</v>
      </c>
      <c r="Q167" s="3">
        <v>11.941666666666666</v>
      </c>
      <c r="R167" s="3">
        <v>0</v>
      </c>
      <c r="S167" s="3">
        <f>SUM(Table3[[#This Row],[CNA Hours]], Table3[[#This Row],[NA TR Hours]], Table3[[#This Row],[Med Aide/Tech Hours]])</f>
        <v>43.041666666666664</v>
      </c>
      <c r="T167" s="3">
        <v>42.536111111111111</v>
      </c>
      <c r="U167" s="3">
        <v>0</v>
      </c>
      <c r="V167" s="3">
        <v>0.50555555555555554</v>
      </c>
      <c r="W167" s="3">
        <f>SUM(Table3[[#This Row],[RN Hours Contract]:[Med Aide Hours Contract]])</f>
        <v>0</v>
      </c>
      <c r="X167" s="3">
        <v>0</v>
      </c>
      <c r="Y167" s="3">
        <v>0</v>
      </c>
      <c r="Z167" s="3">
        <v>0</v>
      </c>
      <c r="AA167" s="3">
        <v>0</v>
      </c>
      <c r="AB167" s="3">
        <v>0</v>
      </c>
      <c r="AC167" s="3">
        <v>0</v>
      </c>
      <c r="AD167" s="3">
        <v>0</v>
      </c>
      <c r="AE167" s="3">
        <v>0</v>
      </c>
      <c r="AF167" t="s">
        <v>165</v>
      </c>
      <c r="AG167" s="13">
        <v>3</v>
      </c>
      <c r="AQ167"/>
    </row>
    <row r="168" spans="1:43" x14ac:dyDescent="0.2">
      <c r="A168" t="s">
        <v>220</v>
      </c>
      <c r="B168" t="s">
        <v>388</v>
      </c>
      <c r="C168" t="s">
        <v>519</v>
      </c>
      <c r="D168" t="s">
        <v>541</v>
      </c>
      <c r="E168" s="3">
        <v>81.75555555555556</v>
      </c>
      <c r="F168" s="3">
        <f>Table3[[#This Row],[Total Hours Nurse Staffing]]/Table3[[#This Row],[MDS Census]]</f>
        <v>3.6745664582767059</v>
      </c>
      <c r="G168" s="3">
        <f>Table3[[#This Row],[Total Direct Care Staff Hours]]/Table3[[#This Row],[MDS Census]]</f>
        <v>3.4821405273172061</v>
      </c>
      <c r="H168" s="3">
        <f>Table3[[#This Row],[Total RN Hours (w/ Admin, DON)]]/Table3[[#This Row],[MDS Census]]</f>
        <v>0.61766104919815157</v>
      </c>
      <c r="I168" s="3">
        <f>Table3[[#This Row],[RN Hours (excl. Admin, DON)]]/Table3[[#This Row],[MDS Census]]</f>
        <v>0.49011280239195432</v>
      </c>
      <c r="J168" s="3">
        <f t="shared" si="2"/>
        <v>300.41622222222225</v>
      </c>
      <c r="K168" s="3">
        <f>SUM(Table3[[#This Row],[RN Hours (excl. Admin, DON)]], Table3[[#This Row],[LPN Hours (excl. Admin)]], Table3[[#This Row],[CNA Hours]], Table3[[#This Row],[NA TR Hours]], Table3[[#This Row],[Med Aide/Tech Hours]])</f>
        <v>284.68433333333337</v>
      </c>
      <c r="L168" s="3">
        <f>SUM(Table3[[#This Row],[RN Hours (excl. Admin, DON)]:[RN DON Hours]])</f>
        <v>50.49722222222222</v>
      </c>
      <c r="M168" s="3">
        <v>40.069444444444443</v>
      </c>
      <c r="N168" s="3">
        <v>5.3611111111111107</v>
      </c>
      <c r="O168" s="3">
        <v>5.0666666666666664</v>
      </c>
      <c r="P168" s="3">
        <f>SUM(Table3[[#This Row],[LPN Hours (excl. Admin)]:[LPN Admin Hours]])</f>
        <v>105.47788888888888</v>
      </c>
      <c r="Q168" s="3">
        <v>100.17377777777777</v>
      </c>
      <c r="R168" s="3">
        <v>5.3041111111111121</v>
      </c>
      <c r="S168" s="3">
        <f>SUM(Table3[[#This Row],[CNA Hours]], Table3[[#This Row],[NA TR Hours]], Table3[[#This Row],[Med Aide/Tech Hours]])</f>
        <v>144.44111111111113</v>
      </c>
      <c r="T168" s="3">
        <v>144.44111111111113</v>
      </c>
      <c r="U168" s="3">
        <v>0</v>
      </c>
      <c r="V168" s="3">
        <v>0</v>
      </c>
      <c r="W168" s="3">
        <f>SUM(Table3[[#This Row],[RN Hours Contract]:[Med Aide Hours Contract]])</f>
        <v>0</v>
      </c>
      <c r="X168" s="3">
        <v>0</v>
      </c>
      <c r="Y168" s="3">
        <v>0</v>
      </c>
      <c r="Z168" s="3">
        <v>0</v>
      </c>
      <c r="AA168" s="3">
        <v>0</v>
      </c>
      <c r="AB168" s="3">
        <v>0</v>
      </c>
      <c r="AC168" s="3">
        <v>0</v>
      </c>
      <c r="AD168" s="3">
        <v>0</v>
      </c>
      <c r="AE168" s="3">
        <v>0</v>
      </c>
      <c r="AF168" t="s">
        <v>166</v>
      </c>
      <c r="AG168" s="13">
        <v>3</v>
      </c>
      <c r="AQ168"/>
    </row>
    <row r="169" spans="1:43" x14ac:dyDescent="0.2">
      <c r="A169" t="s">
        <v>220</v>
      </c>
      <c r="B169" t="s">
        <v>389</v>
      </c>
      <c r="C169" t="s">
        <v>465</v>
      </c>
      <c r="D169" t="s">
        <v>547</v>
      </c>
      <c r="E169" s="3">
        <v>97.1</v>
      </c>
      <c r="F169" s="3">
        <f>Table3[[#This Row],[Total Hours Nurse Staffing]]/Table3[[#This Row],[MDS Census]]</f>
        <v>3.2655509783728123</v>
      </c>
      <c r="G169" s="3">
        <f>Table3[[#This Row],[Total Direct Care Staff Hours]]/Table3[[#This Row],[MDS Census]]</f>
        <v>2.8827382995766109</v>
      </c>
      <c r="H169" s="3">
        <f>Table3[[#This Row],[Total RN Hours (w/ Admin, DON)]]/Table3[[#This Row],[MDS Census]]</f>
        <v>0.44763702940839922</v>
      </c>
      <c r="I169" s="3">
        <f>Table3[[#This Row],[RN Hours (excl. Admin, DON)]]/Table3[[#This Row],[MDS Census]]</f>
        <v>0.19493077011099669</v>
      </c>
      <c r="J169" s="3">
        <f t="shared" si="2"/>
        <v>317.08500000000004</v>
      </c>
      <c r="K169" s="3">
        <f>SUM(Table3[[#This Row],[RN Hours (excl. Admin, DON)]], Table3[[#This Row],[LPN Hours (excl. Admin)]], Table3[[#This Row],[CNA Hours]], Table3[[#This Row],[NA TR Hours]], Table3[[#This Row],[Med Aide/Tech Hours]])</f>
        <v>279.91388888888889</v>
      </c>
      <c r="L169" s="3">
        <f>SUM(Table3[[#This Row],[RN Hours (excl. Admin, DON)]:[RN DON Hours]])</f>
        <v>43.465555555555561</v>
      </c>
      <c r="M169" s="3">
        <v>18.927777777777777</v>
      </c>
      <c r="N169" s="3">
        <v>19.026666666666667</v>
      </c>
      <c r="O169" s="3">
        <v>5.5111111111111111</v>
      </c>
      <c r="P169" s="3">
        <f>SUM(Table3[[#This Row],[LPN Hours (excl. Admin)]:[LPN Admin Hours]])</f>
        <v>93.338888888888874</v>
      </c>
      <c r="Q169" s="3">
        <v>80.705555555555549</v>
      </c>
      <c r="R169" s="3">
        <v>12.633333333333333</v>
      </c>
      <c r="S169" s="3">
        <f>SUM(Table3[[#This Row],[CNA Hours]], Table3[[#This Row],[NA TR Hours]], Table3[[#This Row],[Med Aide/Tech Hours]])</f>
        <v>180.28055555555557</v>
      </c>
      <c r="T169" s="3">
        <v>163.44166666666666</v>
      </c>
      <c r="U169" s="3">
        <v>16.838888888888889</v>
      </c>
      <c r="V169" s="3">
        <v>0</v>
      </c>
      <c r="W169" s="3">
        <f>SUM(Table3[[#This Row],[RN Hours Contract]:[Med Aide Hours Contract]])</f>
        <v>2.8155555555555556</v>
      </c>
      <c r="X169" s="3">
        <v>8.8888888888888892E-2</v>
      </c>
      <c r="Y169" s="3">
        <v>2.7266666666666666</v>
      </c>
      <c r="Z169" s="3">
        <v>0</v>
      </c>
      <c r="AA169" s="3">
        <v>0</v>
      </c>
      <c r="AB169" s="3">
        <v>0</v>
      </c>
      <c r="AC169" s="3">
        <v>0</v>
      </c>
      <c r="AD169" s="3">
        <v>0</v>
      </c>
      <c r="AE169" s="3">
        <v>0</v>
      </c>
      <c r="AF169" t="s">
        <v>167</v>
      </c>
      <c r="AG169" s="13">
        <v>3</v>
      </c>
      <c r="AQ169"/>
    </row>
    <row r="170" spans="1:43" x14ac:dyDescent="0.2">
      <c r="A170" t="s">
        <v>220</v>
      </c>
      <c r="B170" t="s">
        <v>390</v>
      </c>
      <c r="C170" t="s">
        <v>465</v>
      </c>
      <c r="D170" t="s">
        <v>546</v>
      </c>
      <c r="E170" s="3">
        <v>89.077777777777783</v>
      </c>
      <c r="F170" s="3">
        <f>Table3[[#This Row],[Total Hours Nurse Staffing]]/Table3[[#This Row],[MDS Census]]</f>
        <v>3.5736347761007852</v>
      </c>
      <c r="G170" s="3">
        <f>Table3[[#This Row],[Total Direct Care Staff Hours]]/Table3[[#This Row],[MDS Census]]</f>
        <v>3.3002345016839216</v>
      </c>
      <c r="H170" s="3">
        <f>Table3[[#This Row],[Total RN Hours (w/ Admin, DON)]]/Table3[[#This Row],[MDS Census]]</f>
        <v>0.88639141823624779</v>
      </c>
      <c r="I170" s="3">
        <f>Table3[[#This Row],[RN Hours (excl. Admin, DON)]]/Table3[[#This Row],[MDS Census]]</f>
        <v>0.67945241362105524</v>
      </c>
      <c r="J170" s="3">
        <f t="shared" si="2"/>
        <v>318.3314444444444</v>
      </c>
      <c r="K170" s="3">
        <f>SUM(Table3[[#This Row],[RN Hours (excl. Admin, DON)]], Table3[[#This Row],[LPN Hours (excl. Admin)]], Table3[[#This Row],[CNA Hours]], Table3[[#This Row],[NA TR Hours]], Table3[[#This Row],[Med Aide/Tech Hours]])</f>
        <v>293.97755555555557</v>
      </c>
      <c r="L170" s="3">
        <f>SUM(Table3[[#This Row],[RN Hours (excl. Admin, DON)]:[RN DON Hours]])</f>
        <v>78.957777777777764</v>
      </c>
      <c r="M170" s="3">
        <v>60.524111111111111</v>
      </c>
      <c r="N170" s="3">
        <v>13.10033333333333</v>
      </c>
      <c r="O170" s="3">
        <v>5.333333333333333</v>
      </c>
      <c r="P170" s="3">
        <f>SUM(Table3[[#This Row],[LPN Hours (excl. Admin)]:[LPN Admin Hours]])</f>
        <v>96.274111111111111</v>
      </c>
      <c r="Q170" s="3">
        <v>90.353888888888889</v>
      </c>
      <c r="R170" s="3">
        <v>5.9202222222222254</v>
      </c>
      <c r="S170" s="3">
        <f>SUM(Table3[[#This Row],[CNA Hours]], Table3[[#This Row],[NA TR Hours]], Table3[[#This Row],[Med Aide/Tech Hours]])</f>
        <v>143.09955555555555</v>
      </c>
      <c r="T170" s="3">
        <v>143.09955555555555</v>
      </c>
      <c r="U170" s="3">
        <v>0</v>
      </c>
      <c r="V170" s="3">
        <v>0</v>
      </c>
      <c r="W170" s="3">
        <f>SUM(Table3[[#This Row],[RN Hours Contract]:[Med Aide Hours Contract]])</f>
        <v>45.979111111111123</v>
      </c>
      <c r="X170" s="3">
        <v>7.5726666666666675</v>
      </c>
      <c r="Y170" s="3">
        <v>7.698333333333335</v>
      </c>
      <c r="Z170" s="3">
        <v>0</v>
      </c>
      <c r="AA170" s="3">
        <v>20.85744444444445</v>
      </c>
      <c r="AB170" s="3">
        <v>0</v>
      </c>
      <c r="AC170" s="3">
        <v>9.8506666666666653</v>
      </c>
      <c r="AD170" s="3">
        <v>0</v>
      </c>
      <c r="AE170" s="3">
        <v>0</v>
      </c>
      <c r="AF170" t="s">
        <v>168</v>
      </c>
      <c r="AG170" s="13">
        <v>3</v>
      </c>
      <c r="AQ170"/>
    </row>
    <row r="171" spans="1:43" x14ac:dyDescent="0.2">
      <c r="A171" t="s">
        <v>220</v>
      </c>
      <c r="B171" t="s">
        <v>391</v>
      </c>
      <c r="C171" t="s">
        <v>516</v>
      </c>
      <c r="D171" t="s">
        <v>555</v>
      </c>
      <c r="E171" s="3">
        <v>42.044444444444444</v>
      </c>
      <c r="F171" s="3">
        <f>Table3[[#This Row],[Total Hours Nurse Staffing]]/Table3[[#This Row],[MDS Census]]</f>
        <v>4.4175475687103596</v>
      </c>
      <c r="G171" s="3">
        <f>Table3[[#This Row],[Total Direct Care Staff Hours]]/Table3[[#This Row],[MDS Census]]</f>
        <v>4.0252378435517979</v>
      </c>
      <c r="H171" s="3">
        <f>Table3[[#This Row],[Total RN Hours (w/ Admin, DON)]]/Table3[[#This Row],[MDS Census]]</f>
        <v>0.84341966173361516</v>
      </c>
      <c r="I171" s="3">
        <f>Table3[[#This Row],[RN Hours (excl. Admin, DON)]]/Table3[[#This Row],[MDS Census]]</f>
        <v>0.45110993657505283</v>
      </c>
      <c r="J171" s="3">
        <f t="shared" si="2"/>
        <v>185.73333333333335</v>
      </c>
      <c r="K171" s="3">
        <f>SUM(Table3[[#This Row],[RN Hours (excl. Admin, DON)]], Table3[[#This Row],[LPN Hours (excl. Admin)]], Table3[[#This Row],[CNA Hours]], Table3[[#This Row],[NA TR Hours]], Table3[[#This Row],[Med Aide/Tech Hours]])</f>
        <v>169.23888888888891</v>
      </c>
      <c r="L171" s="3">
        <f>SUM(Table3[[#This Row],[RN Hours (excl. Admin, DON)]:[RN DON Hours]])</f>
        <v>35.461111111111109</v>
      </c>
      <c r="M171" s="3">
        <v>18.966666666666665</v>
      </c>
      <c r="N171" s="3">
        <v>10.983333333333333</v>
      </c>
      <c r="O171" s="3">
        <v>5.5111111111111111</v>
      </c>
      <c r="P171" s="3">
        <f>SUM(Table3[[#This Row],[LPN Hours (excl. Admin)]:[LPN Admin Hours]])</f>
        <v>30.202777777777779</v>
      </c>
      <c r="Q171" s="3">
        <v>30.202777777777779</v>
      </c>
      <c r="R171" s="3">
        <v>0</v>
      </c>
      <c r="S171" s="3">
        <f>SUM(Table3[[#This Row],[CNA Hours]], Table3[[#This Row],[NA TR Hours]], Table3[[#This Row],[Med Aide/Tech Hours]])</f>
        <v>120.06944444444444</v>
      </c>
      <c r="T171" s="3">
        <v>102.69722222222222</v>
      </c>
      <c r="U171" s="3">
        <v>0</v>
      </c>
      <c r="V171" s="3">
        <v>17.372222222222224</v>
      </c>
      <c r="W171" s="3">
        <f>SUM(Table3[[#This Row],[RN Hours Contract]:[Med Aide Hours Contract]])</f>
        <v>0</v>
      </c>
      <c r="X171" s="3">
        <v>0</v>
      </c>
      <c r="Y171" s="3">
        <v>0</v>
      </c>
      <c r="Z171" s="3">
        <v>0</v>
      </c>
      <c r="AA171" s="3">
        <v>0</v>
      </c>
      <c r="AB171" s="3">
        <v>0</v>
      </c>
      <c r="AC171" s="3">
        <v>0</v>
      </c>
      <c r="AD171" s="3">
        <v>0</v>
      </c>
      <c r="AE171" s="3">
        <v>0</v>
      </c>
      <c r="AF171" t="s">
        <v>169</v>
      </c>
      <c r="AG171" s="13">
        <v>3</v>
      </c>
      <c r="AQ171"/>
    </row>
    <row r="172" spans="1:43" x14ac:dyDescent="0.2">
      <c r="A172" t="s">
        <v>220</v>
      </c>
      <c r="B172" t="s">
        <v>392</v>
      </c>
      <c r="C172" t="s">
        <v>520</v>
      </c>
      <c r="D172" t="s">
        <v>549</v>
      </c>
      <c r="E172" s="3">
        <v>58.06666666666667</v>
      </c>
      <c r="F172" s="3">
        <f>Table3[[#This Row],[Total Hours Nurse Staffing]]/Table3[[#This Row],[MDS Census]]</f>
        <v>4.2921450440107156</v>
      </c>
      <c r="G172" s="3">
        <f>Table3[[#This Row],[Total Direct Care Staff Hours]]/Table3[[#This Row],[MDS Census]]</f>
        <v>3.728138155376961</v>
      </c>
      <c r="H172" s="3">
        <f>Table3[[#This Row],[Total RN Hours (w/ Admin, DON)]]/Table3[[#This Row],[MDS Census]]</f>
        <v>0.83481630309988519</v>
      </c>
      <c r="I172" s="3">
        <f>Table3[[#This Row],[RN Hours (excl. Admin, DON)]]/Table3[[#This Row],[MDS Census]]</f>
        <v>0.35902219670876384</v>
      </c>
      <c r="J172" s="3">
        <f t="shared" si="2"/>
        <v>249.23055555555555</v>
      </c>
      <c r="K172" s="3">
        <f>SUM(Table3[[#This Row],[RN Hours (excl. Admin, DON)]], Table3[[#This Row],[LPN Hours (excl. Admin)]], Table3[[#This Row],[CNA Hours]], Table3[[#This Row],[NA TR Hours]], Table3[[#This Row],[Med Aide/Tech Hours]])</f>
        <v>216.48055555555555</v>
      </c>
      <c r="L172" s="3">
        <f>SUM(Table3[[#This Row],[RN Hours (excl. Admin, DON)]:[RN DON Hours]])</f>
        <v>48.475000000000001</v>
      </c>
      <c r="M172" s="3">
        <v>20.847222222222221</v>
      </c>
      <c r="N172" s="3">
        <v>24.338888888888889</v>
      </c>
      <c r="O172" s="3">
        <v>3.2888888888888888</v>
      </c>
      <c r="P172" s="3">
        <f>SUM(Table3[[#This Row],[LPN Hours (excl. Admin)]:[LPN Admin Hours]])</f>
        <v>46.444444444444443</v>
      </c>
      <c r="Q172" s="3">
        <v>41.322222222222223</v>
      </c>
      <c r="R172" s="3">
        <v>5.1222222222222218</v>
      </c>
      <c r="S172" s="3">
        <f>SUM(Table3[[#This Row],[CNA Hours]], Table3[[#This Row],[NA TR Hours]], Table3[[#This Row],[Med Aide/Tech Hours]])</f>
        <v>154.3111111111111</v>
      </c>
      <c r="T172" s="3">
        <v>136.00277777777777</v>
      </c>
      <c r="U172" s="3">
        <v>0</v>
      </c>
      <c r="V172" s="3">
        <v>18.308333333333334</v>
      </c>
      <c r="W172" s="3">
        <f>SUM(Table3[[#This Row],[RN Hours Contract]:[Med Aide Hours Contract]])</f>
        <v>0</v>
      </c>
      <c r="X172" s="3">
        <v>0</v>
      </c>
      <c r="Y172" s="3">
        <v>0</v>
      </c>
      <c r="Z172" s="3">
        <v>0</v>
      </c>
      <c r="AA172" s="3">
        <v>0</v>
      </c>
      <c r="AB172" s="3">
        <v>0</v>
      </c>
      <c r="AC172" s="3">
        <v>0</v>
      </c>
      <c r="AD172" s="3">
        <v>0</v>
      </c>
      <c r="AE172" s="3">
        <v>0</v>
      </c>
      <c r="AF172" t="s">
        <v>170</v>
      </c>
      <c r="AG172" s="13">
        <v>3</v>
      </c>
      <c r="AQ172"/>
    </row>
    <row r="173" spans="1:43" x14ac:dyDescent="0.2">
      <c r="A173" t="s">
        <v>220</v>
      </c>
      <c r="B173" t="s">
        <v>393</v>
      </c>
      <c r="C173" t="s">
        <v>521</v>
      </c>
      <c r="D173" t="s">
        <v>546</v>
      </c>
      <c r="E173" s="3">
        <v>98.444444444444443</v>
      </c>
      <c r="F173" s="3">
        <f>Table3[[#This Row],[Total Hours Nurse Staffing]]/Table3[[#This Row],[MDS Census]]</f>
        <v>3.8624153498871334</v>
      </c>
      <c r="G173" s="3">
        <f>Table3[[#This Row],[Total Direct Care Staff Hours]]/Table3[[#This Row],[MDS Census]]</f>
        <v>3.6762415349887134</v>
      </c>
      <c r="H173" s="3">
        <f>Table3[[#This Row],[Total RN Hours (w/ Admin, DON)]]/Table3[[#This Row],[MDS Census]]</f>
        <v>0.74379232505643345</v>
      </c>
      <c r="I173" s="3">
        <f>Table3[[#This Row],[RN Hours (excl. Admin, DON)]]/Table3[[#This Row],[MDS Census]]</f>
        <v>0.55761851015801356</v>
      </c>
      <c r="J173" s="3">
        <f t="shared" si="2"/>
        <v>380.23333333333335</v>
      </c>
      <c r="K173" s="3">
        <f>SUM(Table3[[#This Row],[RN Hours (excl. Admin, DON)]], Table3[[#This Row],[LPN Hours (excl. Admin)]], Table3[[#This Row],[CNA Hours]], Table3[[#This Row],[NA TR Hours]], Table3[[#This Row],[Med Aide/Tech Hours]])</f>
        <v>361.90555555555557</v>
      </c>
      <c r="L173" s="3">
        <f>SUM(Table3[[#This Row],[RN Hours (excl. Admin, DON)]:[RN DON Hours]])</f>
        <v>73.222222222222229</v>
      </c>
      <c r="M173" s="3">
        <v>54.894444444444446</v>
      </c>
      <c r="N173" s="3">
        <v>12.222222222222221</v>
      </c>
      <c r="O173" s="3">
        <v>6.1055555555555552</v>
      </c>
      <c r="P173" s="3">
        <f>SUM(Table3[[#This Row],[LPN Hours (excl. Admin)]:[LPN Admin Hours]])</f>
        <v>87.49444444444444</v>
      </c>
      <c r="Q173" s="3">
        <v>87.49444444444444</v>
      </c>
      <c r="R173" s="3">
        <v>0</v>
      </c>
      <c r="S173" s="3">
        <f>SUM(Table3[[#This Row],[CNA Hours]], Table3[[#This Row],[NA TR Hours]], Table3[[#This Row],[Med Aide/Tech Hours]])</f>
        <v>219.51666666666665</v>
      </c>
      <c r="T173" s="3">
        <v>210.41666666666666</v>
      </c>
      <c r="U173" s="3">
        <v>0</v>
      </c>
      <c r="V173" s="3">
        <v>9.1</v>
      </c>
      <c r="W173" s="3">
        <f>SUM(Table3[[#This Row],[RN Hours Contract]:[Med Aide Hours Contract]])</f>
        <v>0</v>
      </c>
      <c r="X173" s="3">
        <v>0</v>
      </c>
      <c r="Y173" s="3">
        <v>0</v>
      </c>
      <c r="Z173" s="3">
        <v>0</v>
      </c>
      <c r="AA173" s="3">
        <v>0</v>
      </c>
      <c r="AB173" s="3">
        <v>0</v>
      </c>
      <c r="AC173" s="3">
        <v>0</v>
      </c>
      <c r="AD173" s="3">
        <v>0</v>
      </c>
      <c r="AE173" s="3">
        <v>0</v>
      </c>
      <c r="AF173" t="s">
        <v>171</v>
      </c>
      <c r="AG173" s="13">
        <v>3</v>
      </c>
      <c r="AQ173"/>
    </row>
    <row r="174" spans="1:43" x14ac:dyDescent="0.2">
      <c r="A174" t="s">
        <v>220</v>
      </c>
      <c r="B174" t="s">
        <v>394</v>
      </c>
      <c r="C174" t="s">
        <v>445</v>
      </c>
      <c r="D174" t="s">
        <v>557</v>
      </c>
      <c r="E174" s="3">
        <v>5.9444444444444446</v>
      </c>
      <c r="F174" s="3">
        <f>Table3[[#This Row],[Total Hours Nurse Staffing]]/Table3[[#This Row],[MDS Census]]</f>
        <v>8.0785046728971963</v>
      </c>
      <c r="G174" s="3">
        <f>Table3[[#This Row],[Total Direct Care Staff Hours]]/Table3[[#This Row],[MDS Census]]</f>
        <v>7.5920560747663552</v>
      </c>
      <c r="H174" s="3">
        <f>Table3[[#This Row],[Total RN Hours (w/ Admin, DON)]]/Table3[[#This Row],[MDS Census]]</f>
        <v>4.5803738317757006</v>
      </c>
      <c r="I174" s="3">
        <f>Table3[[#This Row],[RN Hours (excl. Admin, DON)]]/Table3[[#This Row],[MDS Census]]</f>
        <v>4.0939252336448595</v>
      </c>
      <c r="J174" s="3">
        <f t="shared" si="2"/>
        <v>48.022222222222226</v>
      </c>
      <c r="K174" s="3">
        <f>SUM(Table3[[#This Row],[RN Hours (excl. Admin, DON)]], Table3[[#This Row],[LPN Hours (excl. Admin)]], Table3[[#This Row],[CNA Hours]], Table3[[#This Row],[NA TR Hours]], Table3[[#This Row],[Med Aide/Tech Hours]])</f>
        <v>45.13055555555556</v>
      </c>
      <c r="L174" s="3">
        <f>SUM(Table3[[#This Row],[RN Hours (excl. Admin, DON)]:[RN DON Hours]])</f>
        <v>27.227777777777778</v>
      </c>
      <c r="M174" s="3">
        <v>24.336111111111112</v>
      </c>
      <c r="N174" s="3">
        <v>0.13333333333333333</v>
      </c>
      <c r="O174" s="3">
        <v>2.7583333333333333</v>
      </c>
      <c r="P174" s="3">
        <f>SUM(Table3[[#This Row],[LPN Hours (excl. Admin)]:[LPN Admin Hours]])</f>
        <v>0</v>
      </c>
      <c r="Q174" s="3">
        <v>0</v>
      </c>
      <c r="R174" s="3">
        <v>0</v>
      </c>
      <c r="S174" s="3">
        <f>SUM(Table3[[#This Row],[CNA Hours]], Table3[[#This Row],[NA TR Hours]], Table3[[#This Row],[Med Aide/Tech Hours]])</f>
        <v>20.794444444444444</v>
      </c>
      <c r="T174" s="3">
        <v>20.794444444444444</v>
      </c>
      <c r="U174" s="3">
        <v>0</v>
      </c>
      <c r="V174" s="3">
        <v>0</v>
      </c>
      <c r="W174" s="3">
        <f>SUM(Table3[[#This Row],[RN Hours Contract]:[Med Aide Hours Contract]])</f>
        <v>0</v>
      </c>
      <c r="X174" s="3">
        <v>0</v>
      </c>
      <c r="Y174" s="3">
        <v>0</v>
      </c>
      <c r="Z174" s="3">
        <v>0</v>
      </c>
      <c r="AA174" s="3">
        <v>0</v>
      </c>
      <c r="AB174" s="3">
        <v>0</v>
      </c>
      <c r="AC174" s="3">
        <v>0</v>
      </c>
      <c r="AD174" s="3">
        <v>0</v>
      </c>
      <c r="AE174" s="3">
        <v>0</v>
      </c>
      <c r="AF174" t="s">
        <v>172</v>
      </c>
      <c r="AG174" s="13">
        <v>3</v>
      </c>
      <c r="AQ174"/>
    </row>
    <row r="175" spans="1:43" x14ac:dyDescent="0.2">
      <c r="A175" t="s">
        <v>220</v>
      </c>
      <c r="B175" t="s">
        <v>395</v>
      </c>
      <c r="C175" t="s">
        <v>522</v>
      </c>
      <c r="D175" t="s">
        <v>548</v>
      </c>
      <c r="E175" s="3">
        <v>99.888888888888886</v>
      </c>
      <c r="F175" s="3">
        <f>Table3[[#This Row],[Total Hours Nurse Staffing]]/Table3[[#This Row],[MDS Census]]</f>
        <v>3.907700778642937</v>
      </c>
      <c r="G175" s="3">
        <f>Table3[[#This Row],[Total Direct Care Staff Hours]]/Table3[[#This Row],[MDS Census]]</f>
        <v>3.3649588431590658</v>
      </c>
      <c r="H175" s="3">
        <f>Table3[[#This Row],[Total RN Hours (w/ Admin, DON)]]/Table3[[#This Row],[MDS Census]]</f>
        <v>0.9030333704115685</v>
      </c>
      <c r="I175" s="3">
        <f>Table3[[#This Row],[RN Hours (excl. Admin, DON)]]/Table3[[#This Row],[MDS Census]]</f>
        <v>0.49527474972191332</v>
      </c>
      <c r="J175" s="3">
        <f t="shared" si="2"/>
        <v>390.33588888888892</v>
      </c>
      <c r="K175" s="3">
        <f>SUM(Table3[[#This Row],[RN Hours (excl. Admin, DON)]], Table3[[#This Row],[LPN Hours (excl. Admin)]], Table3[[#This Row],[CNA Hours]], Table3[[#This Row],[NA TR Hours]], Table3[[#This Row],[Med Aide/Tech Hours]])</f>
        <v>336.12200000000001</v>
      </c>
      <c r="L175" s="3">
        <f>SUM(Table3[[#This Row],[RN Hours (excl. Admin, DON)]:[RN DON Hours]])</f>
        <v>90.203000000000003</v>
      </c>
      <c r="M175" s="3">
        <v>49.472444444444449</v>
      </c>
      <c r="N175" s="3">
        <v>36.908333333333331</v>
      </c>
      <c r="O175" s="3">
        <v>3.8222222222222224</v>
      </c>
      <c r="P175" s="3">
        <f>SUM(Table3[[#This Row],[LPN Hours (excl. Admin)]:[LPN Admin Hours]])</f>
        <v>100.21688888888889</v>
      </c>
      <c r="Q175" s="3">
        <v>86.733555555555554</v>
      </c>
      <c r="R175" s="3">
        <v>13.483333333333333</v>
      </c>
      <c r="S175" s="3">
        <f>SUM(Table3[[#This Row],[CNA Hours]], Table3[[#This Row],[NA TR Hours]], Table3[[#This Row],[Med Aide/Tech Hours]])</f>
        <v>199.916</v>
      </c>
      <c r="T175" s="3">
        <v>199.916</v>
      </c>
      <c r="U175" s="3">
        <v>0</v>
      </c>
      <c r="V175" s="3">
        <v>0</v>
      </c>
      <c r="W175" s="3">
        <f>SUM(Table3[[#This Row],[RN Hours Contract]:[Med Aide Hours Contract]])</f>
        <v>13.780333333333331</v>
      </c>
      <c r="X175" s="3">
        <v>1.7891111111111113</v>
      </c>
      <c r="Y175" s="3">
        <v>0</v>
      </c>
      <c r="Z175" s="3">
        <v>0</v>
      </c>
      <c r="AA175" s="3">
        <v>2.7641111111111107</v>
      </c>
      <c r="AB175" s="3">
        <v>0</v>
      </c>
      <c r="AC175" s="3">
        <v>9.2271111111111104</v>
      </c>
      <c r="AD175" s="3">
        <v>0</v>
      </c>
      <c r="AE175" s="3">
        <v>0</v>
      </c>
      <c r="AF175" t="s">
        <v>173</v>
      </c>
      <c r="AG175" s="13">
        <v>3</v>
      </c>
      <c r="AQ175"/>
    </row>
    <row r="176" spans="1:43" x14ac:dyDescent="0.2">
      <c r="A176" t="s">
        <v>220</v>
      </c>
      <c r="B176" t="s">
        <v>396</v>
      </c>
      <c r="C176" t="s">
        <v>523</v>
      </c>
      <c r="D176" t="s">
        <v>540</v>
      </c>
      <c r="E176" s="3">
        <v>88.777777777777771</v>
      </c>
      <c r="F176" s="3">
        <f>Table3[[#This Row],[Total Hours Nurse Staffing]]/Table3[[#This Row],[MDS Census]]</f>
        <v>3.9044392991239052</v>
      </c>
      <c r="G176" s="3">
        <f>Table3[[#This Row],[Total Direct Care Staff Hours]]/Table3[[#This Row],[MDS Census]]</f>
        <v>3.6408548185231537</v>
      </c>
      <c r="H176" s="3">
        <f>Table3[[#This Row],[Total RN Hours (w/ Admin, DON)]]/Table3[[#This Row],[MDS Census]]</f>
        <v>0.99324780976220295</v>
      </c>
      <c r="I176" s="3">
        <f>Table3[[#This Row],[RN Hours (excl. Admin, DON)]]/Table3[[#This Row],[MDS Census]]</f>
        <v>0.72966332916145193</v>
      </c>
      <c r="J176" s="3">
        <f t="shared" si="2"/>
        <v>346.62744444444445</v>
      </c>
      <c r="K176" s="3">
        <f>SUM(Table3[[#This Row],[RN Hours (excl. Admin, DON)]], Table3[[#This Row],[LPN Hours (excl. Admin)]], Table3[[#This Row],[CNA Hours]], Table3[[#This Row],[NA TR Hours]], Table3[[#This Row],[Med Aide/Tech Hours]])</f>
        <v>323.22699999999998</v>
      </c>
      <c r="L176" s="3">
        <f>SUM(Table3[[#This Row],[RN Hours (excl. Admin, DON)]:[RN DON Hours]])</f>
        <v>88.178333333333342</v>
      </c>
      <c r="M176" s="3">
        <v>64.777888888888896</v>
      </c>
      <c r="N176" s="3">
        <v>18.333777777777776</v>
      </c>
      <c r="O176" s="3">
        <v>5.0666666666666664</v>
      </c>
      <c r="P176" s="3">
        <f>SUM(Table3[[#This Row],[LPN Hours (excl. Admin)]:[LPN Admin Hours]])</f>
        <v>67.753</v>
      </c>
      <c r="Q176" s="3">
        <v>67.753</v>
      </c>
      <c r="R176" s="3">
        <v>0</v>
      </c>
      <c r="S176" s="3">
        <f>SUM(Table3[[#This Row],[CNA Hours]], Table3[[#This Row],[NA TR Hours]], Table3[[#This Row],[Med Aide/Tech Hours]])</f>
        <v>190.69611111111109</v>
      </c>
      <c r="T176" s="3">
        <v>175.143</v>
      </c>
      <c r="U176" s="3">
        <v>3.9003333333333332</v>
      </c>
      <c r="V176" s="3">
        <v>11.652777777777775</v>
      </c>
      <c r="W176" s="3">
        <f>SUM(Table3[[#This Row],[RN Hours Contract]:[Med Aide Hours Contract]])</f>
        <v>15.795111111111115</v>
      </c>
      <c r="X176" s="3">
        <v>9.1147777777777801</v>
      </c>
      <c r="Y176" s="3">
        <v>0</v>
      </c>
      <c r="Z176" s="3">
        <v>0</v>
      </c>
      <c r="AA176" s="3">
        <v>1.5524444444444445</v>
      </c>
      <c r="AB176" s="3">
        <v>0</v>
      </c>
      <c r="AC176" s="3">
        <v>5.1278888888888901</v>
      </c>
      <c r="AD176" s="3">
        <v>0</v>
      </c>
      <c r="AE176" s="3">
        <v>0</v>
      </c>
      <c r="AF176" t="s">
        <v>174</v>
      </c>
      <c r="AG176" s="13">
        <v>3</v>
      </c>
      <c r="AQ176"/>
    </row>
    <row r="177" spans="1:43" x14ac:dyDescent="0.2">
      <c r="A177" t="s">
        <v>220</v>
      </c>
      <c r="B177" t="s">
        <v>397</v>
      </c>
      <c r="C177" t="s">
        <v>465</v>
      </c>
      <c r="D177" t="s">
        <v>546</v>
      </c>
      <c r="E177" s="3">
        <v>18.666666666666668</v>
      </c>
      <c r="F177" s="3">
        <f>Table3[[#This Row],[Total Hours Nurse Staffing]]/Table3[[#This Row],[MDS Census]]</f>
        <v>7.2164880952380948</v>
      </c>
      <c r="G177" s="3">
        <f>Table3[[#This Row],[Total Direct Care Staff Hours]]/Table3[[#This Row],[MDS Census]]</f>
        <v>6.6212499999999999</v>
      </c>
      <c r="H177" s="3">
        <f>Table3[[#This Row],[Total RN Hours (w/ Admin, DON)]]/Table3[[#This Row],[MDS Census]]</f>
        <v>3.5128571428571429</v>
      </c>
      <c r="I177" s="3">
        <f>Table3[[#This Row],[RN Hours (excl. Admin, DON)]]/Table3[[#This Row],[MDS Census]]</f>
        <v>3.2128571428571426</v>
      </c>
      <c r="J177" s="3">
        <f t="shared" ref="J177:J221" si="3">SUM(L177,P177,S177)</f>
        <v>134.70777777777778</v>
      </c>
      <c r="K177" s="3">
        <f>SUM(Table3[[#This Row],[RN Hours (excl. Admin, DON)]], Table3[[#This Row],[LPN Hours (excl. Admin)]], Table3[[#This Row],[CNA Hours]], Table3[[#This Row],[NA TR Hours]], Table3[[#This Row],[Med Aide/Tech Hours]])</f>
        <v>123.59666666666668</v>
      </c>
      <c r="L177" s="3">
        <f>SUM(Table3[[#This Row],[RN Hours (excl. Admin, DON)]:[RN DON Hours]])</f>
        <v>65.573333333333338</v>
      </c>
      <c r="M177" s="3">
        <v>59.973333333333336</v>
      </c>
      <c r="N177" s="3">
        <v>0</v>
      </c>
      <c r="O177" s="3">
        <v>5.6</v>
      </c>
      <c r="P177" s="3">
        <f>SUM(Table3[[#This Row],[LPN Hours (excl. Admin)]:[LPN Admin Hours]])</f>
        <v>20.85</v>
      </c>
      <c r="Q177" s="3">
        <v>15.338888888888889</v>
      </c>
      <c r="R177" s="3">
        <v>5.5111111111111111</v>
      </c>
      <c r="S177" s="3">
        <f>SUM(Table3[[#This Row],[CNA Hours]], Table3[[#This Row],[NA TR Hours]], Table3[[#This Row],[Med Aide/Tech Hours]])</f>
        <v>48.284444444444446</v>
      </c>
      <c r="T177" s="3">
        <v>48.284444444444446</v>
      </c>
      <c r="U177" s="3">
        <v>0</v>
      </c>
      <c r="V177" s="3">
        <v>0</v>
      </c>
      <c r="W177" s="3">
        <f>SUM(Table3[[#This Row],[RN Hours Contract]:[Med Aide Hours Contract]])</f>
        <v>0</v>
      </c>
      <c r="X177" s="3">
        <v>0</v>
      </c>
      <c r="Y177" s="3">
        <v>0</v>
      </c>
      <c r="Z177" s="3">
        <v>0</v>
      </c>
      <c r="AA177" s="3">
        <v>0</v>
      </c>
      <c r="AB177" s="3">
        <v>0</v>
      </c>
      <c r="AC177" s="3">
        <v>0</v>
      </c>
      <c r="AD177" s="3">
        <v>0</v>
      </c>
      <c r="AE177" s="3">
        <v>0</v>
      </c>
      <c r="AF177" t="s">
        <v>175</v>
      </c>
      <c r="AG177" s="13">
        <v>3</v>
      </c>
      <c r="AQ177"/>
    </row>
    <row r="178" spans="1:43" x14ac:dyDescent="0.2">
      <c r="A178" t="s">
        <v>220</v>
      </c>
      <c r="B178" t="s">
        <v>398</v>
      </c>
      <c r="C178" t="s">
        <v>524</v>
      </c>
      <c r="D178" t="s">
        <v>534</v>
      </c>
      <c r="E178" s="3">
        <v>86.37777777777778</v>
      </c>
      <c r="F178" s="3">
        <f>Table3[[#This Row],[Total Hours Nurse Staffing]]/Table3[[#This Row],[MDS Census]]</f>
        <v>3.822999742732184</v>
      </c>
      <c r="G178" s="3">
        <f>Table3[[#This Row],[Total Direct Care Staff Hours]]/Table3[[#This Row],[MDS Census]]</f>
        <v>3.4967519938255718</v>
      </c>
      <c r="H178" s="3">
        <f>Table3[[#This Row],[Total RN Hours (w/ Admin, DON)]]/Table3[[#This Row],[MDS Census]]</f>
        <v>0.4522768201697967</v>
      </c>
      <c r="I178" s="3">
        <f>Table3[[#This Row],[RN Hours (excl. Admin, DON)]]/Table3[[#This Row],[MDS Census]]</f>
        <v>0.1949446874196038</v>
      </c>
      <c r="J178" s="3">
        <f t="shared" si="3"/>
        <v>330.22222222222223</v>
      </c>
      <c r="K178" s="3">
        <f>SUM(Table3[[#This Row],[RN Hours (excl. Admin, DON)]], Table3[[#This Row],[LPN Hours (excl. Admin)]], Table3[[#This Row],[CNA Hours]], Table3[[#This Row],[NA TR Hours]], Table3[[#This Row],[Med Aide/Tech Hours]])</f>
        <v>302.04166666666663</v>
      </c>
      <c r="L178" s="3">
        <f>SUM(Table3[[#This Row],[RN Hours (excl. Admin, DON)]:[RN DON Hours]])</f>
        <v>39.066666666666663</v>
      </c>
      <c r="M178" s="3">
        <v>16.838888888888889</v>
      </c>
      <c r="N178" s="3">
        <v>17.25</v>
      </c>
      <c r="O178" s="3">
        <v>4.9777777777777779</v>
      </c>
      <c r="P178" s="3">
        <f>SUM(Table3[[#This Row],[LPN Hours (excl. Admin)]:[LPN Admin Hours]])</f>
        <v>133.3138888888889</v>
      </c>
      <c r="Q178" s="3">
        <v>127.36111111111111</v>
      </c>
      <c r="R178" s="3">
        <v>5.9527777777777775</v>
      </c>
      <c r="S178" s="3">
        <f>SUM(Table3[[#This Row],[CNA Hours]], Table3[[#This Row],[NA TR Hours]], Table3[[#This Row],[Med Aide/Tech Hours]])</f>
        <v>157.84166666666667</v>
      </c>
      <c r="T178" s="3">
        <v>157.84166666666667</v>
      </c>
      <c r="U178" s="3">
        <v>0</v>
      </c>
      <c r="V178" s="3">
        <v>0</v>
      </c>
      <c r="W178" s="3">
        <f>SUM(Table3[[#This Row],[RN Hours Contract]:[Med Aide Hours Contract]])</f>
        <v>9.7583333333333329</v>
      </c>
      <c r="X178" s="3">
        <v>0</v>
      </c>
      <c r="Y178" s="3">
        <v>3.8222222222222224</v>
      </c>
      <c r="Z178" s="3">
        <v>0</v>
      </c>
      <c r="AA178" s="3">
        <v>0</v>
      </c>
      <c r="AB178" s="3">
        <v>0.53055555555555556</v>
      </c>
      <c r="AC178" s="3">
        <v>5.4055555555555559</v>
      </c>
      <c r="AD178" s="3">
        <v>0</v>
      </c>
      <c r="AE178" s="3">
        <v>0</v>
      </c>
      <c r="AF178" t="s">
        <v>176</v>
      </c>
      <c r="AG178" s="13">
        <v>3</v>
      </c>
      <c r="AQ178"/>
    </row>
    <row r="179" spans="1:43" x14ac:dyDescent="0.2">
      <c r="A179" t="s">
        <v>220</v>
      </c>
      <c r="B179" t="s">
        <v>399</v>
      </c>
      <c r="C179" t="s">
        <v>489</v>
      </c>
      <c r="D179" t="s">
        <v>541</v>
      </c>
      <c r="E179" s="3">
        <v>79.933333333333337</v>
      </c>
      <c r="F179" s="3">
        <f>Table3[[#This Row],[Total Hours Nurse Staffing]]/Table3[[#This Row],[MDS Census]]</f>
        <v>3.7247762023908804</v>
      </c>
      <c r="G179" s="3">
        <f>Table3[[#This Row],[Total Direct Care Staff Hours]]/Table3[[#This Row],[MDS Census]]</f>
        <v>3.2216138448707259</v>
      </c>
      <c r="H179" s="3">
        <f>Table3[[#This Row],[Total RN Hours (w/ Admin, DON)]]/Table3[[#This Row],[MDS Census]]</f>
        <v>0.80065888240200167</v>
      </c>
      <c r="I179" s="3">
        <f>Table3[[#This Row],[RN Hours (excl. Admin, DON)]]/Table3[[#This Row],[MDS Census]]</f>
        <v>0.32706978037253265</v>
      </c>
      <c r="J179" s="3">
        <f t="shared" si="3"/>
        <v>297.73377777777773</v>
      </c>
      <c r="K179" s="3">
        <f>SUM(Table3[[#This Row],[RN Hours (excl. Admin, DON)]], Table3[[#This Row],[LPN Hours (excl. Admin)]], Table3[[#This Row],[CNA Hours]], Table3[[#This Row],[NA TR Hours]], Table3[[#This Row],[Med Aide/Tech Hours]])</f>
        <v>257.51433333333335</v>
      </c>
      <c r="L179" s="3">
        <f>SUM(Table3[[#This Row],[RN Hours (excl. Admin, DON)]:[RN DON Hours]])</f>
        <v>63.999333333333333</v>
      </c>
      <c r="M179" s="3">
        <v>26.143777777777778</v>
      </c>
      <c r="N179" s="3">
        <v>32.255555555555553</v>
      </c>
      <c r="O179" s="3">
        <v>5.6</v>
      </c>
      <c r="P179" s="3">
        <f>SUM(Table3[[#This Row],[LPN Hours (excl. Admin)]:[LPN Admin Hours]])</f>
        <v>74.676000000000002</v>
      </c>
      <c r="Q179" s="3">
        <v>72.312111111111108</v>
      </c>
      <c r="R179" s="3">
        <v>2.3638888888888889</v>
      </c>
      <c r="S179" s="3">
        <f>SUM(Table3[[#This Row],[CNA Hours]], Table3[[#This Row],[NA TR Hours]], Table3[[#This Row],[Med Aide/Tech Hours]])</f>
        <v>159.05844444444443</v>
      </c>
      <c r="T179" s="3">
        <v>148.80566666666667</v>
      </c>
      <c r="U179" s="3">
        <v>0</v>
      </c>
      <c r="V179" s="3">
        <v>10.252777777777778</v>
      </c>
      <c r="W179" s="3">
        <f>SUM(Table3[[#This Row],[RN Hours Contract]:[Med Aide Hours Contract]])</f>
        <v>35.494888888888887</v>
      </c>
      <c r="X179" s="3">
        <v>10.63822222222222</v>
      </c>
      <c r="Y179" s="3">
        <v>0</v>
      </c>
      <c r="Z179" s="3">
        <v>0</v>
      </c>
      <c r="AA179" s="3">
        <v>7.0398888888888891</v>
      </c>
      <c r="AB179" s="3">
        <v>0</v>
      </c>
      <c r="AC179" s="3">
        <v>17.81677777777778</v>
      </c>
      <c r="AD179" s="3">
        <v>0</v>
      </c>
      <c r="AE179" s="3">
        <v>0</v>
      </c>
      <c r="AF179" t="s">
        <v>177</v>
      </c>
      <c r="AG179" s="13">
        <v>3</v>
      </c>
      <c r="AQ179"/>
    </row>
    <row r="180" spans="1:43" x14ac:dyDescent="0.2">
      <c r="A180" t="s">
        <v>220</v>
      </c>
      <c r="B180" t="s">
        <v>400</v>
      </c>
      <c r="C180" t="s">
        <v>525</v>
      </c>
      <c r="D180" t="s">
        <v>534</v>
      </c>
      <c r="E180" s="3">
        <v>19.7</v>
      </c>
      <c r="F180" s="3">
        <f>Table3[[#This Row],[Total Hours Nurse Staffing]]/Table3[[#This Row],[MDS Census]]</f>
        <v>5.2171630005640166</v>
      </c>
      <c r="G180" s="3">
        <f>Table3[[#This Row],[Total Direct Care Staff Hours]]/Table3[[#This Row],[MDS Census]]</f>
        <v>4.8020473773265655</v>
      </c>
      <c r="H180" s="3">
        <f>Table3[[#This Row],[Total RN Hours (w/ Admin, DON)]]/Table3[[#This Row],[MDS Census]]</f>
        <v>1.8395149464184999</v>
      </c>
      <c r="I180" s="3">
        <f>Table3[[#This Row],[RN Hours (excl. Admin, DON)]]/Table3[[#This Row],[MDS Census]]</f>
        <v>1.424399323181049</v>
      </c>
      <c r="J180" s="3">
        <f t="shared" si="3"/>
        <v>102.77811111111112</v>
      </c>
      <c r="K180" s="3">
        <f>SUM(Table3[[#This Row],[RN Hours (excl. Admin, DON)]], Table3[[#This Row],[LPN Hours (excl. Admin)]], Table3[[#This Row],[CNA Hours]], Table3[[#This Row],[NA TR Hours]], Table3[[#This Row],[Med Aide/Tech Hours]])</f>
        <v>94.600333333333339</v>
      </c>
      <c r="L180" s="3">
        <f>SUM(Table3[[#This Row],[RN Hours (excl. Admin, DON)]:[RN DON Hours]])</f>
        <v>36.238444444444447</v>
      </c>
      <c r="M180" s="3">
        <v>28.060666666666666</v>
      </c>
      <c r="N180" s="3">
        <v>3.0222222222222221</v>
      </c>
      <c r="O180" s="3">
        <v>5.1555555555555559</v>
      </c>
      <c r="P180" s="3">
        <f>SUM(Table3[[#This Row],[LPN Hours (excl. Admin)]:[LPN Admin Hours]])</f>
        <v>16.410222222222224</v>
      </c>
      <c r="Q180" s="3">
        <v>16.410222222222224</v>
      </c>
      <c r="R180" s="3">
        <v>0</v>
      </c>
      <c r="S180" s="3">
        <f>SUM(Table3[[#This Row],[CNA Hours]], Table3[[#This Row],[NA TR Hours]], Table3[[#This Row],[Med Aide/Tech Hours]])</f>
        <v>50.129444444444438</v>
      </c>
      <c r="T180" s="3">
        <v>50.129444444444438</v>
      </c>
      <c r="U180" s="3">
        <v>0</v>
      </c>
      <c r="V180" s="3">
        <v>0</v>
      </c>
      <c r="W180" s="3">
        <f>SUM(Table3[[#This Row],[RN Hours Contract]:[Med Aide Hours Contract]])</f>
        <v>0</v>
      </c>
      <c r="X180" s="3">
        <v>0</v>
      </c>
      <c r="Y180" s="3">
        <v>0</v>
      </c>
      <c r="Z180" s="3">
        <v>0</v>
      </c>
      <c r="AA180" s="3">
        <v>0</v>
      </c>
      <c r="AB180" s="3">
        <v>0</v>
      </c>
      <c r="AC180" s="3">
        <v>0</v>
      </c>
      <c r="AD180" s="3">
        <v>0</v>
      </c>
      <c r="AE180" s="3">
        <v>0</v>
      </c>
      <c r="AF180" t="s">
        <v>178</v>
      </c>
      <c r="AG180" s="13">
        <v>3</v>
      </c>
      <c r="AQ180"/>
    </row>
    <row r="181" spans="1:43" x14ac:dyDescent="0.2">
      <c r="A181" t="s">
        <v>220</v>
      </c>
      <c r="B181" t="s">
        <v>401</v>
      </c>
      <c r="C181" t="s">
        <v>480</v>
      </c>
      <c r="D181" t="s">
        <v>535</v>
      </c>
      <c r="E181" s="3">
        <v>73.455555555555549</v>
      </c>
      <c r="F181" s="3">
        <f>Table3[[#This Row],[Total Hours Nurse Staffing]]/Table3[[#This Row],[MDS Census]]</f>
        <v>3.8450824383603095</v>
      </c>
      <c r="G181" s="3">
        <f>Table3[[#This Row],[Total Direct Care Staff Hours]]/Table3[[#This Row],[MDS Census]]</f>
        <v>3.4084314022084405</v>
      </c>
      <c r="H181" s="3">
        <f>Table3[[#This Row],[Total RN Hours (w/ Admin, DON)]]/Table3[[#This Row],[MDS Census]]</f>
        <v>0.65332324913023754</v>
      </c>
      <c r="I181" s="3">
        <f>Table3[[#This Row],[RN Hours (excl. Admin, DON)]]/Table3[[#This Row],[MDS Census]]</f>
        <v>0.45002571471789443</v>
      </c>
      <c r="J181" s="3">
        <f t="shared" si="3"/>
        <v>282.4426666666667</v>
      </c>
      <c r="K181" s="3">
        <f>SUM(Table3[[#This Row],[RN Hours (excl. Admin, DON)]], Table3[[#This Row],[LPN Hours (excl. Admin)]], Table3[[#This Row],[CNA Hours]], Table3[[#This Row],[NA TR Hours]], Table3[[#This Row],[Med Aide/Tech Hours]])</f>
        <v>250.36822222222222</v>
      </c>
      <c r="L181" s="3">
        <f>SUM(Table3[[#This Row],[RN Hours (excl. Admin, DON)]:[RN DON Hours]])</f>
        <v>47.990222222222222</v>
      </c>
      <c r="M181" s="3">
        <v>33.056888888888885</v>
      </c>
      <c r="N181" s="3">
        <v>9.7777777777777786</v>
      </c>
      <c r="O181" s="3">
        <v>5.1555555555555559</v>
      </c>
      <c r="P181" s="3">
        <f>SUM(Table3[[#This Row],[LPN Hours (excl. Admin)]:[LPN Admin Hours]])</f>
        <v>93.449777777777783</v>
      </c>
      <c r="Q181" s="3">
        <v>76.308666666666667</v>
      </c>
      <c r="R181" s="3">
        <v>17.141111111111115</v>
      </c>
      <c r="S181" s="3">
        <f>SUM(Table3[[#This Row],[CNA Hours]], Table3[[#This Row],[NA TR Hours]], Table3[[#This Row],[Med Aide/Tech Hours]])</f>
        <v>141.00266666666667</v>
      </c>
      <c r="T181" s="3">
        <v>138.64555555555555</v>
      </c>
      <c r="U181" s="3">
        <v>0</v>
      </c>
      <c r="V181" s="3">
        <v>2.3571111111111112</v>
      </c>
      <c r="W181" s="3">
        <f>SUM(Table3[[#This Row],[RN Hours Contract]:[Med Aide Hours Contract]])</f>
        <v>0</v>
      </c>
      <c r="X181" s="3">
        <v>0</v>
      </c>
      <c r="Y181" s="3">
        <v>0</v>
      </c>
      <c r="Z181" s="3">
        <v>0</v>
      </c>
      <c r="AA181" s="3">
        <v>0</v>
      </c>
      <c r="AB181" s="3">
        <v>0</v>
      </c>
      <c r="AC181" s="3">
        <v>0</v>
      </c>
      <c r="AD181" s="3">
        <v>0</v>
      </c>
      <c r="AE181" s="3">
        <v>0</v>
      </c>
      <c r="AF181" t="s">
        <v>179</v>
      </c>
      <c r="AG181" s="13">
        <v>3</v>
      </c>
      <c r="AQ181"/>
    </row>
    <row r="182" spans="1:43" x14ac:dyDescent="0.2">
      <c r="A182" t="s">
        <v>220</v>
      </c>
      <c r="B182" t="s">
        <v>402</v>
      </c>
      <c r="C182" t="s">
        <v>453</v>
      </c>
      <c r="D182" t="s">
        <v>545</v>
      </c>
      <c r="E182" s="3">
        <v>144.4111111111111</v>
      </c>
      <c r="F182" s="3">
        <f>Table3[[#This Row],[Total Hours Nurse Staffing]]/Table3[[#This Row],[MDS Census]]</f>
        <v>3.5915788258828965</v>
      </c>
      <c r="G182" s="3">
        <f>Table3[[#This Row],[Total Direct Care Staff Hours]]/Table3[[#This Row],[MDS Census]]</f>
        <v>3.45210433176887</v>
      </c>
      <c r="H182" s="3">
        <f>Table3[[#This Row],[Total RN Hours (w/ Admin, DON)]]/Table3[[#This Row],[MDS Census]]</f>
        <v>0.49228668154189437</v>
      </c>
      <c r="I182" s="3">
        <f>Table3[[#This Row],[RN Hours (excl. Admin, DON)]]/Table3[[#This Row],[MDS Census]]</f>
        <v>0.39284065553589292</v>
      </c>
      <c r="J182" s="3">
        <f t="shared" si="3"/>
        <v>518.66388888888889</v>
      </c>
      <c r="K182" s="3">
        <f>SUM(Table3[[#This Row],[RN Hours (excl. Admin, DON)]], Table3[[#This Row],[LPN Hours (excl. Admin)]], Table3[[#This Row],[CNA Hours]], Table3[[#This Row],[NA TR Hours]], Table3[[#This Row],[Med Aide/Tech Hours]])</f>
        <v>498.52222222222224</v>
      </c>
      <c r="L182" s="3">
        <f>SUM(Table3[[#This Row],[RN Hours (excl. Admin, DON)]:[RN DON Hours]])</f>
        <v>71.091666666666669</v>
      </c>
      <c r="M182" s="3">
        <v>56.730555555555554</v>
      </c>
      <c r="N182" s="3">
        <v>8.8277777777777775</v>
      </c>
      <c r="O182" s="3">
        <v>5.5333333333333332</v>
      </c>
      <c r="P182" s="3">
        <f>SUM(Table3[[#This Row],[LPN Hours (excl. Admin)]:[LPN Admin Hours]])</f>
        <v>160.54722222222225</v>
      </c>
      <c r="Q182" s="3">
        <v>154.76666666666668</v>
      </c>
      <c r="R182" s="3">
        <v>5.7805555555555559</v>
      </c>
      <c r="S182" s="3">
        <f>SUM(Table3[[#This Row],[CNA Hours]], Table3[[#This Row],[NA TR Hours]], Table3[[#This Row],[Med Aide/Tech Hours]])</f>
        <v>287.02499999999998</v>
      </c>
      <c r="T182" s="3">
        <v>287.02499999999998</v>
      </c>
      <c r="U182" s="3">
        <v>0</v>
      </c>
      <c r="V182" s="3">
        <v>0</v>
      </c>
      <c r="W182" s="3">
        <f>SUM(Table3[[#This Row],[RN Hours Contract]:[Med Aide Hours Contract]])</f>
        <v>17.502777777777776</v>
      </c>
      <c r="X182" s="3">
        <v>10.875</v>
      </c>
      <c r="Y182" s="3">
        <v>0</v>
      </c>
      <c r="Z182" s="3">
        <v>0</v>
      </c>
      <c r="AA182" s="3">
        <v>3.7222222222222223</v>
      </c>
      <c r="AB182" s="3">
        <v>0</v>
      </c>
      <c r="AC182" s="3">
        <v>2.9055555555555554</v>
      </c>
      <c r="AD182" s="3">
        <v>0</v>
      </c>
      <c r="AE182" s="3">
        <v>0</v>
      </c>
      <c r="AF182" t="s">
        <v>180</v>
      </c>
      <c r="AG182" s="13">
        <v>3</v>
      </c>
      <c r="AQ182"/>
    </row>
    <row r="183" spans="1:43" x14ac:dyDescent="0.2">
      <c r="A183" t="s">
        <v>220</v>
      </c>
      <c r="B183" t="s">
        <v>403</v>
      </c>
      <c r="C183" t="s">
        <v>465</v>
      </c>
      <c r="D183" t="s">
        <v>547</v>
      </c>
      <c r="E183" s="3">
        <v>81.977777777777774</v>
      </c>
      <c r="F183" s="3">
        <f>Table3[[#This Row],[Total Hours Nurse Staffing]]/Table3[[#This Row],[MDS Census]]</f>
        <v>3.6966088370832204</v>
      </c>
      <c r="G183" s="3">
        <f>Table3[[#This Row],[Total Direct Care Staff Hours]]/Table3[[#This Row],[MDS Census]]</f>
        <v>3.539723502304148</v>
      </c>
      <c r="H183" s="3">
        <f>Table3[[#This Row],[Total RN Hours (w/ Admin, DON)]]/Table3[[#This Row],[MDS Census]]</f>
        <v>0.88253320683111958</v>
      </c>
      <c r="I183" s="3">
        <f>Table3[[#This Row],[RN Hours (excl. Admin, DON)]]/Table3[[#This Row],[MDS Census]]</f>
        <v>0.72564787205204673</v>
      </c>
      <c r="J183" s="3">
        <f t="shared" si="3"/>
        <v>303.03977777777777</v>
      </c>
      <c r="K183" s="3">
        <f>SUM(Table3[[#This Row],[RN Hours (excl. Admin, DON)]], Table3[[#This Row],[LPN Hours (excl. Admin)]], Table3[[#This Row],[CNA Hours]], Table3[[#This Row],[NA TR Hours]], Table3[[#This Row],[Med Aide/Tech Hours]])</f>
        <v>290.17866666666669</v>
      </c>
      <c r="L183" s="3">
        <f>SUM(Table3[[#This Row],[RN Hours (excl. Admin, DON)]:[RN DON Hours]])</f>
        <v>72.348111111111109</v>
      </c>
      <c r="M183" s="3">
        <v>59.487000000000002</v>
      </c>
      <c r="N183" s="3">
        <v>12.861111111111111</v>
      </c>
      <c r="O183" s="3">
        <v>0</v>
      </c>
      <c r="P183" s="3">
        <f>SUM(Table3[[#This Row],[LPN Hours (excl. Admin)]:[LPN Admin Hours]])</f>
        <v>38.083333333333336</v>
      </c>
      <c r="Q183" s="3">
        <v>38.083333333333336</v>
      </c>
      <c r="R183" s="3">
        <v>0</v>
      </c>
      <c r="S183" s="3">
        <f>SUM(Table3[[#This Row],[CNA Hours]], Table3[[#This Row],[NA TR Hours]], Table3[[#This Row],[Med Aide/Tech Hours]])</f>
        <v>192.60833333333332</v>
      </c>
      <c r="T183" s="3">
        <v>168.9111111111111</v>
      </c>
      <c r="U183" s="3">
        <v>0</v>
      </c>
      <c r="V183" s="3">
        <v>23.697222222222223</v>
      </c>
      <c r="W183" s="3">
        <f>SUM(Table3[[#This Row],[RN Hours Contract]:[Med Aide Hours Contract]])</f>
        <v>17.125888888888888</v>
      </c>
      <c r="X183" s="3">
        <v>1.631444444444444</v>
      </c>
      <c r="Y183" s="3">
        <v>0</v>
      </c>
      <c r="Z183" s="3">
        <v>0</v>
      </c>
      <c r="AA183" s="3">
        <v>5.927777777777778</v>
      </c>
      <c r="AB183" s="3">
        <v>0</v>
      </c>
      <c r="AC183" s="3">
        <v>9.5666666666666664</v>
      </c>
      <c r="AD183" s="3">
        <v>0</v>
      </c>
      <c r="AE183" s="3">
        <v>0</v>
      </c>
      <c r="AF183" t="s">
        <v>181</v>
      </c>
      <c r="AG183" s="13">
        <v>3</v>
      </c>
      <c r="AQ183"/>
    </row>
    <row r="184" spans="1:43" x14ac:dyDescent="0.2">
      <c r="A184" t="s">
        <v>220</v>
      </c>
      <c r="B184" t="s">
        <v>404</v>
      </c>
      <c r="C184" t="s">
        <v>463</v>
      </c>
      <c r="D184" t="s">
        <v>541</v>
      </c>
      <c r="E184" s="3">
        <v>118.14444444444445</v>
      </c>
      <c r="F184" s="3">
        <f>Table3[[#This Row],[Total Hours Nurse Staffing]]/Table3[[#This Row],[MDS Census]]</f>
        <v>3.2615715226182642</v>
      </c>
      <c r="G184" s="3">
        <f>Table3[[#This Row],[Total Direct Care Staff Hours]]/Table3[[#This Row],[MDS Census]]</f>
        <v>2.686357566067902</v>
      </c>
      <c r="H184" s="3">
        <f>Table3[[#This Row],[Total RN Hours (w/ Admin, DON)]]/Table3[[#This Row],[MDS Census]]</f>
        <v>0.70423963133640555</v>
      </c>
      <c r="I184" s="3">
        <f>Table3[[#This Row],[RN Hours (excl. Admin, DON)]]/Table3[[#This Row],[MDS Census]]</f>
        <v>0.30510486222138622</v>
      </c>
      <c r="J184" s="3">
        <f t="shared" si="3"/>
        <v>385.33655555555561</v>
      </c>
      <c r="K184" s="3">
        <f>SUM(Table3[[#This Row],[RN Hours (excl. Admin, DON)]], Table3[[#This Row],[LPN Hours (excl. Admin)]], Table3[[#This Row],[CNA Hours]], Table3[[#This Row],[NA TR Hours]], Table3[[#This Row],[Med Aide/Tech Hours]])</f>
        <v>317.37822222222223</v>
      </c>
      <c r="L184" s="3">
        <f>SUM(Table3[[#This Row],[RN Hours (excl. Admin, DON)]:[RN DON Hours]])</f>
        <v>83.201999999999998</v>
      </c>
      <c r="M184" s="3">
        <v>36.04644444444444</v>
      </c>
      <c r="N184" s="3">
        <v>41.111111111111114</v>
      </c>
      <c r="O184" s="3">
        <v>6.0444444444444443</v>
      </c>
      <c r="P184" s="3">
        <f>SUM(Table3[[#This Row],[LPN Hours (excl. Admin)]:[LPN Admin Hours]])</f>
        <v>108.425</v>
      </c>
      <c r="Q184" s="3">
        <v>87.62222222222222</v>
      </c>
      <c r="R184" s="3">
        <v>20.802777777777777</v>
      </c>
      <c r="S184" s="3">
        <f>SUM(Table3[[#This Row],[CNA Hours]], Table3[[#This Row],[NA TR Hours]], Table3[[#This Row],[Med Aide/Tech Hours]])</f>
        <v>193.70955555555557</v>
      </c>
      <c r="T184" s="3">
        <v>193.70955555555557</v>
      </c>
      <c r="U184" s="3">
        <v>0</v>
      </c>
      <c r="V184" s="3">
        <v>0</v>
      </c>
      <c r="W184" s="3">
        <f>SUM(Table3[[#This Row],[RN Hours Contract]:[Med Aide Hours Contract]])</f>
        <v>11.00322222222222</v>
      </c>
      <c r="X184" s="3">
        <v>1.9131111111111108</v>
      </c>
      <c r="Y184" s="3">
        <v>0</v>
      </c>
      <c r="Z184" s="3">
        <v>1.2444444444444445</v>
      </c>
      <c r="AA184" s="3">
        <v>4.2055555555555548</v>
      </c>
      <c r="AB184" s="3">
        <v>0</v>
      </c>
      <c r="AC184" s="3">
        <v>3.6401111111111111</v>
      </c>
      <c r="AD184" s="3">
        <v>0</v>
      </c>
      <c r="AE184" s="3">
        <v>0</v>
      </c>
      <c r="AF184" t="s">
        <v>182</v>
      </c>
      <c r="AG184" s="13">
        <v>3</v>
      </c>
      <c r="AQ184"/>
    </row>
    <row r="185" spans="1:43" x14ac:dyDescent="0.2">
      <c r="A185" t="s">
        <v>220</v>
      </c>
      <c r="B185" t="s">
        <v>405</v>
      </c>
      <c r="C185" t="s">
        <v>476</v>
      </c>
      <c r="D185" t="s">
        <v>546</v>
      </c>
      <c r="E185" s="3">
        <v>90.922222222222217</v>
      </c>
      <c r="F185" s="3">
        <f>Table3[[#This Row],[Total Hours Nurse Staffing]]/Table3[[#This Row],[MDS Census]]</f>
        <v>3.8985396553831109</v>
      </c>
      <c r="G185" s="3">
        <f>Table3[[#This Row],[Total Direct Care Staff Hours]]/Table3[[#This Row],[MDS Census]]</f>
        <v>3.2263228644751316</v>
      </c>
      <c r="H185" s="3">
        <f>Table3[[#This Row],[Total RN Hours (w/ Admin, DON)]]/Table3[[#This Row],[MDS Census]]</f>
        <v>0.95249297323719906</v>
      </c>
      <c r="I185" s="3">
        <f>Table3[[#This Row],[RN Hours (excl. Admin, DON)]]/Table3[[#This Row],[MDS Census]]</f>
        <v>0.45023218868385678</v>
      </c>
      <c r="J185" s="3">
        <f t="shared" si="3"/>
        <v>354.46388888888885</v>
      </c>
      <c r="K185" s="3">
        <f>SUM(Table3[[#This Row],[RN Hours (excl. Admin, DON)]], Table3[[#This Row],[LPN Hours (excl. Admin)]], Table3[[#This Row],[CNA Hours]], Table3[[#This Row],[NA TR Hours]], Table3[[#This Row],[Med Aide/Tech Hours]])</f>
        <v>293.34444444444443</v>
      </c>
      <c r="L185" s="3">
        <f>SUM(Table3[[#This Row],[RN Hours (excl. Admin, DON)]:[RN DON Hours]])</f>
        <v>86.602777777777774</v>
      </c>
      <c r="M185" s="3">
        <v>40.93611111111111</v>
      </c>
      <c r="N185" s="3">
        <v>40.06666666666667</v>
      </c>
      <c r="O185" s="3">
        <v>5.6</v>
      </c>
      <c r="P185" s="3">
        <f>SUM(Table3[[#This Row],[LPN Hours (excl. Admin)]:[LPN Admin Hours]])</f>
        <v>86.63611111111112</v>
      </c>
      <c r="Q185" s="3">
        <v>71.183333333333337</v>
      </c>
      <c r="R185" s="3">
        <v>15.452777777777778</v>
      </c>
      <c r="S185" s="3">
        <f>SUM(Table3[[#This Row],[CNA Hours]], Table3[[#This Row],[NA TR Hours]], Table3[[#This Row],[Med Aide/Tech Hours]])</f>
        <v>181.22499999999999</v>
      </c>
      <c r="T185" s="3">
        <v>181.22499999999999</v>
      </c>
      <c r="U185" s="3">
        <v>0</v>
      </c>
      <c r="V185" s="3">
        <v>0</v>
      </c>
      <c r="W185" s="3">
        <f>SUM(Table3[[#This Row],[RN Hours Contract]:[Med Aide Hours Contract]])</f>
        <v>0</v>
      </c>
      <c r="X185" s="3">
        <v>0</v>
      </c>
      <c r="Y185" s="3">
        <v>0</v>
      </c>
      <c r="Z185" s="3">
        <v>0</v>
      </c>
      <c r="AA185" s="3">
        <v>0</v>
      </c>
      <c r="AB185" s="3">
        <v>0</v>
      </c>
      <c r="AC185" s="3">
        <v>0</v>
      </c>
      <c r="AD185" s="3">
        <v>0</v>
      </c>
      <c r="AE185" s="3">
        <v>0</v>
      </c>
      <c r="AF185" t="s">
        <v>183</v>
      </c>
      <c r="AG185" s="13">
        <v>3</v>
      </c>
      <c r="AQ185"/>
    </row>
    <row r="186" spans="1:43" x14ac:dyDescent="0.2">
      <c r="A186" t="s">
        <v>220</v>
      </c>
      <c r="B186" t="s">
        <v>406</v>
      </c>
      <c r="C186" t="s">
        <v>526</v>
      </c>
      <c r="D186" t="s">
        <v>534</v>
      </c>
      <c r="E186" s="3">
        <v>77.033333333333331</v>
      </c>
      <c r="F186" s="3">
        <f>Table3[[#This Row],[Total Hours Nurse Staffing]]/Table3[[#This Row],[MDS Census]]</f>
        <v>3.7164575219962495</v>
      </c>
      <c r="G186" s="3">
        <f>Table3[[#This Row],[Total Direct Care Staff Hours]]/Table3[[#This Row],[MDS Census]]</f>
        <v>3.2782619356699843</v>
      </c>
      <c r="H186" s="3">
        <f>Table3[[#This Row],[Total RN Hours (w/ Admin, DON)]]/Table3[[#This Row],[MDS Census]]</f>
        <v>0.64043848261935676</v>
      </c>
      <c r="I186" s="3">
        <f>Table3[[#This Row],[RN Hours (excl. Admin, DON)]]/Table3[[#This Row],[MDS Census]]</f>
        <v>0.28979229770662052</v>
      </c>
      <c r="J186" s="3">
        <f t="shared" si="3"/>
        <v>286.29111111111109</v>
      </c>
      <c r="K186" s="3">
        <f>SUM(Table3[[#This Row],[RN Hours (excl. Admin, DON)]], Table3[[#This Row],[LPN Hours (excl. Admin)]], Table3[[#This Row],[CNA Hours]], Table3[[#This Row],[NA TR Hours]], Table3[[#This Row],[Med Aide/Tech Hours]])</f>
        <v>252.53544444444444</v>
      </c>
      <c r="L186" s="3">
        <f>SUM(Table3[[#This Row],[RN Hours (excl. Admin, DON)]:[RN DON Hours]])</f>
        <v>49.335111111111111</v>
      </c>
      <c r="M186" s="3">
        <v>22.323666666666668</v>
      </c>
      <c r="N186" s="3">
        <v>21.733666666666668</v>
      </c>
      <c r="O186" s="3">
        <v>5.2777777777777777</v>
      </c>
      <c r="P186" s="3">
        <f>SUM(Table3[[#This Row],[LPN Hours (excl. Admin)]:[LPN Admin Hours]])</f>
        <v>88.543444444444447</v>
      </c>
      <c r="Q186" s="3">
        <v>81.799222222222227</v>
      </c>
      <c r="R186" s="3">
        <v>6.7442222222222226</v>
      </c>
      <c r="S186" s="3">
        <f>SUM(Table3[[#This Row],[CNA Hours]], Table3[[#This Row],[NA TR Hours]], Table3[[#This Row],[Med Aide/Tech Hours]])</f>
        <v>148.41255555555554</v>
      </c>
      <c r="T186" s="3">
        <v>148.41255555555554</v>
      </c>
      <c r="U186" s="3">
        <v>0</v>
      </c>
      <c r="V186" s="3">
        <v>0</v>
      </c>
      <c r="W186" s="3">
        <f>SUM(Table3[[#This Row],[RN Hours Contract]:[Med Aide Hours Contract]])</f>
        <v>50.040333333333336</v>
      </c>
      <c r="X186" s="3">
        <v>2.4622222222222221</v>
      </c>
      <c r="Y186" s="3">
        <v>0</v>
      </c>
      <c r="Z186" s="3">
        <v>0</v>
      </c>
      <c r="AA186" s="3">
        <v>4.7134444444444439</v>
      </c>
      <c r="AB186" s="3">
        <v>0</v>
      </c>
      <c r="AC186" s="3">
        <v>42.864666666666672</v>
      </c>
      <c r="AD186" s="3">
        <v>0</v>
      </c>
      <c r="AE186" s="3">
        <v>0</v>
      </c>
      <c r="AF186" t="s">
        <v>184</v>
      </c>
      <c r="AG186" s="13">
        <v>3</v>
      </c>
      <c r="AQ186"/>
    </row>
    <row r="187" spans="1:43" x14ac:dyDescent="0.2">
      <c r="A187" t="s">
        <v>220</v>
      </c>
      <c r="B187" t="s">
        <v>407</v>
      </c>
      <c r="C187" t="s">
        <v>444</v>
      </c>
      <c r="D187" t="s">
        <v>545</v>
      </c>
      <c r="E187" s="3">
        <v>134.75555555555556</v>
      </c>
      <c r="F187" s="3">
        <f>Table3[[#This Row],[Total Hours Nurse Staffing]]/Table3[[#This Row],[MDS Census]]</f>
        <v>4.4460356200527702</v>
      </c>
      <c r="G187" s="3">
        <f>Table3[[#This Row],[Total Direct Care Staff Hours]]/Table3[[#This Row],[MDS Census]]</f>
        <v>4.2976187335092337</v>
      </c>
      <c r="H187" s="3">
        <f>Table3[[#This Row],[Total RN Hours (w/ Admin, DON)]]/Table3[[#This Row],[MDS Census]]</f>
        <v>1.4150329815303431</v>
      </c>
      <c r="I187" s="3">
        <f>Table3[[#This Row],[RN Hours (excl. Admin, DON)]]/Table3[[#This Row],[MDS Census]]</f>
        <v>1.2666160949868073</v>
      </c>
      <c r="J187" s="3">
        <f t="shared" si="3"/>
        <v>599.12799999999993</v>
      </c>
      <c r="K187" s="3">
        <f>SUM(Table3[[#This Row],[RN Hours (excl. Admin, DON)]], Table3[[#This Row],[LPN Hours (excl. Admin)]], Table3[[#This Row],[CNA Hours]], Table3[[#This Row],[NA TR Hours]], Table3[[#This Row],[Med Aide/Tech Hours]])</f>
        <v>579.12799999999993</v>
      </c>
      <c r="L187" s="3">
        <f>SUM(Table3[[#This Row],[RN Hours (excl. Admin, DON)]:[RN DON Hours]])</f>
        <v>190.68355555555556</v>
      </c>
      <c r="M187" s="3">
        <v>170.68355555555556</v>
      </c>
      <c r="N187" s="3">
        <v>9.7777777777777786</v>
      </c>
      <c r="O187" s="3">
        <v>10.222222222222221</v>
      </c>
      <c r="P187" s="3">
        <f>SUM(Table3[[#This Row],[LPN Hours (excl. Admin)]:[LPN Admin Hours]])</f>
        <v>125.91666666666667</v>
      </c>
      <c r="Q187" s="3">
        <v>125.91666666666667</v>
      </c>
      <c r="R187" s="3">
        <v>0</v>
      </c>
      <c r="S187" s="3">
        <f>SUM(Table3[[#This Row],[CNA Hours]], Table3[[#This Row],[NA TR Hours]], Table3[[#This Row],[Med Aide/Tech Hours]])</f>
        <v>282.52777777777777</v>
      </c>
      <c r="T187" s="3">
        <v>282.52777777777777</v>
      </c>
      <c r="U187" s="3">
        <v>0</v>
      </c>
      <c r="V187" s="3">
        <v>0</v>
      </c>
      <c r="W187" s="3">
        <f>SUM(Table3[[#This Row],[RN Hours Contract]:[Med Aide Hours Contract]])</f>
        <v>1.3557777777777775</v>
      </c>
      <c r="X187" s="3">
        <v>1.3557777777777775</v>
      </c>
      <c r="Y187" s="3">
        <v>0</v>
      </c>
      <c r="Z187" s="3">
        <v>0</v>
      </c>
      <c r="AA187" s="3">
        <v>0</v>
      </c>
      <c r="AB187" s="3">
        <v>0</v>
      </c>
      <c r="AC187" s="3">
        <v>0</v>
      </c>
      <c r="AD187" s="3">
        <v>0</v>
      </c>
      <c r="AE187" s="3">
        <v>0</v>
      </c>
      <c r="AF187" t="s">
        <v>185</v>
      </c>
      <c r="AG187" s="13">
        <v>3</v>
      </c>
      <c r="AQ187"/>
    </row>
    <row r="188" spans="1:43" x14ac:dyDescent="0.2">
      <c r="A188" t="s">
        <v>220</v>
      </c>
      <c r="B188" t="s">
        <v>408</v>
      </c>
      <c r="C188" t="s">
        <v>527</v>
      </c>
      <c r="D188" t="s">
        <v>540</v>
      </c>
      <c r="E188" s="3">
        <v>19.722222222222221</v>
      </c>
      <c r="F188" s="3">
        <f>Table3[[#This Row],[Total Hours Nurse Staffing]]/Table3[[#This Row],[MDS Census]]</f>
        <v>4.6119718309859161</v>
      </c>
      <c r="G188" s="3">
        <f>Table3[[#This Row],[Total Direct Care Staff Hours]]/Table3[[#This Row],[MDS Census]]</f>
        <v>3.9640845070422532</v>
      </c>
      <c r="H188" s="3">
        <f>Table3[[#This Row],[Total RN Hours (w/ Admin, DON)]]/Table3[[#This Row],[MDS Census]]</f>
        <v>1.4185915492957748</v>
      </c>
      <c r="I188" s="3">
        <f>Table3[[#This Row],[RN Hours (excl. Admin, DON)]]/Table3[[#This Row],[MDS Census]]</f>
        <v>0.77070422535211269</v>
      </c>
      <c r="J188" s="3">
        <f t="shared" si="3"/>
        <v>90.958333333333343</v>
      </c>
      <c r="K188" s="3">
        <f>SUM(Table3[[#This Row],[RN Hours (excl. Admin, DON)]], Table3[[#This Row],[LPN Hours (excl. Admin)]], Table3[[#This Row],[CNA Hours]], Table3[[#This Row],[NA TR Hours]], Table3[[#This Row],[Med Aide/Tech Hours]])</f>
        <v>78.180555555555543</v>
      </c>
      <c r="L188" s="3">
        <f>SUM(Table3[[#This Row],[RN Hours (excl. Admin, DON)]:[RN DON Hours]])</f>
        <v>27.977777777777778</v>
      </c>
      <c r="M188" s="3">
        <v>15.2</v>
      </c>
      <c r="N188" s="3">
        <v>7.8</v>
      </c>
      <c r="O188" s="3">
        <v>4.9777777777777779</v>
      </c>
      <c r="P188" s="3">
        <f>SUM(Table3[[#This Row],[LPN Hours (excl. Admin)]:[LPN Admin Hours]])</f>
        <v>17.06111111111111</v>
      </c>
      <c r="Q188" s="3">
        <v>17.06111111111111</v>
      </c>
      <c r="R188" s="3">
        <v>0</v>
      </c>
      <c r="S188" s="3">
        <f>SUM(Table3[[#This Row],[CNA Hours]], Table3[[#This Row],[NA TR Hours]], Table3[[#This Row],[Med Aide/Tech Hours]])</f>
        <v>45.919444444444444</v>
      </c>
      <c r="T188" s="3">
        <v>45.919444444444444</v>
      </c>
      <c r="U188" s="3">
        <v>0</v>
      </c>
      <c r="V188" s="3">
        <v>0</v>
      </c>
      <c r="W188" s="3">
        <f>SUM(Table3[[#This Row],[RN Hours Contract]:[Med Aide Hours Contract]])</f>
        <v>0</v>
      </c>
      <c r="X188" s="3">
        <v>0</v>
      </c>
      <c r="Y188" s="3">
        <v>0</v>
      </c>
      <c r="Z188" s="3">
        <v>0</v>
      </c>
      <c r="AA188" s="3">
        <v>0</v>
      </c>
      <c r="AB188" s="3">
        <v>0</v>
      </c>
      <c r="AC188" s="3">
        <v>0</v>
      </c>
      <c r="AD188" s="3">
        <v>0</v>
      </c>
      <c r="AE188" s="3">
        <v>0</v>
      </c>
      <c r="AF188" t="s">
        <v>186</v>
      </c>
      <c r="AG188" s="13">
        <v>3</v>
      </c>
      <c r="AQ188"/>
    </row>
    <row r="189" spans="1:43" x14ac:dyDescent="0.2">
      <c r="A189" t="s">
        <v>220</v>
      </c>
      <c r="B189" t="s">
        <v>409</v>
      </c>
      <c r="C189" t="s">
        <v>465</v>
      </c>
      <c r="D189" t="s">
        <v>547</v>
      </c>
      <c r="E189" s="3">
        <v>194.72222222222223</v>
      </c>
      <c r="F189" s="3">
        <f>Table3[[#This Row],[Total Hours Nurse Staffing]]/Table3[[#This Row],[MDS Census]]</f>
        <v>3.918675035663338</v>
      </c>
      <c r="G189" s="3">
        <f>Table3[[#This Row],[Total Direct Care Staff Hours]]/Table3[[#This Row],[MDS Census]]</f>
        <v>3.5296878744650493</v>
      </c>
      <c r="H189" s="3">
        <f>Table3[[#This Row],[Total RN Hours (w/ Admin, DON)]]/Table3[[#This Row],[MDS Census]]</f>
        <v>0.8813740370898715</v>
      </c>
      <c r="I189" s="3">
        <f>Table3[[#This Row],[RN Hours (excl. Admin, DON)]]/Table3[[#This Row],[MDS Census]]</f>
        <v>0.5097335235378031</v>
      </c>
      <c r="J189" s="3">
        <f t="shared" si="3"/>
        <v>763.05311111111109</v>
      </c>
      <c r="K189" s="3">
        <f>SUM(Table3[[#This Row],[RN Hours (excl. Admin, DON)]], Table3[[#This Row],[LPN Hours (excl. Admin)]], Table3[[#This Row],[CNA Hours]], Table3[[#This Row],[NA TR Hours]], Table3[[#This Row],[Med Aide/Tech Hours]])</f>
        <v>687.30866666666657</v>
      </c>
      <c r="L189" s="3">
        <f>SUM(Table3[[#This Row],[RN Hours (excl. Admin, DON)]:[RN DON Hours]])</f>
        <v>171.62311111111109</v>
      </c>
      <c r="M189" s="3">
        <v>99.25644444444444</v>
      </c>
      <c r="N189" s="3">
        <v>66.588888888888889</v>
      </c>
      <c r="O189" s="3">
        <v>5.7777777777777777</v>
      </c>
      <c r="P189" s="3">
        <f>SUM(Table3[[#This Row],[LPN Hours (excl. Admin)]:[LPN Admin Hours]])</f>
        <v>166.58366666666666</v>
      </c>
      <c r="Q189" s="3">
        <v>163.20588888888889</v>
      </c>
      <c r="R189" s="3">
        <v>3.3777777777777778</v>
      </c>
      <c r="S189" s="3">
        <f>SUM(Table3[[#This Row],[CNA Hours]], Table3[[#This Row],[NA TR Hours]], Table3[[#This Row],[Med Aide/Tech Hours]])</f>
        <v>424.84633333333329</v>
      </c>
      <c r="T189" s="3">
        <v>424.84633333333329</v>
      </c>
      <c r="U189" s="3">
        <v>0</v>
      </c>
      <c r="V189" s="3">
        <v>0</v>
      </c>
      <c r="W189" s="3">
        <f>SUM(Table3[[#This Row],[RN Hours Contract]:[Med Aide Hours Contract]])</f>
        <v>27.547555555555554</v>
      </c>
      <c r="X189" s="3">
        <v>1.3564444444444443</v>
      </c>
      <c r="Y189" s="3">
        <v>0</v>
      </c>
      <c r="Z189" s="3">
        <v>0</v>
      </c>
      <c r="AA189" s="3">
        <v>4.3114444444444437</v>
      </c>
      <c r="AB189" s="3">
        <v>0</v>
      </c>
      <c r="AC189" s="3">
        <v>21.879666666666665</v>
      </c>
      <c r="AD189" s="3">
        <v>0</v>
      </c>
      <c r="AE189" s="3">
        <v>0</v>
      </c>
      <c r="AF189" t="s">
        <v>187</v>
      </c>
      <c r="AG189" s="13">
        <v>3</v>
      </c>
      <c r="AQ189"/>
    </row>
    <row r="190" spans="1:43" x14ac:dyDescent="0.2">
      <c r="A190" t="s">
        <v>220</v>
      </c>
      <c r="B190" t="s">
        <v>410</v>
      </c>
      <c r="C190" t="s">
        <v>528</v>
      </c>
      <c r="D190" t="s">
        <v>545</v>
      </c>
      <c r="E190" s="3">
        <v>115.05555555555556</v>
      </c>
      <c r="F190" s="3">
        <f>Table3[[#This Row],[Total Hours Nurse Staffing]]/Table3[[#This Row],[MDS Census]]</f>
        <v>3.2956793819410914</v>
      </c>
      <c r="G190" s="3">
        <f>Table3[[#This Row],[Total Direct Care Staff Hours]]/Table3[[#This Row],[MDS Census]]</f>
        <v>3.0011376146788984</v>
      </c>
      <c r="H190" s="3">
        <f>Table3[[#This Row],[Total RN Hours (w/ Admin, DON)]]/Table3[[#This Row],[MDS Census]]</f>
        <v>0.7627513278609368</v>
      </c>
      <c r="I190" s="3">
        <f>Table3[[#This Row],[RN Hours (excl. Admin, DON)]]/Table3[[#This Row],[MDS Census]]</f>
        <v>0.54448961854176725</v>
      </c>
      <c r="J190" s="3">
        <f t="shared" si="3"/>
        <v>379.18622222222223</v>
      </c>
      <c r="K190" s="3">
        <f>SUM(Table3[[#This Row],[RN Hours (excl. Admin, DON)]], Table3[[#This Row],[LPN Hours (excl. Admin)]], Table3[[#This Row],[CNA Hours]], Table3[[#This Row],[NA TR Hours]], Table3[[#This Row],[Med Aide/Tech Hours]])</f>
        <v>345.2975555555555</v>
      </c>
      <c r="L190" s="3">
        <f>SUM(Table3[[#This Row],[RN Hours (excl. Admin, DON)]:[RN DON Hours]])</f>
        <v>87.75877777777778</v>
      </c>
      <c r="M190" s="3">
        <v>62.646555555555551</v>
      </c>
      <c r="N190" s="3">
        <v>19.960222222222225</v>
      </c>
      <c r="O190" s="3">
        <v>5.152000000000001</v>
      </c>
      <c r="P190" s="3">
        <f>SUM(Table3[[#This Row],[LPN Hours (excl. Admin)]:[LPN Admin Hours]])</f>
        <v>101.75511111111112</v>
      </c>
      <c r="Q190" s="3">
        <v>92.978666666666669</v>
      </c>
      <c r="R190" s="3">
        <v>8.7764444444444454</v>
      </c>
      <c r="S190" s="3">
        <f>SUM(Table3[[#This Row],[CNA Hours]], Table3[[#This Row],[NA TR Hours]], Table3[[#This Row],[Med Aide/Tech Hours]])</f>
        <v>189.67233333333331</v>
      </c>
      <c r="T190" s="3">
        <v>189.67233333333331</v>
      </c>
      <c r="U190" s="3">
        <v>0</v>
      </c>
      <c r="V190" s="3">
        <v>0</v>
      </c>
      <c r="W190" s="3">
        <f>SUM(Table3[[#This Row],[RN Hours Contract]:[Med Aide Hours Contract]])</f>
        <v>5.9259999999999984</v>
      </c>
      <c r="X190" s="3">
        <v>2.0083333333333329</v>
      </c>
      <c r="Y190" s="3">
        <v>0</v>
      </c>
      <c r="Z190" s="3">
        <v>0</v>
      </c>
      <c r="AA190" s="3">
        <v>0</v>
      </c>
      <c r="AB190" s="3">
        <v>0</v>
      </c>
      <c r="AC190" s="3">
        <v>3.917666666666666</v>
      </c>
      <c r="AD190" s="3">
        <v>0</v>
      </c>
      <c r="AE190" s="3">
        <v>0</v>
      </c>
      <c r="AF190" t="s">
        <v>188</v>
      </c>
      <c r="AG190" s="13">
        <v>3</v>
      </c>
      <c r="AQ190"/>
    </row>
    <row r="191" spans="1:43" x14ac:dyDescent="0.2">
      <c r="A191" t="s">
        <v>220</v>
      </c>
      <c r="B191" t="s">
        <v>411</v>
      </c>
      <c r="C191" t="s">
        <v>515</v>
      </c>
      <c r="D191" t="s">
        <v>537</v>
      </c>
      <c r="E191" s="3">
        <v>47.466666666666669</v>
      </c>
      <c r="F191" s="3">
        <f>Table3[[#This Row],[Total Hours Nurse Staffing]]/Table3[[#This Row],[MDS Census]]</f>
        <v>5.1245880149812733</v>
      </c>
      <c r="G191" s="3">
        <f>Table3[[#This Row],[Total Direct Care Staff Hours]]/Table3[[#This Row],[MDS Census]]</f>
        <v>4.5942743445692873</v>
      </c>
      <c r="H191" s="3">
        <f>Table3[[#This Row],[Total RN Hours (w/ Admin, DON)]]/Table3[[#This Row],[MDS Census]]</f>
        <v>1.317064606741573</v>
      </c>
      <c r="I191" s="3">
        <f>Table3[[#This Row],[RN Hours (excl. Admin, DON)]]/Table3[[#This Row],[MDS Census]]</f>
        <v>1.0984316479400749</v>
      </c>
      <c r="J191" s="3">
        <f t="shared" si="3"/>
        <v>243.24711111111111</v>
      </c>
      <c r="K191" s="3">
        <f>SUM(Table3[[#This Row],[RN Hours (excl. Admin, DON)]], Table3[[#This Row],[LPN Hours (excl. Admin)]], Table3[[#This Row],[CNA Hours]], Table3[[#This Row],[NA TR Hours]], Table3[[#This Row],[Med Aide/Tech Hours]])</f>
        <v>218.07488888888886</v>
      </c>
      <c r="L191" s="3">
        <f>SUM(Table3[[#This Row],[RN Hours (excl. Admin, DON)]:[RN DON Hours]])</f>
        <v>62.516666666666666</v>
      </c>
      <c r="M191" s="3">
        <v>52.138888888888886</v>
      </c>
      <c r="N191" s="3">
        <v>5.1333333333333337</v>
      </c>
      <c r="O191" s="3">
        <v>5.2444444444444445</v>
      </c>
      <c r="P191" s="3">
        <f>SUM(Table3[[#This Row],[LPN Hours (excl. Admin)]:[LPN Admin Hours]])</f>
        <v>35.625</v>
      </c>
      <c r="Q191" s="3">
        <v>20.830555555555556</v>
      </c>
      <c r="R191" s="3">
        <v>14.794444444444444</v>
      </c>
      <c r="S191" s="3">
        <f>SUM(Table3[[#This Row],[CNA Hours]], Table3[[#This Row],[NA TR Hours]], Table3[[#This Row],[Med Aide/Tech Hours]])</f>
        <v>145.10544444444443</v>
      </c>
      <c r="T191" s="3">
        <v>136.89433333333332</v>
      </c>
      <c r="U191" s="3">
        <v>0</v>
      </c>
      <c r="V191" s="3">
        <v>8.2111111111111104</v>
      </c>
      <c r="W191" s="3">
        <f>SUM(Table3[[#This Row],[RN Hours Contract]:[Med Aide Hours Contract]])</f>
        <v>5.2637777777777774</v>
      </c>
      <c r="X191" s="3">
        <v>0</v>
      </c>
      <c r="Y191" s="3">
        <v>0</v>
      </c>
      <c r="Z191" s="3">
        <v>0</v>
      </c>
      <c r="AA191" s="3">
        <v>0</v>
      </c>
      <c r="AB191" s="3">
        <v>0</v>
      </c>
      <c r="AC191" s="3">
        <v>5.2637777777777774</v>
      </c>
      <c r="AD191" s="3">
        <v>0</v>
      </c>
      <c r="AE191" s="3">
        <v>0</v>
      </c>
      <c r="AF191" t="s">
        <v>189</v>
      </c>
      <c r="AG191" s="13">
        <v>3</v>
      </c>
      <c r="AQ191"/>
    </row>
    <row r="192" spans="1:43" x14ac:dyDescent="0.2">
      <c r="A192" t="s">
        <v>220</v>
      </c>
      <c r="B192" t="s">
        <v>412</v>
      </c>
      <c r="C192" t="s">
        <v>480</v>
      </c>
      <c r="D192" t="s">
        <v>535</v>
      </c>
      <c r="E192" s="3">
        <v>109.84444444444445</v>
      </c>
      <c r="F192" s="3">
        <f>Table3[[#This Row],[Total Hours Nurse Staffing]]/Table3[[#This Row],[MDS Census]]</f>
        <v>3.2697562209184707</v>
      </c>
      <c r="G192" s="3">
        <f>Table3[[#This Row],[Total Direct Care Staff Hours]]/Table3[[#This Row],[MDS Census]]</f>
        <v>3.037568278373457</v>
      </c>
      <c r="H192" s="3">
        <f>Table3[[#This Row],[Total RN Hours (w/ Admin, DON)]]/Table3[[#This Row],[MDS Census]]</f>
        <v>0.44898644547845434</v>
      </c>
      <c r="I192" s="3">
        <f>Table3[[#This Row],[RN Hours (excl. Admin, DON)]]/Table3[[#This Row],[MDS Census]]</f>
        <v>0.30343920695933646</v>
      </c>
      <c r="J192" s="3">
        <f t="shared" si="3"/>
        <v>359.16455555555558</v>
      </c>
      <c r="K192" s="3">
        <f>SUM(Table3[[#This Row],[RN Hours (excl. Admin, DON)]], Table3[[#This Row],[LPN Hours (excl. Admin)]], Table3[[#This Row],[CNA Hours]], Table3[[#This Row],[NA TR Hours]], Table3[[#This Row],[Med Aide/Tech Hours]])</f>
        <v>333.65999999999997</v>
      </c>
      <c r="L192" s="3">
        <f>SUM(Table3[[#This Row],[RN Hours (excl. Admin, DON)]:[RN DON Hours]])</f>
        <v>49.318666666666665</v>
      </c>
      <c r="M192" s="3">
        <v>33.331111111111113</v>
      </c>
      <c r="N192" s="3">
        <v>14.298666666666662</v>
      </c>
      <c r="O192" s="3">
        <v>1.6888888888888889</v>
      </c>
      <c r="P192" s="3">
        <f>SUM(Table3[[#This Row],[LPN Hours (excl. Admin)]:[LPN Admin Hours]])</f>
        <v>110.73533333333333</v>
      </c>
      <c r="Q192" s="3">
        <v>101.21833333333333</v>
      </c>
      <c r="R192" s="3">
        <v>9.5169999999999977</v>
      </c>
      <c r="S192" s="3">
        <f>SUM(Table3[[#This Row],[CNA Hours]], Table3[[#This Row],[NA TR Hours]], Table3[[#This Row],[Med Aide/Tech Hours]])</f>
        <v>199.11055555555555</v>
      </c>
      <c r="T192" s="3">
        <v>173.34899999999999</v>
      </c>
      <c r="U192" s="3">
        <v>0</v>
      </c>
      <c r="V192" s="3">
        <v>25.76155555555556</v>
      </c>
      <c r="W192" s="3">
        <f>SUM(Table3[[#This Row],[RN Hours Contract]:[Med Aide Hours Contract]])</f>
        <v>0.27722222222222226</v>
      </c>
      <c r="X192" s="3">
        <v>0.27722222222222226</v>
      </c>
      <c r="Y192" s="3">
        <v>0</v>
      </c>
      <c r="Z192" s="3">
        <v>0</v>
      </c>
      <c r="AA192" s="3">
        <v>0</v>
      </c>
      <c r="AB192" s="3">
        <v>0</v>
      </c>
      <c r="AC192" s="3">
        <v>0</v>
      </c>
      <c r="AD192" s="3">
        <v>0</v>
      </c>
      <c r="AE192" s="3">
        <v>0</v>
      </c>
      <c r="AF192" t="s">
        <v>190</v>
      </c>
      <c r="AG192" s="13">
        <v>3</v>
      </c>
      <c r="AQ192"/>
    </row>
    <row r="193" spans="1:43" x14ac:dyDescent="0.2">
      <c r="A193" t="s">
        <v>220</v>
      </c>
      <c r="B193" t="s">
        <v>413</v>
      </c>
      <c r="C193" t="s">
        <v>493</v>
      </c>
      <c r="D193" t="s">
        <v>535</v>
      </c>
      <c r="E193" s="3">
        <v>83.155555555555551</v>
      </c>
      <c r="F193" s="3">
        <f>Table3[[#This Row],[Total Hours Nurse Staffing]]/Table3[[#This Row],[MDS Census]]</f>
        <v>5.2479021913415291</v>
      </c>
      <c r="G193" s="3">
        <f>Table3[[#This Row],[Total Direct Care Staff Hours]]/Table3[[#This Row],[MDS Census]]</f>
        <v>4.9058391234633891</v>
      </c>
      <c r="H193" s="3">
        <f>Table3[[#This Row],[Total RN Hours (w/ Admin, DON)]]/Table3[[#This Row],[MDS Census]]</f>
        <v>1.0175614644575095</v>
      </c>
      <c r="I193" s="3">
        <f>Table3[[#This Row],[RN Hours (excl. Admin, DON)]]/Table3[[#This Row],[MDS Census]]</f>
        <v>0.73322153928380551</v>
      </c>
      <c r="J193" s="3">
        <f t="shared" si="3"/>
        <v>436.39222222222224</v>
      </c>
      <c r="K193" s="3">
        <f>SUM(Table3[[#This Row],[RN Hours (excl. Admin, DON)]], Table3[[#This Row],[LPN Hours (excl. Admin)]], Table3[[#This Row],[CNA Hours]], Table3[[#This Row],[NA TR Hours]], Table3[[#This Row],[Med Aide/Tech Hours]])</f>
        <v>407.94777777777779</v>
      </c>
      <c r="L193" s="3">
        <f>SUM(Table3[[#This Row],[RN Hours (excl. Admin, DON)]:[RN DON Hours]])</f>
        <v>84.61588888888889</v>
      </c>
      <c r="M193" s="3">
        <v>60.971444444444451</v>
      </c>
      <c r="N193" s="3">
        <v>14.044444444444444</v>
      </c>
      <c r="O193" s="3">
        <v>9.6</v>
      </c>
      <c r="P193" s="3">
        <f>SUM(Table3[[#This Row],[LPN Hours (excl. Admin)]:[LPN Admin Hours]])</f>
        <v>131.446</v>
      </c>
      <c r="Q193" s="3">
        <v>126.64599999999999</v>
      </c>
      <c r="R193" s="3">
        <v>4.8</v>
      </c>
      <c r="S193" s="3">
        <f>SUM(Table3[[#This Row],[CNA Hours]], Table3[[#This Row],[NA TR Hours]], Table3[[#This Row],[Med Aide/Tech Hours]])</f>
        <v>220.33033333333333</v>
      </c>
      <c r="T193" s="3">
        <v>206.88311111111111</v>
      </c>
      <c r="U193" s="3">
        <v>0</v>
      </c>
      <c r="V193" s="3">
        <v>13.447222222222223</v>
      </c>
      <c r="W193" s="3">
        <f>SUM(Table3[[#This Row],[RN Hours Contract]:[Med Aide Hours Contract]])</f>
        <v>0</v>
      </c>
      <c r="X193" s="3">
        <v>0</v>
      </c>
      <c r="Y193" s="3">
        <v>0</v>
      </c>
      <c r="Z193" s="3">
        <v>0</v>
      </c>
      <c r="AA193" s="3">
        <v>0</v>
      </c>
      <c r="AB193" s="3">
        <v>0</v>
      </c>
      <c r="AC193" s="3">
        <v>0</v>
      </c>
      <c r="AD193" s="3">
        <v>0</v>
      </c>
      <c r="AE193" s="3">
        <v>0</v>
      </c>
      <c r="AF193" t="s">
        <v>191</v>
      </c>
      <c r="AG193" s="13">
        <v>3</v>
      </c>
      <c r="AQ193"/>
    </row>
    <row r="194" spans="1:43" x14ac:dyDescent="0.2">
      <c r="A194" t="s">
        <v>220</v>
      </c>
      <c r="B194" t="s">
        <v>414</v>
      </c>
      <c r="C194" t="s">
        <v>442</v>
      </c>
      <c r="D194" t="s">
        <v>534</v>
      </c>
      <c r="E194" s="3">
        <v>109.12222222222222</v>
      </c>
      <c r="F194" s="3">
        <f>Table3[[#This Row],[Total Hours Nurse Staffing]]/Table3[[#This Row],[MDS Census]]</f>
        <v>3.7331738112208539</v>
      </c>
      <c r="G194" s="3">
        <f>Table3[[#This Row],[Total Direct Care Staff Hours]]/Table3[[#This Row],[MDS Census]]</f>
        <v>3.2840342124019957</v>
      </c>
      <c r="H194" s="3">
        <f>Table3[[#This Row],[Total RN Hours (w/ Admin, DON)]]/Table3[[#This Row],[MDS Census]]</f>
        <v>0.65515222482435598</v>
      </c>
      <c r="I194" s="3">
        <f>Table3[[#This Row],[RN Hours (excl. Admin, DON)]]/Table3[[#This Row],[MDS Census]]</f>
        <v>0.35024437429996941</v>
      </c>
      <c r="J194" s="3">
        <f t="shared" si="3"/>
        <v>407.37222222222226</v>
      </c>
      <c r="K194" s="3">
        <f>SUM(Table3[[#This Row],[RN Hours (excl. Admin, DON)]], Table3[[#This Row],[LPN Hours (excl. Admin)]], Table3[[#This Row],[CNA Hours]], Table3[[#This Row],[NA TR Hours]], Table3[[#This Row],[Med Aide/Tech Hours]])</f>
        <v>358.36111111111109</v>
      </c>
      <c r="L194" s="3">
        <f>SUM(Table3[[#This Row],[RN Hours (excl. Admin, DON)]:[RN DON Hours]])</f>
        <v>71.49166666666666</v>
      </c>
      <c r="M194" s="3">
        <v>38.219444444444441</v>
      </c>
      <c r="N194" s="3">
        <v>22.605555555555554</v>
      </c>
      <c r="O194" s="3">
        <v>10.666666666666666</v>
      </c>
      <c r="P194" s="3">
        <f>SUM(Table3[[#This Row],[LPN Hours (excl. Admin)]:[LPN Admin Hours]])</f>
        <v>139.40555555555557</v>
      </c>
      <c r="Q194" s="3">
        <v>123.66666666666667</v>
      </c>
      <c r="R194" s="3">
        <v>15.738888888888889</v>
      </c>
      <c r="S194" s="3">
        <f>SUM(Table3[[#This Row],[CNA Hours]], Table3[[#This Row],[NA TR Hours]], Table3[[#This Row],[Med Aide/Tech Hours]])</f>
        <v>196.47499999999999</v>
      </c>
      <c r="T194" s="3">
        <v>167.63888888888889</v>
      </c>
      <c r="U194" s="3">
        <v>0</v>
      </c>
      <c r="V194" s="3">
        <v>28.836111111111112</v>
      </c>
      <c r="W194" s="3">
        <f>SUM(Table3[[#This Row],[RN Hours Contract]:[Med Aide Hours Contract]])</f>
        <v>24.030555555555555</v>
      </c>
      <c r="X194" s="3">
        <v>9.166666666666666E-2</v>
      </c>
      <c r="Y194" s="3">
        <v>0</v>
      </c>
      <c r="Z194" s="3">
        <v>0</v>
      </c>
      <c r="AA194" s="3">
        <v>3.9416666666666669</v>
      </c>
      <c r="AB194" s="3">
        <v>3.6</v>
      </c>
      <c r="AC194" s="3">
        <v>16.397222222222222</v>
      </c>
      <c r="AD194" s="3">
        <v>0</v>
      </c>
      <c r="AE194" s="3">
        <v>0</v>
      </c>
      <c r="AF194" t="s">
        <v>192</v>
      </c>
      <c r="AG194" s="13">
        <v>3</v>
      </c>
      <c r="AQ194"/>
    </row>
    <row r="195" spans="1:43" x14ac:dyDescent="0.2">
      <c r="A195" t="s">
        <v>220</v>
      </c>
      <c r="B195" t="s">
        <v>415</v>
      </c>
      <c r="C195" t="s">
        <v>451</v>
      </c>
      <c r="D195" t="s">
        <v>542</v>
      </c>
      <c r="E195" s="3">
        <v>90.655555555555551</v>
      </c>
      <c r="F195" s="3">
        <f>Table3[[#This Row],[Total Hours Nurse Staffing]]/Table3[[#This Row],[MDS Census]]</f>
        <v>3.0655325407525429</v>
      </c>
      <c r="G195" s="3">
        <f>Table3[[#This Row],[Total Direct Care Staff Hours]]/Table3[[#This Row],[MDS Census]]</f>
        <v>2.823844833925726</v>
      </c>
      <c r="H195" s="3">
        <f>Table3[[#This Row],[Total RN Hours (w/ Admin, DON)]]/Table3[[#This Row],[MDS Census]]</f>
        <v>0.39057850226743474</v>
      </c>
      <c r="I195" s="3">
        <f>Table3[[#This Row],[RN Hours (excl. Admin, DON)]]/Table3[[#This Row],[MDS Census]]</f>
        <v>0.26787228827062143</v>
      </c>
      <c r="J195" s="3">
        <f t="shared" si="3"/>
        <v>277.90755555555552</v>
      </c>
      <c r="K195" s="3">
        <f>SUM(Table3[[#This Row],[RN Hours (excl. Admin, DON)]], Table3[[#This Row],[LPN Hours (excl. Admin)]], Table3[[#This Row],[CNA Hours]], Table3[[#This Row],[NA TR Hours]], Table3[[#This Row],[Med Aide/Tech Hours]])</f>
        <v>255.99722222222221</v>
      </c>
      <c r="L195" s="3">
        <f>SUM(Table3[[#This Row],[RN Hours (excl. Admin, DON)]:[RN DON Hours]])</f>
        <v>35.408111111111111</v>
      </c>
      <c r="M195" s="3">
        <v>24.284111111111113</v>
      </c>
      <c r="N195" s="3">
        <v>5.524</v>
      </c>
      <c r="O195" s="3">
        <v>5.6</v>
      </c>
      <c r="P195" s="3">
        <f>SUM(Table3[[#This Row],[LPN Hours (excl. Admin)]:[LPN Admin Hours]])</f>
        <v>69.785333333333327</v>
      </c>
      <c r="Q195" s="3">
        <v>58.998999999999995</v>
      </c>
      <c r="R195" s="3">
        <v>10.786333333333332</v>
      </c>
      <c r="S195" s="3">
        <f>SUM(Table3[[#This Row],[CNA Hours]], Table3[[#This Row],[NA TR Hours]], Table3[[#This Row],[Med Aide/Tech Hours]])</f>
        <v>172.71411111111109</v>
      </c>
      <c r="T195" s="3">
        <v>135.47988888888889</v>
      </c>
      <c r="U195" s="3">
        <v>0</v>
      </c>
      <c r="V195" s="3">
        <v>37.234222222222215</v>
      </c>
      <c r="W195" s="3">
        <f>SUM(Table3[[#This Row],[RN Hours Contract]:[Med Aide Hours Contract]])</f>
        <v>6.0144444444444449</v>
      </c>
      <c r="X195" s="3">
        <v>0</v>
      </c>
      <c r="Y195" s="3">
        <v>0</v>
      </c>
      <c r="Z195" s="3">
        <v>0</v>
      </c>
      <c r="AA195" s="3">
        <v>0</v>
      </c>
      <c r="AB195" s="3">
        <v>0</v>
      </c>
      <c r="AC195" s="3">
        <v>6.0144444444444449</v>
      </c>
      <c r="AD195" s="3">
        <v>0</v>
      </c>
      <c r="AE195" s="3">
        <v>0</v>
      </c>
      <c r="AF195" t="s">
        <v>193</v>
      </c>
      <c r="AG195" s="13">
        <v>3</v>
      </c>
      <c r="AQ195"/>
    </row>
    <row r="196" spans="1:43" x14ac:dyDescent="0.2">
      <c r="A196" t="s">
        <v>220</v>
      </c>
      <c r="B196" t="s">
        <v>416</v>
      </c>
      <c r="C196" t="s">
        <v>465</v>
      </c>
      <c r="D196" t="s">
        <v>547</v>
      </c>
      <c r="E196" s="3">
        <v>111.66666666666667</v>
      </c>
      <c r="F196" s="3">
        <f>Table3[[#This Row],[Total Hours Nurse Staffing]]/Table3[[#This Row],[MDS Census]]</f>
        <v>3.4177562189054718</v>
      </c>
      <c r="G196" s="3">
        <f>Table3[[#This Row],[Total Direct Care Staff Hours]]/Table3[[#This Row],[MDS Census]]</f>
        <v>3.2583034825870647</v>
      </c>
      <c r="H196" s="3">
        <f>Table3[[#This Row],[Total RN Hours (w/ Admin, DON)]]/Table3[[#This Row],[MDS Census]]</f>
        <v>0.57408855721393037</v>
      </c>
      <c r="I196" s="3">
        <f>Table3[[#This Row],[RN Hours (excl. Admin, DON)]]/Table3[[#This Row],[MDS Census]]</f>
        <v>0.46737213930348254</v>
      </c>
      <c r="J196" s="3">
        <f t="shared" si="3"/>
        <v>381.64944444444438</v>
      </c>
      <c r="K196" s="3">
        <f>SUM(Table3[[#This Row],[RN Hours (excl. Admin, DON)]], Table3[[#This Row],[LPN Hours (excl. Admin)]], Table3[[#This Row],[CNA Hours]], Table3[[#This Row],[NA TR Hours]], Table3[[#This Row],[Med Aide/Tech Hours]])</f>
        <v>363.8438888888889</v>
      </c>
      <c r="L196" s="3">
        <f>SUM(Table3[[#This Row],[RN Hours (excl. Admin, DON)]:[RN DON Hours]])</f>
        <v>64.106555555555559</v>
      </c>
      <c r="M196" s="3">
        <v>52.189888888888888</v>
      </c>
      <c r="N196" s="3">
        <v>6.0277777777777777</v>
      </c>
      <c r="O196" s="3">
        <v>5.8888888888888893</v>
      </c>
      <c r="P196" s="3">
        <f>SUM(Table3[[#This Row],[LPN Hours (excl. Admin)]:[LPN Admin Hours]])</f>
        <v>108.81488888888889</v>
      </c>
      <c r="Q196" s="3">
        <v>102.926</v>
      </c>
      <c r="R196" s="3">
        <v>5.8888888888888893</v>
      </c>
      <c r="S196" s="3">
        <f>SUM(Table3[[#This Row],[CNA Hours]], Table3[[#This Row],[NA TR Hours]], Table3[[#This Row],[Med Aide/Tech Hours]])</f>
        <v>208.72799999999998</v>
      </c>
      <c r="T196" s="3">
        <v>199.5851111111111</v>
      </c>
      <c r="U196" s="3">
        <v>0</v>
      </c>
      <c r="V196" s="3">
        <v>9.1428888888888888</v>
      </c>
      <c r="W196" s="3">
        <f>SUM(Table3[[#This Row],[RN Hours Contract]:[Med Aide Hours Contract]])</f>
        <v>0</v>
      </c>
      <c r="X196" s="3">
        <v>0</v>
      </c>
      <c r="Y196" s="3">
        <v>0</v>
      </c>
      <c r="Z196" s="3">
        <v>0</v>
      </c>
      <c r="AA196" s="3">
        <v>0</v>
      </c>
      <c r="AB196" s="3">
        <v>0</v>
      </c>
      <c r="AC196" s="3">
        <v>0</v>
      </c>
      <c r="AD196" s="3">
        <v>0</v>
      </c>
      <c r="AE196" s="3">
        <v>0</v>
      </c>
      <c r="AF196" t="s">
        <v>194</v>
      </c>
      <c r="AG196" s="13">
        <v>3</v>
      </c>
      <c r="AQ196"/>
    </row>
    <row r="197" spans="1:43" x14ac:dyDescent="0.2">
      <c r="A197" t="s">
        <v>220</v>
      </c>
      <c r="B197" t="s">
        <v>417</v>
      </c>
      <c r="C197" t="s">
        <v>522</v>
      </c>
      <c r="D197" t="s">
        <v>548</v>
      </c>
      <c r="E197" s="3">
        <v>50.177777777777777</v>
      </c>
      <c r="F197" s="3">
        <f>Table3[[#This Row],[Total Hours Nurse Staffing]]/Table3[[#This Row],[MDS Census]]</f>
        <v>5.1956000885739595</v>
      </c>
      <c r="G197" s="3">
        <f>Table3[[#This Row],[Total Direct Care Staff Hours]]/Table3[[#This Row],[MDS Census]]</f>
        <v>4.3395327723649251</v>
      </c>
      <c r="H197" s="3">
        <f>Table3[[#This Row],[Total RN Hours (w/ Admin, DON)]]/Table3[[#This Row],[MDS Census]]</f>
        <v>2.0133968113374672</v>
      </c>
      <c r="I197" s="3">
        <f>Table3[[#This Row],[RN Hours (excl. Admin, DON)]]/Table3[[#This Row],[MDS Census]]</f>
        <v>1.2269707705934456</v>
      </c>
      <c r="J197" s="3">
        <f t="shared" si="3"/>
        <v>260.70366666666666</v>
      </c>
      <c r="K197" s="3">
        <f>SUM(Table3[[#This Row],[RN Hours (excl. Admin, DON)]], Table3[[#This Row],[LPN Hours (excl. Admin)]], Table3[[#This Row],[CNA Hours]], Table3[[#This Row],[NA TR Hours]], Table3[[#This Row],[Med Aide/Tech Hours]])</f>
        <v>217.74811111111111</v>
      </c>
      <c r="L197" s="3">
        <f>SUM(Table3[[#This Row],[RN Hours (excl. Admin, DON)]:[RN DON Hours]])</f>
        <v>101.02777777777779</v>
      </c>
      <c r="M197" s="3">
        <v>61.56666666666667</v>
      </c>
      <c r="N197" s="3">
        <v>34.352777777777774</v>
      </c>
      <c r="O197" s="3">
        <v>5.1083333333333334</v>
      </c>
      <c r="P197" s="3">
        <f>SUM(Table3[[#This Row],[LPN Hours (excl. Admin)]:[LPN Admin Hours]])</f>
        <v>44.175888888888892</v>
      </c>
      <c r="Q197" s="3">
        <v>40.681444444444445</v>
      </c>
      <c r="R197" s="3">
        <v>3.4944444444444445</v>
      </c>
      <c r="S197" s="3">
        <f>SUM(Table3[[#This Row],[CNA Hours]], Table3[[#This Row],[NA TR Hours]], Table3[[#This Row],[Med Aide/Tech Hours]])</f>
        <v>115.5</v>
      </c>
      <c r="T197" s="3">
        <v>107.46666666666667</v>
      </c>
      <c r="U197" s="3">
        <v>0</v>
      </c>
      <c r="V197" s="3">
        <v>8.0333333333333332</v>
      </c>
      <c r="W197" s="3">
        <f>SUM(Table3[[#This Row],[RN Hours Contract]:[Med Aide Hours Contract]])</f>
        <v>6.7119999999999997</v>
      </c>
      <c r="X197" s="3">
        <v>0</v>
      </c>
      <c r="Y197" s="3">
        <v>0</v>
      </c>
      <c r="Z197" s="3">
        <v>0</v>
      </c>
      <c r="AA197" s="3">
        <v>5.0620000000000003</v>
      </c>
      <c r="AB197" s="3">
        <v>0</v>
      </c>
      <c r="AC197" s="3">
        <v>1.65</v>
      </c>
      <c r="AD197" s="3">
        <v>0</v>
      </c>
      <c r="AE197" s="3">
        <v>0</v>
      </c>
      <c r="AF197" t="s">
        <v>195</v>
      </c>
      <c r="AG197" s="13">
        <v>3</v>
      </c>
      <c r="AQ197"/>
    </row>
    <row r="198" spans="1:43" x14ac:dyDescent="0.2">
      <c r="A198" t="s">
        <v>220</v>
      </c>
      <c r="B198" t="s">
        <v>418</v>
      </c>
      <c r="C198" t="s">
        <v>442</v>
      </c>
      <c r="D198" t="s">
        <v>545</v>
      </c>
      <c r="E198" s="3">
        <v>63.644444444444446</v>
      </c>
      <c r="F198" s="3">
        <f>Table3[[#This Row],[Total Hours Nurse Staffing]]/Table3[[#This Row],[MDS Census]]</f>
        <v>5.0315118715083793</v>
      </c>
      <c r="G198" s="3">
        <f>Table3[[#This Row],[Total Direct Care Staff Hours]]/Table3[[#This Row],[MDS Census]]</f>
        <v>4.2913320530726251</v>
      </c>
      <c r="H198" s="3">
        <f>Table3[[#This Row],[Total RN Hours (w/ Admin, DON)]]/Table3[[#This Row],[MDS Census]]</f>
        <v>1.2781948324022345</v>
      </c>
      <c r="I198" s="3">
        <f>Table3[[#This Row],[RN Hours (excl. Admin, DON)]]/Table3[[#This Row],[MDS Census]]</f>
        <v>0.53801501396648044</v>
      </c>
      <c r="J198" s="3">
        <f t="shared" si="3"/>
        <v>320.22777777777776</v>
      </c>
      <c r="K198" s="3">
        <f>SUM(Table3[[#This Row],[RN Hours (excl. Admin, DON)]], Table3[[#This Row],[LPN Hours (excl. Admin)]], Table3[[#This Row],[CNA Hours]], Table3[[#This Row],[NA TR Hours]], Table3[[#This Row],[Med Aide/Tech Hours]])</f>
        <v>273.11944444444441</v>
      </c>
      <c r="L198" s="3">
        <f>SUM(Table3[[#This Row],[RN Hours (excl. Admin, DON)]:[RN DON Hours]])</f>
        <v>81.349999999999994</v>
      </c>
      <c r="M198" s="3">
        <v>34.241666666666667</v>
      </c>
      <c r="N198" s="3">
        <v>42.024999999999999</v>
      </c>
      <c r="O198" s="3">
        <v>5.083333333333333</v>
      </c>
      <c r="P198" s="3">
        <f>SUM(Table3[[#This Row],[LPN Hours (excl. Admin)]:[LPN Admin Hours]])</f>
        <v>59.269444444444446</v>
      </c>
      <c r="Q198" s="3">
        <v>59.269444444444446</v>
      </c>
      <c r="R198" s="3">
        <v>0</v>
      </c>
      <c r="S198" s="3">
        <f>SUM(Table3[[#This Row],[CNA Hours]], Table3[[#This Row],[NA TR Hours]], Table3[[#This Row],[Med Aide/Tech Hours]])</f>
        <v>179.60833333333335</v>
      </c>
      <c r="T198" s="3">
        <v>172.99722222222223</v>
      </c>
      <c r="U198" s="3">
        <v>0</v>
      </c>
      <c r="V198" s="3">
        <v>6.6111111111111107</v>
      </c>
      <c r="W198" s="3">
        <f>SUM(Table3[[#This Row],[RN Hours Contract]:[Med Aide Hours Contract]])</f>
        <v>0</v>
      </c>
      <c r="X198" s="3">
        <v>0</v>
      </c>
      <c r="Y198" s="3">
        <v>0</v>
      </c>
      <c r="Z198" s="3">
        <v>0</v>
      </c>
      <c r="AA198" s="3">
        <v>0</v>
      </c>
      <c r="AB198" s="3">
        <v>0</v>
      </c>
      <c r="AC198" s="3">
        <v>0</v>
      </c>
      <c r="AD198" s="3">
        <v>0</v>
      </c>
      <c r="AE198" s="3">
        <v>0</v>
      </c>
      <c r="AF198" t="s">
        <v>196</v>
      </c>
      <c r="AG198" s="13">
        <v>3</v>
      </c>
      <c r="AQ198"/>
    </row>
    <row r="199" spans="1:43" x14ac:dyDescent="0.2">
      <c r="A199" t="s">
        <v>220</v>
      </c>
      <c r="B199" t="s">
        <v>419</v>
      </c>
      <c r="C199" t="s">
        <v>455</v>
      </c>
      <c r="D199" t="s">
        <v>536</v>
      </c>
      <c r="E199" s="3">
        <v>13.755555555555556</v>
      </c>
      <c r="F199" s="3">
        <f>Table3[[#This Row],[Total Hours Nurse Staffing]]/Table3[[#This Row],[MDS Census]]</f>
        <v>6.8733764135702735</v>
      </c>
      <c r="G199" s="3">
        <f>Table3[[#This Row],[Total Direct Care Staff Hours]]/Table3[[#This Row],[MDS Census]]</f>
        <v>5.9484975767366723</v>
      </c>
      <c r="H199" s="3">
        <f>Table3[[#This Row],[Total RN Hours (w/ Admin, DON)]]/Table3[[#This Row],[MDS Census]]</f>
        <v>2.0654684975767368</v>
      </c>
      <c r="I199" s="3">
        <f>Table3[[#This Row],[RN Hours (excl. Admin, DON)]]/Table3[[#This Row],[MDS Census]]</f>
        <v>1.1405896607431341</v>
      </c>
      <c r="J199" s="3">
        <f t="shared" si="3"/>
        <v>94.547111111111107</v>
      </c>
      <c r="K199" s="3">
        <f>SUM(Table3[[#This Row],[RN Hours (excl. Admin, DON)]], Table3[[#This Row],[LPN Hours (excl. Admin)]], Table3[[#This Row],[CNA Hours]], Table3[[#This Row],[NA TR Hours]], Table3[[#This Row],[Med Aide/Tech Hours]])</f>
        <v>81.824888888888893</v>
      </c>
      <c r="L199" s="3">
        <f>SUM(Table3[[#This Row],[RN Hours (excl. Admin, DON)]:[RN DON Hours]])</f>
        <v>28.411666666666669</v>
      </c>
      <c r="M199" s="3">
        <v>15.689444444444444</v>
      </c>
      <c r="N199" s="3">
        <v>7.1222222222222218</v>
      </c>
      <c r="O199" s="3">
        <v>5.6</v>
      </c>
      <c r="P199" s="3">
        <f>SUM(Table3[[#This Row],[LPN Hours (excl. Admin)]:[LPN Admin Hours]])</f>
        <v>24.207444444444445</v>
      </c>
      <c r="Q199" s="3">
        <v>24.207444444444445</v>
      </c>
      <c r="R199" s="3">
        <v>0</v>
      </c>
      <c r="S199" s="3">
        <f>SUM(Table3[[#This Row],[CNA Hours]], Table3[[#This Row],[NA TR Hours]], Table3[[#This Row],[Med Aide/Tech Hours]])</f>
        <v>41.927999999999997</v>
      </c>
      <c r="T199" s="3">
        <v>41.927999999999997</v>
      </c>
      <c r="U199" s="3">
        <v>0</v>
      </c>
      <c r="V199" s="3">
        <v>0</v>
      </c>
      <c r="W199" s="3">
        <f>SUM(Table3[[#This Row],[RN Hours Contract]:[Med Aide Hours Contract]])</f>
        <v>0</v>
      </c>
      <c r="X199" s="3">
        <v>0</v>
      </c>
      <c r="Y199" s="3">
        <v>0</v>
      </c>
      <c r="Z199" s="3">
        <v>0</v>
      </c>
      <c r="AA199" s="3">
        <v>0</v>
      </c>
      <c r="AB199" s="3">
        <v>0</v>
      </c>
      <c r="AC199" s="3">
        <v>0</v>
      </c>
      <c r="AD199" s="3">
        <v>0</v>
      </c>
      <c r="AE199" s="3">
        <v>0</v>
      </c>
      <c r="AF199" t="s">
        <v>197</v>
      </c>
      <c r="AG199" s="13">
        <v>3</v>
      </c>
      <c r="AQ199"/>
    </row>
    <row r="200" spans="1:43" x14ac:dyDescent="0.2">
      <c r="A200" t="s">
        <v>220</v>
      </c>
      <c r="B200" t="s">
        <v>420</v>
      </c>
      <c r="C200" t="s">
        <v>463</v>
      </c>
      <c r="D200" t="s">
        <v>541</v>
      </c>
      <c r="E200" s="3">
        <v>18.155555555555555</v>
      </c>
      <c r="F200" s="3">
        <f>Table3[[#This Row],[Total Hours Nurse Staffing]]/Table3[[#This Row],[MDS Census]]</f>
        <v>5.3557099143206859</v>
      </c>
      <c r="G200" s="3">
        <f>Table3[[#This Row],[Total Direct Care Staff Hours]]/Table3[[#This Row],[MDS Census]]</f>
        <v>4.4855201958384336</v>
      </c>
      <c r="H200" s="3">
        <f>Table3[[#This Row],[Total RN Hours (w/ Admin, DON)]]/Table3[[#This Row],[MDS Census]]</f>
        <v>1.2117319461444311</v>
      </c>
      <c r="I200" s="3">
        <f>Table3[[#This Row],[RN Hours (excl. Admin, DON)]]/Table3[[#This Row],[MDS Census]]</f>
        <v>0.34154222766217873</v>
      </c>
      <c r="J200" s="3">
        <f t="shared" si="3"/>
        <v>97.235888888888894</v>
      </c>
      <c r="K200" s="3">
        <f>SUM(Table3[[#This Row],[RN Hours (excl. Admin, DON)]], Table3[[#This Row],[LPN Hours (excl. Admin)]], Table3[[#This Row],[CNA Hours]], Table3[[#This Row],[NA TR Hours]], Table3[[#This Row],[Med Aide/Tech Hours]])</f>
        <v>81.437111111111122</v>
      </c>
      <c r="L200" s="3">
        <f>SUM(Table3[[#This Row],[RN Hours (excl. Admin, DON)]:[RN DON Hours]])</f>
        <v>21.99966666666667</v>
      </c>
      <c r="M200" s="3">
        <v>6.2008888888888896</v>
      </c>
      <c r="N200" s="3">
        <v>10.798777777777779</v>
      </c>
      <c r="O200" s="3">
        <v>5</v>
      </c>
      <c r="P200" s="3">
        <f>SUM(Table3[[#This Row],[LPN Hours (excl. Admin)]:[LPN Admin Hours]])</f>
        <v>21.419333333333334</v>
      </c>
      <c r="Q200" s="3">
        <v>21.419333333333334</v>
      </c>
      <c r="R200" s="3">
        <v>0</v>
      </c>
      <c r="S200" s="3">
        <f>SUM(Table3[[#This Row],[CNA Hours]], Table3[[#This Row],[NA TR Hours]], Table3[[#This Row],[Med Aide/Tech Hours]])</f>
        <v>53.81688888888889</v>
      </c>
      <c r="T200" s="3">
        <v>43.342888888888893</v>
      </c>
      <c r="U200" s="3">
        <v>10.473999999999998</v>
      </c>
      <c r="V200" s="3">
        <v>0</v>
      </c>
      <c r="W200" s="3">
        <f>SUM(Table3[[#This Row],[RN Hours Contract]:[Med Aide Hours Contract]])</f>
        <v>3.6183333333333336</v>
      </c>
      <c r="X200" s="3">
        <v>7.7777777777777779E-2</v>
      </c>
      <c r="Y200" s="3">
        <v>0</v>
      </c>
      <c r="Z200" s="3">
        <v>0</v>
      </c>
      <c r="AA200" s="3">
        <v>3.45</v>
      </c>
      <c r="AB200" s="3">
        <v>0</v>
      </c>
      <c r="AC200" s="3">
        <v>0</v>
      </c>
      <c r="AD200" s="3">
        <v>9.0555555555555556E-2</v>
      </c>
      <c r="AE200" s="3">
        <v>0</v>
      </c>
      <c r="AF200" t="s">
        <v>198</v>
      </c>
      <c r="AG200" s="13">
        <v>3</v>
      </c>
      <c r="AQ200"/>
    </row>
    <row r="201" spans="1:43" x14ac:dyDescent="0.2">
      <c r="A201" t="s">
        <v>220</v>
      </c>
      <c r="B201" t="s">
        <v>421</v>
      </c>
      <c r="C201" t="s">
        <v>465</v>
      </c>
      <c r="D201" t="s">
        <v>547</v>
      </c>
      <c r="E201" s="3">
        <v>60.81111111111111</v>
      </c>
      <c r="F201" s="3">
        <f>Table3[[#This Row],[Total Hours Nurse Staffing]]/Table3[[#This Row],[MDS Census]]</f>
        <v>3.1765430294171391</v>
      </c>
      <c r="G201" s="3">
        <f>Table3[[#This Row],[Total Direct Care Staff Hours]]/Table3[[#This Row],[MDS Census]]</f>
        <v>2.9762872282112185</v>
      </c>
      <c r="H201" s="3">
        <f>Table3[[#This Row],[Total RN Hours (w/ Admin, DON)]]/Table3[[#This Row],[MDS Census]]</f>
        <v>0.44810158962177959</v>
      </c>
      <c r="I201" s="3">
        <f>Table3[[#This Row],[RN Hours (excl. Admin, DON)]]/Table3[[#This Row],[MDS Census]]</f>
        <v>0.31947012607345149</v>
      </c>
      <c r="J201" s="3">
        <f t="shared" si="3"/>
        <v>193.16911111111114</v>
      </c>
      <c r="K201" s="3">
        <f>SUM(Table3[[#This Row],[RN Hours (excl. Admin, DON)]], Table3[[#This Row],[LPN Hours (excl. Admin)]], Table3[[#This Row],[CNA Hours]], Table3[[#This Row],[NA TR Hours]], Table3[[#This Row],[Med Aide/Tech Hours]])</f>
        <v>180.99133333333333</v>
      </c>
      <c r="L201" s="3">
        <f>SUM(Table3[[#This Row],[RN Hours (excl. Admin, DON)]:[RN DON Hours]])</f>
        <v>27.249555555555553</v>
      </c>
      <c r="M201" s="3">
        <v>19.427333333333333</v>
      </c>
      <c r="N201" s="3">
        <v>5.333333333333333</v>
      </c>
      <c r="O201" s="3">
        <v>2.4888888888888889</v>
      </c>
      <c r="P201" s="3">
        <f>SUM(Table3[[#This Row],[LPN Hours (excl. Admin)]:[LPN Admin Hours]])</f>
        <v>62.963000000000001</v>
      </c>
      <c r="Q201" s="3">
        <v>58.607444444444447</v>
      </c>
      <c r="R201" s="3">
        <v>4.3555555555555552</v>
      </c>
      <c r="S201" s="3">
        <f>SUM(Table3[[#This Row],[CNA Hours]], Table3[[#This Row],[NA TR Hours]], Table3[[#This Row],[Med Aide/Tech Hours]])</f>
        <v>102.95655555555557</v>
      </c>
      <c r="T201" s="3">
        <v>101.62877777777778</v>
      </c>
      <c r="U201" s="3">
        <v>0</v>
      </c>
      <c r="V201" s="3">
        <v>1.3277777777777777</v>
      </c>
      <c r="W201" s="3">
        <f>SUM(Table3[[#This Row],[RN Hours Contract]:[Med Aide Hours Contract]])</f>
        <v>0.10722222222222223</v>
      </c>
      <c r="X201" s="3">
        <v>0.10722222222222223</v>
      </c>
      <c r="Y201" s="3">
        <v>0</v>
      </c>
      <c r="Z201" s="3">
        <v>0</v>
      </c>
      <c r="AA201" s="3">
        <v>0</v>
      </c>
      <c r="AB201" s="3">
        <v>0</v>
      </c>
      <c r="AC201" s="3">
        <v>0</v>
      </c>
      <c r="AD201" s="3">
        <v>0</v>
      </c>
      <c r="AE201" s="3">
        <v>0</v>
      </c>
      <c r="AF201" t="s">
        <v>199</v>
      </c>
      <c r="AG201" s="13">
        <v>3</v>
      </c>
      <c r="AQ201"/>
    </row>
    <row r="202" spans="1:43" x14ac:dyDescent="0.2">
      <c r="A202" t="s">
        <v>220</v>
      </c>
      <c r="B202" t="s">
        <v>422</v>
      </c>
      <c r="C202" t="s">
        <v>476</v>
      </c>
      <c r="D202" t="s">
        <v>546</v>
      </c>
      <c r="E202" s="3">
        <v>107.26666666666667</v>
      </c>
      <c r="F202" s="3">
        <f>Table3[[#This Row],[Total Hours Nurse Staffing]]/Table3[[#This Row],[MDS Census]]</f>
        <v>3.386440853532215</v>
      </c>
      <c r="G202" s="3">
        <f>Table3[[#This Row],[Total Direct Care Staff Hours]]/Table3[[#This Row],[MDS Census]]</f>
        <v>3.0947482908638908</v>
      </c>
      <c r="H202" s="3">
        <f>Table3[[#This Row],[Total RN Hours (w/ Admin, DON)]]/Table3[[#This Row],[MDS Census]]</f>
        <v>0.57056660451626262</v>
      </c>
      <c r="I202" s="3">
        <f>Table3[[#This Row],[RN Hours (excl. Admin, DON)]]/Table3[[#This Row],[MDS Census]]</f>
        <v>0.37831468821214004</v>
      </c>
      <c r="J202" s="3">
        <f t="shared" si="3"/>
        <v>363.25222222222226</v>
      </c>
      <c r="K202" s="3">
        <f>SUM(Table3[[#This Row],[RN Hours (excl. Admin, DON)]], Table3[[#This Row],[LPN Hours (excl. Admin)]], Table3[[#This Row],[CNA Hours]], Table3[[#This Row],[NA TR Hours]], Table3[[#This Row],[Med Aide/Tech Hours]])</f>
        <v>331.96333333333337</v>
      </c>
      <c r="L202" s="3">
        <f>SUM(Table3[[#This Row],[RN Hours (excl. Admin, DON)]:[RN DON Hours]])</f>
        <v>61.202777777777776</v>
      </c>
      <c r="M202" s="3">
        <v>40.580555555555556</v>
      </c>
      <c r="N202" s="3">
        <v>15.022222222222222</v>
      </c>
      <c r="O202" s="3">
        <v>5.6</v>
      </c>
      <c r="P202" s="3">
        <f>SUM(Table3[[#This Row],[LPN Hours (excl. Admin)]:[LPN Admin Hours]])</f>
        <v>101.22222222222223</v>
      </c>
      <c r="Q202" s="3">
        <v>90.555555555555557</v>
      </c>
      <c r="R202" s="3">
        <v>10.666666666666666</v>
      </c>
      <c r="S202" s="3">
        <f>SUM(Table3[[#This Row],[CNA Hours]], Table3[[#This Row],[NA TR Hours]], Table3[[#This Row],[Med Aide/Tech Hours]])</f>
        <v>200.82722222222222</v>
      </c>
      <c r="T202" s="3">
        <v>182.24722222222223</v>
      </c>
      <c r="U202" s="3">
        <v>12.39388888888889</v>
      </c>
      <c r="V202" s="3">
        <v>6.1861111111111109</v>
      </c>
      <c r="W202" s="3">
        <f>SUM(Table3[[#This Row],[RN Hours Contract]:[Med Aide Hours Contract]])</f>
        <v>6.3277777777777775</v>
      </c>
      <c r="X202" s="3">
        <v>0</v>
      </c>
      <c r="Y202" s="3">
        <v>0</v>
      </c>
      <c r="Z202" s="3">
        <v>0</v>
      </c>
      <c r="AA202" s="3">
        <v>0.21666666666666667</v>
      </c>
      <c r="AB202" s="3">
        <v>0</v>
      </c>
      <c r="AC202" s="3">
        <v>6.1111111111111107</v>
      </c>
      <c r="AD202" s="3">
        <v>0</v>
      </c>
      <c r="AE202" s="3">
        <v>0</v>
      </c>
      <c r="AF202" t="s">
        <v>200</v>
      </c>
      <c r="AG202" s="13">
        <v>3</v>
      </c>
      <c r="AQ202"/>
    </row>
    <row r="203" spans="1:43" x14ac:dyDescent="0.2">
      <c r="A203" t="s">
        <v>220</v>
      </c>
      <c r="B203" t="s">
        <v>423</v>
      </c>
      <c r="C203" t="s">
        <v>529</v>
      </c>
      <c r="D203" t="s">
        <v>537</v>
      </c>
      <c r="E203" s="3">
        <v>47.4</v>
      </c>
      <c r="F203" s="3">
        <f>Table3[[#This Row],[Total Hours Nurse Staffing]]/Table3[[#This Row],[MDS Census]]</f>
        <v>4.0331059540553218</v>
      </c>
      <c r="G203" s="3">
        <f>Table3[[#This Row],[Total Direct Care Staff Hours]]/Table3[[#This Row],[MDS Census]]</f>
        <v>3.6421073605250824</v>
      </c>
      <c r="H203" s="3">
        <f>Table3[[#This Row],[Total RN Hours (w/ Admin, DON)]]/Table3[[#This Row],[MDS Census]]</f>
        <v>0.58944210032817623</v>
      </c>
      <c r="I203" s="3">
        <f>Table3[[#This Row],[RN Hours (excl. Admin, DON)]]/Table3[[#This Row],[MDS Census]]</f>
        <v>0.46860290670417248</v>
      </c>
      <c r="J203" s="3">
        <f t="shared" si="3"/>
        <v>191.16922222222223</v>
      </c>
      <c r="K203" s="3">
        <f>SUM(Table3[[#This Row],[RN Hours (excl. Admin, DON)]], Table3[[#This Row],[LPN Hours (excl. Admin)]], Table3[[#This Row],[CNA Hours]], Table3[[#This Row],[NA TR Hours]], Table3[[#This Row],[Med Aide/Tech Hours]])</f>
        <v>172.6358888888889</v>
      </c>
      <c r="L203" s="3">
        <f>SUM(Table3[[#This Row],[RN Hours (excl. Admin, DON)]:[RN DON Hours]])</f>
        <v>27.939555555555554</v>
      </c>
      <c r="M203" s="3">
        <v>22.211777777777776</v>
      </c>
      <c r="N203" s="3">
        <v>0.83888888888888891</v>
      </c>
      <c r="O203" s="3">
        <v>4.8888888888888893</v>
      </c>
      <c r="P203" s="3">
        <f>SUM(Table3[[#This Row],[LPN Hours (excl. Admin)]:[LPN Admin Hours]])</f>
        <v>40.140444444444441</v>
      </c>
      <c r="Q203" s="3">
        <v>27.334888888888887</v>
      </c>
      <c r="R203" s="3">
        <v>12.805555555555555</v>
      </c>
      <c r="S203" s="3">
        <f>SUM(Table3[[#This Row],[CNA Hours]], Table3[[#This Row],[NA TR Hours]], Table3[[#This Row],[Med Aide/Tech Hours]])</f>
        <v>123.08922222222223</v>
      </c>
      <c r="T203" s="3">
        <v>109.34200000000001</v>
      </c>
      <c r="U203" s="3">
        <v>0</v>
      </c>
      <c r="V203" s="3">
        <v>13.747222222222222</v>
      </c>
      <c r="W203" s="3">
        <f>SUM(Table3[[#This Row],[RN Hours Contract]:[Med Aide Hours Contract]])</f>
        <v>9.8497777777777813</v>
      </c>
      <c r="X203" s="3">
        <v>2.9228888888888891</v>
      </c>
      <c r="Y203" s="3">
        <v>0</v>
      </c>
      <c r="Z203" s="3">
        <v>0</v>
      </c>
      <c r="AA203" s="3">
        <v>3.4348888888888895</v>
      </c>
      <c r="AB203" s="3">
        <v>0</v>
      </c>
      <c r="AC203" s="3">
        <v>3.4920000000000018</v>
      </c>
      <c r="AD203" s="3">
        <v>0</v>
      </c>
      <c r="AE203" s="3">
        <v>0</v>
      </c>
      <c r="AF203" t="s">
        <v>201</v>
      </c>
      <c r="AG203" s="13">
        <v>3</v>
      </c>
      <c r="AQ203"/>
    </row>
    <row r="204" spans="1:43" x14ac:dyDescent="0.2">
      <c r="A204" t="s">
        <v>220</v>
      </c>
      <c r="B204" t="s">
        <v>424</v>
      </c>
      <c r="C204" t="s">
        <v>465</v>
      </c>
      <c r="D204" t="s">
        <v>547</v>
      </c>
      <c r="E204" s="3">
        <v>69.055555555555557</v>
      </c>
      <c r="F204" s="3">
        <f>Table3[[#This Row],[Total Hours Nurse Staffing]]/Table3[[#This Row],[MDS Census]]</f>
        <v>4.3556315366049878</v>
      </c>
      <c r="G204" s="3">
        <f>Table3[[#This Row],[Total Direct Care Staff Hours]]/Table3[[#This Row],[MDS Census]]</f>
        <v>3.9512872083668547</v>
      </c>
      <c r="H204" s="3">
        <f>Table3[[#This Row],[Total RN Hours (w/ Admin, DON)]]/Table3[[#This Row],[MDS Census]]</f>
        <v>0.687892196299276</v>
      </c>
      <c r="I204" s="3">
        <f>Table3[[#This Row],[RN Hours (excl. Admin, DON)]]/Table3[[#This Row],[MDS Census]]</f>
        <v>0.39054706355591312</v>
      </c>
      <c r="J204" s="3">
        <f t="shared" si="3"/>
        <v>300.78055555555557</v>
      </c>
      <c r="K204" s="3">
        <f>SUM(Table3[[#This Row],[RN Hours (excl. Admin, DON)]], Table3[[#This Row],[LPN Hours (excl. Admin)]], Table3[[#This Row],[CNA Hours]], Table3[[#This Row],[NA TR Hours]], Table3[[#This Row],[Med Aide/Tech Hours]])</f>
        <v>272.85833333333335</v>
      </c>
      <c r="L204" s="3">
        <f>SUM(Table3[[#This Row],[RN Hours (excl. Admin, DON)]:[RN DON Hours]])</f>
        <v>47.50277777777778</v>
      </c>
      <c r="M204" s="3">
        <v>26.969444444444445</v>
      </c>
      <c r="N204" s="3">
        <v>16</v>
      </c>
      <c r="O204" s="3">
        <v>4.5333333333333332</v>
      </c>
      <c r="P204" s="3">
        <f>SUM(Table3[[#This Row],[LPN Hours (excl. Admin)]:[LPN Admin Hours]])</f>
        <v>88.708333333333329</v>
      </c>
      <c r="Q204" s="3">
        <v>81.319444444444443</v>
      </c>
      <c r="R204" s="3">
        <v>7.3888888888888893</v>
      </c>
      <c r="S204" s="3">
        <f>SUM(Table3[[#This Row],[CNA Hours]], Table3[[#This Row],[NA TR Hours]], Table3[[#This Row],[Med Aide/Tech Hours]])</f>
        <v>164.56944444444446</v>
      </c>
      <c r="T204" s="3">
        <v>164.56944444444446</v>
      </c>
      <c r="U204" s="3">
        <v>0</v>
      </c>
      <c r="V204" s="3">
        <v>0</v>
      </c>
      <c r="W204" s="3">
        <f>SUM(Table3[[#This Row],[RN Hours Contract]:[Med Aide Hours Contract]])</f>
        <v>35.505555555555553</v>
      </c>
      <c r="X204" s="3">
        <v>2.6444444444444444</v>
      </c>
      <c r="Y204" s="3">
        <v>0</v>
      </c>
      <c r="Z204" s="3">
        <v>0</v>
      </c>
      <c r="AA204" s="3">
        <v>10.758333333333333</v>
      </c>
      <c r="AB204" s="3">
        <v>0</v>
      </c>
      <c r="AC204" s="3">
        <v>22.102777777777778</v>
      </c>
      <c r="AD204" s="3">
        <v>0</v>
      </c>
      <c r="AE204" s="3">
        <v>0</v>
      </c>
      <c r="AF204" t="s">
        <v>202</v>
      </c>
      <c r="AG204" s="13">
        <v>3</v>
      </c>
      <c r="AQ204"/>
    </row>
    <row r="205" spans="1:43" x14ac:dyDescent="0.2">
      <c r="A205" t="s">
        <v>220</v>
      </c>
      <c r="B205" t="s">
        <v>425</v>
      </c>
      <c r="C205" t="s">
        <v>458</v>
      </c>
      <c r="D205" t="s">
        <v>545</v>
      </c>
      <c r="E205" s="3">
        <v>63.944444444444443</v>
      </c>
      <c r="F205" s="3">
        <f>Table3[[#This Row],[Total Hours Nurse Staffing]]/Table3[[#This Row],[MDS Census]]</f>
        <v>3.784465682015639</v>
      </c>
      <c r="G205" s="3">
        <f>Table3[[#This Row],[Total Direct Care Staff Hours]]/Table3[[#This Row],[MDS Census]]</f>
        <v>3.3655013032145962</v>
      </c>
      <c r="H205" s="3">
        <f>Table3[[#This Row],[Total RN Hours (w/ Admin, DON)]]/Table3[[#This Row],[MDS Census]]</f>
        <v>1.1938974804517812</v>
      </c>
      <c r="I205" s="3">
        <f>Table3[[#This Row],[RN Hours (excl. Admin, DON)]]/Table3[[#This Row],[MDS Census]]</f>
        <v>0.77493310165073848</v>
      </c>
      <c r="J205" s="3">
        <f t="shared" si="3"/>
        <v>241.99555555555557</v>
      </c>
      <c r="K205" s="3">
        <f>SUM(Table3[[#This Row],[RN Hours (excl. Admin, DON)]], Table3[[#This Row],[LPN Hours (excl. Admin)]], Table3[[#This Row],[CNA Hours]], Table3[[#This Row],[NA TR Hours]], Table3[[#This Row],[Med Aide/Tech Hours]])</f>
        <v>215.20511111111111</v>
      </c>
      <c r="L205" s="3">
        <f>SUM(Table3[[#This Row],[RN Hours (excl. Admin, DON)]:[RN DON Hours]])</f>
        <v>76.343111111111114</v>
      </c>
      <c r="M205" s="3">
        <v>49.552666666666667</v>
      </c>
      <c r="N205" s="3">
        <v>22.079333333333331</v>
      </c>
      <c r="O205" s="3">
        <v>4.7111111111111112</v>
      </c>
      <c r="P205" s="3">
        <f>SUM(Table3[[#This Row],[LPN Hours (excl. Admin)]:[LPN Admin Hours]])</f>
        <v>43.817</v>
      </c>
      <c r="Q205" s="3">
        <v>43.817</v>
      </c>
      <c r="R205" s="3">
        <v>0</v>
      </c>
      <c r="S205" s="3">
        <f>SUM(Table3[[#This Row],[CNA Hours]], Table3[[#This Row],[NA TR Hours]], Table3[[#This Row],[Med Aide/Tech Hours]])</f>
        <v>121.83544444444445</v>
      </c>
      <c r="T205" s="3">
        <v>121.83544444444445</v>
      </c>
      <c r="U205" s="3">
        <v>0</v>
      </c>
      <c r="V205" s="3">
        <v>0</v>
      </c>
      <c r="W205" s="3">
        <f>SUM(Table3[[#This Row],[RN Hours Contract]:[Med Aide Hours Contract]])</f>
        <v>0</v>
      </c>
      <c r="X205" s="3">
        <v>0</v>
      </c>
      <c r="Y205" s="3">
        <v>0</v>
      </c>
      <c r="Z205" s="3">
        <v>0</v>
      </c>
      <c r="AA205" s="3">
        <v>0</v>
      </c>
      <c r="AB205" s="3">
        <v>0</v>
      </c>
      <c r="AC205" s="3">
        <v>0</v>
      </c>
      <c r="AD205" s="3">
        <v>0</v>
      </c>
      <c r="AE205" s="3">
        <v>0</v>
      </c>
      <c r="AF205" t="s">
        <v>203</v>
      </c>
      <c r="AG205" s="13">
        <v>3</v>
      </c>
      <c r="AQ205"/>
    </row>
    <row r="206" spans="1:43" x14ac:dyDescent="0.2">
      <c r="A206" t="s">
        <v>220</v>
      </c>
      <c r="B206" t="s">
        <v>426</v>
      </c>
      <c r="C206" t="s">
        <v>482</v>
      </c>
      <c r="D206" t="s">
        <v>546</v>
      </c>
      <c r="E206" s="3">
        <v>64.922222222222217</v>
      </c>
      <c r="F206" s="3">
        <f>Table3[[#This Row],[Total Hours Nurse Staffing]]/Table3[[#This Row],[MDS Census]]</f>
        <v>3.8359199041588226</v>
      </c>
      <c r="G206" s="3">
        <f>Table3[[#This Row],[Total Direct Care Staff Hours]]/Table3[[#This Row],[MDS Census]]</f>
        <v>3.5155365394489135</v>
      </c>
      <c r="H206" s="3">
        <f>Table3[[#This Row],[Total RN Hours (w/ Admin, DON)]]/Table3[[#This Row],[MDS Census]]</f>
        <v>0.59072052028067779</v>
      </c>
      <c r="I206" s="3">
        <f>Table3[[#This Row],[RN Hours (excl. Admin, DON)]]/Table3[[#This Row],[MDS Census]]</f>
        <v>0.40930686291288726</v>
      </c>
      <c r="J206" s="3">
        <f t="shared" si="3"/>
        <v>249.03644444444444</v>
      </c>
      <c r="K206" s="3">
        <f>SUM(Table3[[#This Row],[RN Hours (excl. Admin, DON)]], Table3[[#This Row],[LPN Hours (excl. Admin)]], Table3[[#This Row],[CNA Hours]], Table3[[#This Row],[NA TR Hours]], Table3[[#This Row],[Med Aide/Tech Hours]])</f>
        <v>228.23644444444446</v>
      </c>
      <c r="L206" s="3">
        <f>SUM(Table3[[#This Row],[RN Hours (excl. Admin, DON)]:[RN DON Hours]])</f>
        <v>38.350888888888889</v>
      </c>
      <c r="M206" s="3">
        <v>26.57311111111111</v>
      </c>
      <c r="N206" s="3">
        <v>6.6222222222222218</v>
      </c>
      <c r="O206" s="3">
        <v>5.1555555555555559</v>
      </c>
      <c r="P206" s="3">
        <f>SUM(Table3[[#This Row],[LPN Hours (excl. Admin)]:[LPN Admin Hours]])</f>
        <v>64.558333333333337</v>
      </c>
      <c r="Q206" s="3">
        <v>55.536111111111111</v>
      </c>
      <c r="R206" s="3">
        <v>9.0222222222222221</v>
      </c>
      <c r="S206" s="3">
        <f>SUM(Table3[[#This Row],[CNA Hours]], Table3[[#This Row],[NA TR Hours]], Table3[[#This Row],[Med Aide/Tech Hours]])</f>
        <v>146.12722222222223</v>
      </c>
      <c r="T206" s="3">
        <v>131.92722222222224</v>
      </c>
      <c r="U206" s="3">
        <v>0</v>
      </c>
      <c r="V206" s="3">
        <v>14.2</v>
      </c>
      <c r="W206" s="3">
        <f>SUM(Table3[[#This Row],[RN Hours Contract]:[Med Aide Hours Contract]])</f>
        <v>3.6531111111111119</v>
      </c>
      <c r="X206" s="3">
        <v>9.2555555555555558E-2</v>
      </c>
      <c r="Y206" s="3">
        <v>0</v>
      </c>
      <c r="Z206" s="3">
        <v>0</v>
      </c>
      <c r="AA206" s="3">
        <v>0</v>
      </c>
      <c r="AB206" s="3">
        <v>0</v>
      </c>
      <c r="AC206" s="3">
        <v>3.5605555555555561</v>
      </c>
      <c r="AD206" s="3">
        <v>0</v>
      </c>
      <c r="AE206" s="3">
        <v>0</v>
      </c>
      <c r="AF206" t="s">
        <v>204</v>
      </c>
      <c r="AG206" s="13">
        <v>3</v>
      </c>
      <c r="AQ206"/>
    </row>
    <row r="207" spans="1:43" x14ac:dyDescent="0.2">
      <c r="A207" t="s">
        <v>220</v>
      </c>
      <c r="B207" t="s">
        <v>427</v>
      </c>
      <c r="C207" t="s">
        <v>480</v>
      </c>
      <c r="D207" t="s">
        <v>535</v>
      </c>
      <c r="E207" s="3">
        <v>36.555555555555557</v>
      </c>
      <c r="F207" s="3">
        <f>Table3[[#This Row],[Total Hours Nurse Staffing]]/Table3[[#This Row],[MDS Census]]</f>
        <v>5.7546200607902733</v>
      </c>
      <c r="G207" s="3">
        <f>Table3[[#This Row],[Total Direct Care Staff Hours]]/Table3[[#This Row],[MDS Census]]</f>
        <v>5.2165045592705157</v>
      </c>
      <c r="H207" s="3">
        <f>Table3[[#This Row],[Total RN Hours (w/ Admin, DON)]]/Table3[[#This Row],[MDS Census]]</f>
        <v>0.9317629179331306</v>
      </c>
      <c r="I207" s="3">
        <f>Table3[[#This Row],[RN Hours (excl. Admin, DON)]]/Table3[[#This Row],[MDS Census]]</f>
        <v>0.67279635258358661</v>
      </c>
      <c r="J207" s="3">
        <f t="shared" si="3"/>
        <v>210.36333333333334</v>
      </c>
      <c r="K207" s="3">
        <f>SUM(Table3[[#This Row],[RN Hours (excl. Admin, DON)]], Table3[[#This Row],[LPN Hours (excl. Admin)]], Table3[[#This Row],[CNA Hours]], Table3[[#This Row],[NA TR Hours]], Table3[[#This Row],[Med Aide/Tech Hours]])</f>
        <v>190.6922222222222</v>
      </c>
      <c r="L207" s="3">
        <f>SUM(Table3[[#This Row],[RN Hours (excl. Admin, DON)]:[RN DON Hours]])</f>
        <v>34.06111111111111</v>
      </c>
      <c r="M207" s="3">
        <v>24.594444444444445</v>
      </c>
      <c r="N207" s="3">
        <v>5.333333333333333</v>
      </c>
      <c r="O207" s="3">
        <v>4.1333333333333337</v>
      </c>
      <c r="P207" s="3">
        <f>SUM(Table3[[#This Row],[LPN Hours (excl. Admin)]:[LPN Admin Hours]])</f>
        <v>30.335555555555551</v>
      </c>
      <c r="Q207" s="3">
        <v>20.13111111111111</v>
      </c>
      <c r="R207" s="3">
        <v>10.204444444444443</v>
      </c>
      <c r="S207" s="3">
        <f>SUM(Table3[[#This Row],[CNA Hours]], Table3[[#This Row],[NA TR Hours]], Table3[[#This Row],[Med Aide/Tech Hours]])</f>
        <v>145.96666666666667</v>
      </c>
      <c r="T207" s="3">
        <v>122.89</v>
      </c>
      <c r="U207" s="3">
        <v>0</v>
      </c>
      <c r="V207" s="3">
        <v>23.076666666666657</v>
      </c>
      <c r="W207" s="3">
        <f>SUM(Table3[[#This Row],[RN Hours Contract]:[Med Aide Hours Contract]])</f>
        <v>0</v>
      </c>
      <c r="X207" s="3">
        <v>0</v>
      </c>
      <c r="Y207" s="3">
        <v>0</v>
      </c>
      <c r="Z207" s="3">
        <v>0</v>
      </c>
      <c r="AA207" s="3">
        <v>0</v>
      </c>
      <c r="AB207" s="3">
        <v>0</v>
      </c>
      <c r="AC207" s="3">
        <v>0</v>
      </c>
      <c r="AD207" s="3">
        <v>0</v>
      </c>
      <c r="AE207" s="3">
        <v>0</v>
      </c>
      <c r="AF207" t="s">
        <v>205</v>
      </c>
      <c r="AG207" s="13">
        <v>3</v>
      </c>
      <c r="AQ207"/>
    </row>
    <row r="208" spans="1:43" x14ac:dyDescent="0.2">
      <c r="A208" t="s">
        <v>220</v>
      </c>
      <c r="B208" t="s">
        <v>428</v>
      </c>
      <c r="C208" t="s">
        <v>448</v>
      </c>
      <c r="D208" t="s">
        <v>534</v>
      </c>
      <c r="E208" s="3">
        <v>19.600000000000001</v>
      </c>
      <c r="F208" s="3">
        <f>Table3[[#This Row],[Total Hours Nurse Staffing]]/Table3[[#This Row],[MDS Census]]</f>
        <v>5.9219387755102035</v>
      </c>
      <c r="G208" s="3">
        <f>Table3[[#This Row],[Total Direct Care Staff Hours]]/Table3[[#This Row],[MDS Census]]</f>
        <v>5.4530045351473921</v>
      </c>
      <c r="H208" s="3">
        <f>Table3[[#This Row],[Total RN Hours (w/ Admin, DON)]]/Table3[[#This Row],[MDS Census]]</f>
        <v>1.4230725623582765</v>
      </c>
      <c r="I208" s="3">
        <f>Table3[[#This Row],[RN Hours (excl. Admin, DON)]]/Table3[[#This Row],[MDS Census]]</f>
        <v>0.95413832199546478</v>
      </c>
      <c r="J208" s="3">
        <f t="shared" si="3"/>
        <v>116.07</v>
      </c>
      <c r="K208" s="3">
        <f>SUM(Table3[[#This Row],[RN Hours (excl. Admin, DON)]], Table3[[#This Row],[LPN Hours (excl. Admin)]], Table3[[#This Row],[CNA Hours]], Table3[[#This Row],[NA TR Hours]], Table3[[#This Row],[Med Aide/Tech Hours]])</f>
        <v>106.87888888888889</v>
      </c>
      <c r="L208" s="3">
        <f>SUM(Table3[[#This Row],[RN Hours (excl. Admin, DON)]:[RN DON Hours]])</f>
        <v>27.89222222222222</v>
      </c>
      <c r="M208" s="3">
        <v>18.701111111111111</v>
      </c>
      <c r="N208" s="3">
        <v>4.1244444444444408</v>
      </c>
      <c r="O208" s="3">
        <v>5.0666666666666664</v>
      </c>
      <c r="P208" s="3">
        <f>SUM(Table3[[#This Row],[LPN Hours (excl. Admin)]:[LPN Admin Hours]])</f>
        <v>26.958333333333332</v>
      </c>
      <c r="Q208" s="3">
        <v>26.958333333333332</v>
      </c>
      <c r="R208" s="3">
        <v>0</v>
      </c>
      <c r="S208" s="3">
        <f>SUM(Table3[[#This Row],[CNA Hours]], Table3[[#This Row],[NA TR Hours]], Table3[[#This Row],[Med Aide/Tech Hours]])</f>
        <v>61.219444444444441</v>
      </c>
      <c r="T208" s="3">
        <v>59.383333333333333</v>
      </c>
      <c r="U208" s="3">
        <v>0</v>
      </c>
      <c r="V208" s="3">
        <v>1.836111111111111</v>
      </c>
      <c r="W208" s="3">
        <f>SUM(Table3[[#This Row],[RN Hours Contract]:[Med Aide Hours Contract]])</f>
        <v>0</v>
      </c>
      <c r="X208" s="3">
        <v>0</v>
      </c>
      <c r="Y208" s="3">
        <v>0</v>
      </c>
      <c r="Z208" s="3">
        <v>0</v>
      </c>
      <c r="AA208" s="3">
        <v>0</v>
      </c>
      <c r="AB208" s="3">
        <v>0</v>
      </c>
      <c r="AC208" s="3">
        <v>0</v>
      </c>
      <c r="AD208" s="3">
        <v>0</v>
      </c>
      <c r="AE208" s="3">
        <v>0</v>
      </c>
      <c r="AF208" t="s">
        <v>206</v>
      </c>
      <c r="AG208" s="13">
        <v>3</v>
      </c>
      <c r="AQ208"/>
    </row>
    <row r="209" spans="1:43" x14ac:dyDescent="0.2">
      <c r="A209" t="s">
        <v>220</v>
      </c>
      <c r="B209" t="s">
        <v>221</v>
      </c>
      <c r="C209" t="s">
        <v>465</v>
      </c>
      <c r="D209" t="s">
        <v>546</v>
      </c>
      <c r="E209" s="3">
        <v>30.644444444444446</v>
      </c>
      <c r="F209" s="3">
        <f>Table3[[#This Row],[Total Hours Nurse Staffing]]/Table3[[#This Row],[MDS Census]]</f>
        <v>5.91816533720087</v>
      </c>
      <c r="G209" s="3">
        <f>Table3[[#This Row],[Total Direct Care Staff Hours]]/Table3[[#This Row],[MDS Census]]</f>
        <v>5.3238651196519218</v>
      </c>
      <c r="H209" s="3">
        <f>Table3[[#This Row],[Total RN Hours (w/ Admin, DON)]]/Table3[[#This Row],[MDS Census]]</f>
        <v>1.071301667875272</v>
      </c>
      <c r="I209" s="3">
        <f>Table3[[#This Row],[RN Hours (excl. Admin, DON)]]/Table3[[#This Row],[MDS Census]]</f>
        <v>0.65106961566352428</v>
      </c>
      <c r="J209" s="3">
        <f t="shared" si="3"/>
        <v>181.35888888888888</v>
      </c>
      <c r="K209" s="3">
        <f>SUM(Table3[[#This Row],[RN Hours (excl. Admin, DON)]], Table3[[#This Row],[LPN Hours (excl. Admin)]], Table3[[#This Row],[CNA Hours]], Table3[[#This Row],[NA TR Hours]], Table3[[#This Row],[Med Aide/Tech Hours]])</f>
        <v>163.1468888888889</v>
      </c>
      <c r="L209" s="3">
        <f>SUM(Table3[[#This Row],[RN Hours (excl. Admin, DON)]:[RN DON Hours]])</f>
        <v>32.829444444444448</v>
      </c>
      <c r="M209" s="3">
        <v>19.951666666666668</v>
      </c>
      <c r="N209" s="3">
        <v>7.1888888888888891</v>
      </c>
      <c r="O209" s="3">
        <v>5.6888888888888891</v>
      </c>
      <c r="P209" s="3">
        <f>SUM(Table3[[#This Row],[LPN Hours (excl. Admin)]:[LPN Admin Hours]])</f>
        <v>38.51455555555556</v>
      </c>
      <c r="Q209" s="3">
        <v>33.180333333333337</v>
      </c>
      <c r="R209" s="3">
        <v>5.3342222222222224</v>
      </c>
      <c r="S209" s="3">
        <f>SUM(Table3[[#This Row],[CNA Hours]], Table3[[#This Row],[NA TR Hours]], Table3[[#This Row],[Med Aide/Tech Hours]])</f>
        <v>110.01488888888889</v>
      </c>
      <c r="T209" s="3">
        <v>110.01488888888889</v>
      </c>
      <c r="U209" s="3">
        <v>0</v>
      </c>
      <c r="V209" s="3">
        <v>0</v>
      </c>
      <c r="W209" s="3">
        <f>SUM(Table3[[#This Row],[RN Hours Contract]:[Med Aide Hours Contract]])</f>
        <v>1.1111111111111112E-2</v>
      </c>
      <c r="X209" s="3">
        <v>0</v>
      </c>
      <c r="Y209" s="3">
        <v>1.1111111111111112E-2</v>
      </c>
      <c r="Z209" s="3">
        <v>0</v>
      </c>
      <c r="AA209" s="3">
        <v>0</v>
      </c>
      <c r="AB209" s="3">
        <v>0</v>
      </c>
      <c r="AC209" s="3">
        <v>0</v>
      </c>
      <c r="AD209" s="3">
        <v>0</v>
      </c>
      <c r="AE209" s="3">
        <v>0</v>
      </c>
      <c r="AF209" t="s">
        <v>207</v>
      </c>
      <c r="AG209" s="13">
        <v>3</v>
      </c>
      <c r="AQ209"/>
    </row>
    <row r="210" spans="1:43" x14ac:dyDescent="0.2">
      <c r="A210" t="s">
        <v>220</v>
      </c>
      <c r="B210" t="s">
        <v>429</v>
      </c>
      <c r="C210" t="s">
        <v>497</v>
      </c>
      <c r="D210" t="s">
        <v>536</v>
      </c>
      <c r="E210" s="3">
        <v>62.266666666666666</v>
      </c>
      <c r="F210" s="3">
        <f>Table3[[#This Row],[Total Hours Nurse Staffing]]/Table3[[#This Row],[MDS Census]]</f>
        <v>4.724214846538187</v>
      </c>
      <c r="G210" s="3">
        <f>Table3[[#This Row],[Total Direct Care Staff Hours]]/Table3[[#This Row],[MDS Census]]</f>
        <v>4.2399179157744475</v>
      </c>
      <c r="H210" s="3">
        <f>Table3[[#This Row],[Total RN Hours (w/ Admin, DON)]]/Table3[[#This Row],[MDS Census]]</f>
        <v>0.7522305496074233</v>
      </c>
      <c r="I210" s="3">
        <f>Table3[[#This Row],[RN Hours (excl. Admin, DON)]]/Table3[[#This Row],[MDS Census]]</f>
        <v>0.45650428265524629</v>
      </c>
      <c r="J210" s="3">
        <f t="shared" si="3"/>
        <v>294.1611111111111</v>
      </c>
      <c r="K210" s="3">
        <f>SUM(Table3[[#This Row],[RN Hours (excl. Admin, DON)]], Table3[[#This Row],[LPN Hours (excl. Admin)]], Table3[[#This Row],[CNA Hours]], Table3[[#This Row],[NA TR Hours]], Table3[[#This Row],[Med Aide/Tech Hours]])</f>
        <v>264.00555555555559</v>
      </c>
      <c r="L210" s="3">
        <f>SUM(Table3[[#This Row],[RN Hours (excl. Admin, DON)]:[RN DON Hours]])</f>
        <v>46.838888888888889</v>
      </c>
      <c r="M210" s="3">
        <v>28.425000000000001</v>
      </c>
      <c r="N210" s="3">
        <v>13.436111111111112</v>
      </c>
      <c r="O210" s="3">
        <v>4.9777777777777779</v>
      </c>
      <c r="P210" s="3">
        <f>SUM(Table3[[#This Row],[LPN Hours (excl. Admin)]:[LPN Admin Hours]])</f>
        <v>90.677777777777777</v>
      </c>
      <c r="Q210" s="3">
        <v>78.936111111111117</v>
      </c>
      <c r="R210" s="3">
        <v>11.741666666666667</v>
      </c>
      <c r="S210" s="3">
        <f>SUM(Table3[[#This Row],[CNA Hours]], Table3[[#This Row],[NA TR Hours]], Table3[[#This Row],[Med Aide/Tech Hours]])</f>
        <v>156.64444444444445</v>
      </c>
      <c r="T210" s="3">
        <v>134.80000000000001</v>
      </c>
      <c r="U210" s="3">
        <v>0</v>
      </c>
      <c r="V210" s="3">
        <v>21.844444444444445</v>
      </c>
      <c r="W210" s="3">
        <f>SUM(Table3[[#This Row],[RN Hours Contract]:[Med Aide Hours Contract]])</f>
        <v>0</v>
      </c>
      <c r="X210" s="3">
        <v>0</v>
      </c>
      <c r="Y210" s="3">
        <v>0</v>
      </c>
      <c r="Z210" s="3">
        <v>0</v>
      </c>
      <c r="AA210" s="3">
        <v>0</v>
      </c>
      <c r="AB210" s="3">
        <v>0</v>
      </c>
      <c r="AC210" s="3">
        <v>0</v>
      </c>
      <c r="AD210" s="3">
        <v>0</v>
      </c>
      <c r="AE210" s="3">
        <v>0</v>
      </c>
      <c r="AF210" t="s">
        <v>208</v>
      </c>
      <c r="AG210" s="13">
        <v>3</v>
      </c>
      <c r="AQ210"/>
    </row>
    <row r="211" spans="1:43" x14ac:dyDescent="0.2">
      <c r="A211" t="s">
        <v>220</v>
      </c>
      <c r="B211" t="s">
        <v>430</v>
      </c>
      <c r="C211" t="s">
        <v>465</v>
      </c>
      <c r="D211" t="s">
        <v>547</v>
      </c>
      <c r="E211" s="3">
        <v>48.93333333333333</v>
      </c>
      <c r="F211" s="3">
        <f>Table3[[#This Row],[Total Hours Nurse Staffing]]/Table3[[#This Row],[MDS Census]]</f>
        <v>3.6978315168029066</v>
      </c>
      <c r="G211" s="3">
        <f>Table3[[#This Row],[Total Direct Care Staff Hours]]/Table3[[#This Row],[MDS Census]]</f>
        <v>3.3851044504995462</v>
      </c>
      <c r="H211" s="3">
        <f>Table3[[#This Row],[Total RN Hours (w/ Admin, DON)]]/Table3[[#This Row],[MDS Census]]</f>
        <v>0.50488192552225253</v>
      </c>
      <c r="I211" s="3">
        <f>Table3[[#This Row],[RN Hours (excl. Admin, DON)]]/Table3[[#This Row],[MDS Census]]</f>
        <v>0.25317892824704818</v>
      </c>
      <c r="J211" s="3">
        <f t="shared" si="3"/>
        <v>180.94722222222222</v>
      </c>
      <c r="K211" s="3">
        <f>SUM(Table3[[#This Row],[RN Hours (excl. Admin, DON)]], Table3[[#This Row],[LPN Hours (excl. Admin)]], Table3[[#This Row],[CNA Hours]], Table3[[#This Row],[NA TR Hours]], Table3[[#This Row],[Med Aide/Tech Hours]])</f>
        <v>165.64444444444445</v>
      </c>
      <c r="L211" s="3">
        <f>SUM(Table3[[#This Row],[RN Hours (excl. Admin, DON)]:[RN DON Hours]])</f>
        <v>24.705555555555556</v>
      </c>
      <c r="M211" s="3">
        <v>12.388888888888889</v>
      </c>
      <c r="N211" s="3">
        <v>10.027777777777779</v>
      </c>
      <c r="O211" s="3">
        <v>2.2888888888888888</v>
      </c>
      <c r="P211" s="3">
        <f>SUM(Table3[[#This Row],[LPN Hours (excl. Admin)]:[LPN Admin Hours]])</f>
        <v>41.727777777777781</v>
      </c>
      <c r="Q211" s="3">
        <v>38.741666666666667</v>
      </c>
      <c r="R211" s="3">
        <v>2.9861111111111112</v>
      </c>
      <c r="S211" s="3">
        <f>SUM(Table3[[#This Row],[CNA Hours]], Table3[[#This Row],[NA TR Hours]], Table3[[#This Row],[Med Aide/Tech Hours]])</f>
        <v>114.51388888888889</v>
      </c>
      <c r="T211" s="3">
        <v>104.55277777777778</v>
      </c>
      <c r="U211" s="3">
        <v>0</v>
      </c>
      <c r="V211" s="3">
        <v>9.9611111111111104</v>
      </c>
      <c r="W211" s="3">
        <f>SUM(Table3[[#This Row],[RN Hours Contract]:[Med Aide Hours Contract]])</f>
        <v>4.2888888888888888</v>
      </c>
      <c r="X211" s="3">
        <v>0.45277777777777778</v>
      </c>
      <c r="Y211" s="3">
        <v>0</v>
      </c>
      <c r="Z211" s="3">
        <v>0</v>
      </c>
      <c r="AA211" s="3">
        <v>3.5</v>
      </c>
      <c r="AB211" s="3">
        <v>0</v>
      </c>
      <c r="AC211" s="3">
        <v>0.33611111111111114</v>
      </c>
      <c r="AD211" s="3">
        <v>0</v>
      </c>
      <c r="AE211" s="3">
        <v>0</v>
      </c>
      <c r="AF211" t="s">
        <v>209</v>
      </c>
      <c r="AG211" s="13">
        <v>3</v>
      </c>
      <c r="AQ211"/>
    </row>
    <row r="212" spans="1:43" x14ac:dyDescent="0.2">
      <c r="A212" t="s">
        <v>220</v>
      </c>
      <c r="B212" t="s">
        <v>431</v>
      </c>
      <c r="C212" t="s">
        <v>530</v>
      </c>
      <c r="D212" t="s">
        <v>536</v>
      </c>
      <c r="E212" s="3">
        <v>55.711111111111109</v>
      </c>
      <c r="F212" s="3">
        <f>Table3[[#This Row],[Total Hours Nurse Staffing]]/Table3[[#This Row],[MDS Census]]</f>
        <v>4.2395293179098523</v>
      </c>
      <c r="G212" s="3">
        <f>Table3[[#This Row],[Total Direct Care Staff Hours]]/Table3[[#This Row],[MDS Census]]</f>
        <v>3.8206521739130435</v>
      </c>
      <c r="H212" s="3">
        <f>Table3[[#This Row],[Total RN Hours (w/ Admin, DON)]]/Table3[[#This Row],[MDS Census]]</f>
        <v>0.781761069006781</v>
      </c>
      <c r="I212" s="3">
        <f>Table3[[#This Row],[RN Hours (excl. Admin, DON)]]/Table3[[#This Row],[MDS Census]]</f>
        <v>0.48344635021938576</v>
      </c>
      <c r="J212" s="3">
        <f t="shared" si="3"/>
        <v>236.18888888888887</v>
      </c>
      <c r="K212" s="3">
        <f>SUM(Table3[[#This Row],[RN Hours (excl. Admin, DON)]], Table3[[#This Row],[LPN Hours (excl. Admin)]], Table3[[#This Row],[CNA Hours]], Table3[[#This Row],[NA TR Hours]], Table3[[#This Row],[Med Aide/Tech Hours]])</f>
        <v>212.85277777777776</v>
      </c>
      <c r="L212" s="3">
        <f>SUM(Table3[[#This Row],[RN Hours (excl. Admin, DON)]:[RN DON Hours]])</f>
        <v>43.552777777777777</v>
      </c>
      <c r="M212" s="3">
        <v>26.933333333333334</v>
      </c>
      <c r="N212" s="3">
        <v>11.455555555555556</v>
      </c>
      <c r="O212" s="3">
        <v>5.1638888888888888</v>
      </c>
      <c r="P212" s="3">
        <f>SUM(Table3[[#This Row],[LPN Hours (excl. Admin)]:[LPN Admin Hours]])</f>
        <v>69.441666666666663</v>
      </c>
      <c r="Q212" s="3">
        <v>62.725000000000001</v>
      </c>
      <c r="R212" s="3">
        <v>6.7166666666666668</v>
      </c>
      <c r="S212" s="3">
        <f>SUM(Table3[[#This Row],[CNA Hours]], Table3[[#This Row],[NA TR Hours]], Table3[[#This Row],[Med Aide/Tech Hours]])</f>
        <v>123.19444444444444</v>
      </c>
      <c r="T212" s="3">
        <v>123.19444444444444</v>
      </c>
      <c r="U212" s="3">
        <v>0</v>
      </c>
      <c r="V212" s="3">
        <v>0</v>
      </c>
      <c r="W212" s="3">
        <f>SUM(Table3[[#This Row],[RN Hours Contract]:[Med Aide Hours Contract]])</f>
        <v>0</v>
      </c>
      <c r="X212" s="3">
        <v>0</v>
      </c>
      <c r="Y212" s="3">
        <v>0</v>
      </c>
      <c r="Z212" s="3">
        <v>0</v>
      </c>
      <c r="AA212" s="3">
        <v>0</v>
      </c>
      <c r="AB212" s="3">
        <v>0</v>
      </c>
      <c r="AC212" s="3">
        <v>0</v>
      </c>
      <c r="AD212" s="3">
        <v>0</v>
      </c>
      <c r="AE212" s="3">
        <v>0</v>
      </c>
      <c r="AF212" t="s">
        <v>210</v>
      </c>
      <c r="AG212" s="13">
        <v>3</v>
      </c>
      <c r="AQ212"/>
    </row>
    <row r="213" spans="1:43" x14ac:dyDescent="0.2">
      <c r="A213" t="s">
        <v>220</v>
      </c>
      <c r="B213" t="s">
        <v>432</v>
      </c>
      <c r="C213" t="s">
        <v>468</v>
      </c>
      <c r="D213" t="s">
        <v>548</v>
      </c>
      <c r="E213" s="3">
        <v>46.155555555555559</v>
      </c>
      <c r="F213" s="3">
        <f>Table3[[#This Row],[Total Hours Nurse Staffing]]/Table3[[#This Row],[MDS Census]]</f>
        <v>5.1325589792970625</v>
      </c>
      <c r="G213" s="3">
        <f>Table3[[#This Row],[Total Direct Care Staff Hours]]/Table3[[#This Row],[MDS Census]]</f>
        <v>4.7595450168512281</v>
      </c>
      <c r="H213" s="3">
        <f>Table3[[#This Row],[Total RN Hours (w/ Admin, DON)]]/Table3[[#This Row],[MDS Census]]</f>
        <v>1.015045739046702</v>
      </c>
      <c r="I213" s="3">
        <f>Table3[[#This Row],[RN Hours (excl. Admin, DON)]]/Table3[[#This Row],[MDS Census]]</f>
        <v>0.64203177660086663</v>
      </c>
      <c r="J213" s="3">
        <f t="shared" si="3"/>
        <v>236.89611111111111</v>
      </c>
      <c r="K213" s="3">
        <f>SUM(Table3[[#This Row],[RN Hours (excl. Admin, DON)]], Table3[[#This Row],[LPN Hours (excl. Admin)]], Table3[[#This Row],[CNA Hours]], Table3[[#This Row],[NA TR Hours]], Table3[[#This Row],[Med Aide/Tech Hours]])</f>
        <v>219.67944444444447</v>
      </c>
      <c r="L213" s="3">
        <f>SUM(Table3[[#This Row],[RN Hours (excl. Admin, DON)]:[RN DON Hours]])</f>
        <v>46.85</v>
      </c>
      <c r="M213" s="3">
        <v>29.633333333333333</v>
      </c>
      <c r="N213" s="3">
        <v>11.883333333333333</v>
      </c>
      <c r="O213" s="3">
        <v>5.333333333333333</v>
      </c>
      <c r="P213" s="3">
        <f>SUM(Table3[[#This Row],[LPN Hours (excl. Admin)]:[LPN Admin Hours]])</f>
        <v>52.737777777777772</v>
      </c>
      <c r="Q213" s="3">
        <v>52.737777777777772</v>
      </c>
      <c r="R213" s="3">
        <v>0</v>
      </c>
      <c r="S213" s="3">
        <f>SUM(Table3[[#This Row],[CNA Hours]], Table3[[#This Row],[NA TR Hours]], Table3[[#This Row],[Med Aide/Tech Hours]])</f>
        <v>137.30833333333334</v>
      </c>
      <c r="T213" s="3">
        <v>120.98888888888889</v>
      </c>
      <c r="U213" s="3">
        <v>0</v>
      </c>
      <c r="V213" s="3">
        <v>16.319444444444443</v>
      </c>
      <c r="W213" s="3">
        <f>SUM(Table3[[#This Row],[RN Hours Contract]:[Med Aide Hours Contract]])</f>
        <v>8.823888888888888</v>
      </c>
      <c r="X213" s="3">
        <v>0</v>
      </c>
      <c r="Y213" s="3">
        <v>0</v>
      </c>
      <c r="Z213" s="3">
        <v>0</v>
      </c>
      <c r="AA213" s="3">
        <v>8.823888888888888</v>
      </c>
      <c r="AB213" s="3">
        <v>0</v>
      </c>
      <c r="AC213" s="3">
        <v>0</v>
      </c>
      <c r="AD213" s="3">
        <v>0</v>
      </c>
      <c r="AE213" s="3">
        <v>0</v>
      </c>
      <c r="AF213" t="s">
        <v>211</v>
      </c>
      <c r="AG213" s="13">
        <v>3</v>
      </c>
      <c r="AQ213"/>
    </row>
    <row r="214" spans="1:43" x14ac:dyDescent="0.2">
      <c r="A214" t="s">
        <v>220</v>
      </c>
      <c r="B214" t="s">
        <v>433</v>
      </c>
      <c r="C214" t="s">
        <v>465</v>
      </c>
      <c r="D214" t="s">
        <v>547</v>
      </c>
      <c r="E214" s="3">
        <v>20.677777777777777</v>
      </c>
      <c r="F214" s="3">
        <f>Table3[[#This Row],[Total Hours Nurse Staffing]]/Table3[[#This Row],[MDS Census]]</f>
        <v>3.624653412144009</v>
      </c>
      <c r="G214" s="3">
        <f>Table3[[#This Row],[Total Direct Care Staff Hours]]/Table3[[#This Row],[MDS Census]]</f>
        <v>3.3423374529822683</v>
      </c>
      <c r="H214" s="3">
        <f>Table3[[#This Row],[Total RN Hours (w/ Admin, DON)]]/Table3[[#This Row],[MDS Census]]</f>
        <v>0.77266523374529827</v>
      </c>
      <c r="I214" s="3">
        <f>Table3[[#This Row],[RN Hours (excl. Admin, DON)]]/Table3[[#This Row],[MDS Census]]</f>
        <v>0.66653949489521769</v>
      </c>
      <c r="J214" s="3">
        <f t="shared" si="3"/>
        <v>74.949777777777783</v>
      </c>
      <c r="K214" s="3">
        <f>SUM(Table3[[#This Row],[RN Hours (excl. Admin, DON)]], Table3[[#This Row],[LPN Hours (excl. Admin)]], Table3[[#This Row],[CNA Hours]], Table3[[#This Row],[NA TR Hours]], Table3[[#This Row],[Med Aide/Tech Hours]])</f>
        <v>69.112111111111119</v>
      </c>
      <c r="L214" s="3">
        <f>SUM(Table3[[#This Row],[RN Hours (excl. Admin, DON)]:[RN DON Hours]])</f>
        <v>15.977</v>
      </c>
      <c r="M214" s="3">
        <v>13.782555555555556</v>
      </c>
      <c r="N214" s="3">
        <v>1.7944444444444445</v>
      </c>
      <c r="O214" s="3">
        <v>0.4</v>
      </c>
      <c r="P214" s="3">
        <f>SUM(Table3[[#This Row],[LPN Hours (excl. Admin)]:[LPN Admin Hours]])</f>
        <v>17.364111111111111</v>
      </c>
      <c r="Q214" s="3">
        <v>13.72088888888889</v>
      </c>
      <c r="R214" s="3">
        <v>3.6432222222222213</v>
      </c>
      <c r="S214" s="3">
        <f>SUM(Table3[[#This Row],[CNA Hours]], Table3[[#This Row],[NA TR Hours]], Table3[[#This Row],[Med Aide/Tech Hours]])</f>
        <v>41.608666666666672</v>
      </c>
      <c r="T214" s="3">
        <v>41.608666666666672</v>
      </c>
      <c r="U214" s="3">
        <v>0</v>
      </c>
      <c r="V214" s="3">
        <v>0</v>
      </c>
      <c r="W214" s="3">
        <f>SUM(Table3[[#This Row],[RN Hours Contract]:[Med Aide Hours Contract]])</f>
        <v>0</v>
      </c>
      <c r="X214" s="3">
        <v>0</v>
      </c>
      <c r="Y214" s="3">
        <v>0</v>
      </c>
      <c r="Z214" s="3">
        <v>0</v>
      </c>
      <c r="AA214" s="3">
        <v>0</v>
      </c>
      <c r="AB214" s="3">
        <v>0</v>
      </c>
      <c r="AC214" s="3">
        <v>0</v>
      </c>
      <c r="AD214" s="3">
        <v>0</v>
      </c>
      <c r="AE214" s="3">
        <v>0</v>
      </c>
      <c r="AF214" t="s">
        <v>212</v>
      </c>
      <c r="AG214" s="13">
        <v>3</v>
      </c>
      <c r="AQ214"/>
    </row>
    <row r="215" spans="1:43" x14ac:dyDescent="0.2">
      <c r="A215" t="s">
        <v>220</v>
      </c>
      <c r="B215" t="s">
        <v>434</v>
      </c>
      <c r="C215" t="s">
        <v>531</v>
      </c>
      <c r="D215" t="s">
        <v>546</v>
      </c>
      <c r="E215" s="3">
        <v>64.722222222222229</v>
      </c>
      <c r="F215" s="3">
        <f>Table3[[#This Row],[Total Hours Nurse Staffing]]/Table3[[#This Row],[MDS Census]]</f>
        <v>4.17061287553648</v>
      </c>
      <c r="G215" s="3">
        <f>Table3[[#This Row],[Total Direct Care Staff Hours]]/Table3[[#This Row],[MDS Census]]</f>
        <v>3.9584240343347643</v>
      </c>
      <c r="H215" s="3">
        <f>Table3[[#This Row],[Total RN Hours (w/ Admin, DON)]]/Table3[[#This Row],[MDS Census]]</f>
        <v>0.83540429184549347</v>
      </c>
      <c r="I215" s="3">
        <f>Table3[[#This Row],[RN Hours (excl. Admin, DON)]]/Table3[[#This Row],[MDS Census]]</f>
        <v>0.6232154506437767</v>
      </c>
      <c r="J215" s="3">
        <f t="shared" si="3"/>
        <v>269.93133333333333</v>
      </c>
      <c r="K215" s="3">
        <f>SUM(Table3[[#This Row],[RN Hours (excl. Admin, DON)]], Table3[[#This Row],[LPN Hours (excl. Admin)]], Table3[[#This Row],[CNA Hours]], Table3[[#This Row],[NA TR Hours]], Table3[[#This Row],[Med Aide/Tech Hours]])</f>
        <v>256.19800000000004</v>
      </c>
      <c r="L215" s="3">
        <f>SUM(Table3[[#This Row],[RN Hours (excl. Admin, DON)]:[RN DON Hours]])</f>
        <v>54.069222222222223</v>
      </c>
      <c r="M215" s="3">
        <v>40.335888888888888</v>
      </c>
      <c r="N215" s="3">
        <v>13.733333333333333</v>
      </c>
      <c r="O215" s="3">
        <v>0</v>
      </c>
      <c r="P215" s="3">
        <f>SUM(Table3[[#This Row],[LPN Hours (excl. Admin)]:[LPN Admin Hours]])</f>
        <v>66.386111111111106</v>
      </c>
      <c r="Q215" s="3">
        <v>66.386111111111106</v>
      </c>
      <c r="R215" s="3">
        <v>0</v>
      </c>
      <c r="S215" s="3">
        <f>SUM(Table3[[#This Row],[CNA Hours]], Table3[[#This Row],[NA TR Hours]], Table3[[#This Row],[Med Aide/Tech Hours]])</f>
        <v>149.476</v>
      </c>
      <c r="T215" s="3">
        <v>121.35655555555556</v>
      </c>
      <c r="U215" s="3">
        <v>0</v>
      </c>
      <c r="V215" s="3">
        <v>28.119444444444444</v>
      </c>
      <c r="W215" s="3">
        <f>SUM(Table3[[#This Row],[RN Hours Contract]:[Med Aide Hours Contract]])</f>
        <v>0</v>
      </c>
      <c r="X215" s="3">
        <v>0</v>
      </c>
      <c r="Y215" s="3">
        <v>0</v>
      </c>
      <c r="Z215" s="3">
        <v>0</v>
      </c>
      <c r="AA215" s="3">
        <v>0</v>
      </c>
      <c r="AB215" s="3">
        <v>0</v>
      </c>
      <c r="AC215" s="3">
        <v>0</v>
      </c>
      <c r="AD215" s="3">
        <v>0</v>
      </c>
      <c r="AE215" s="3">
        <v>0</v>
      </c>
      <c r="AF215" t="s">
        <v>213</v>
      </c>
      <c r="AG215" s="13">
        <v>3</v>
      </c>
      <c r="AQ215"/>
    </row>
    <row r="216" spans="1:43" x14ac:dyDescent="0.2">
      <c r="A216" t="s">
        <v>220</v>
      </c>
      <c r="B216" t="s">
        <v>435</v>
      </c>
      <c r="C216" t="s">
        <v>532</v>
      </c>
      <c r="D216" t="s">
        <v>551</v>
      </c>
      <c r="E216" s="3">
        <v>50.6</v>
      </c>
      <c r="F216" s="3">
        <f>Table3[[#This Row],[Total Hours Nurse Staffing]]/Table3[[#This Row],[MDS Census]]</f>
        <v>3.830674132630655</v>
      </c>
      <c r="G216" s="3">
        <f>Table3[[#This Row],[Total Direct Care Staff Hours]]/Table3[[#This Row],[MDS Census]]</f>
        <v>3.2263702239789196</v>
      </c>
      <c r="H216" s="3">
        <f>Table3[[#This Row],[Total RN Hours (w/ Admin, DON)]]/Table3[[#This Row],[MDS Census]]</f>
        <v>0.85957839262187086</v>
      </c>
      <c r="I216" s="3">
        <f>Table3[[#This Row],[RN Hours (excl. Admin, DON)]]/Table3[[#This Row],[MDS Census]]</f>
        <v>0.36067632850241549</v>
      </c>
      <c r="J216" s="3">
        <f t="shared" si="3"/>
        <v>193.83211111111115</v>
      </c>
      <c r="K216" s="3">
        <f>SUM(Table3[[#This Row],[RN Hours (excl. Admin, DON)]], Table3[[#This Row],[LPN Hours (excl. Admin)]], Table3[[#This Row],[CNA Hours]], Table3[[#This Row],[NA TR Hours]], Table3[[#This Row],[Med Aide/Tech Hours]])</f>
        <v>163.25433333333334</v>
      </c>
      <c r="L216" s="3">
        <f>SUM(Table3[[#This Row],[RN Hours (excl. Admin, DON)]:[RN DON Hours]])</f>
        <v>43.494666666666667</v>
      </c>
      <c r="M216" s="3">
        <v>18.250222222222224</v>
      </c>
      <c r="N216" s="3">
        <v>19.733333333333334</v>
      </c>
      <c r="O216" s="3">
        <v>5.5111111111111111</v>
      </c>
      <c r="P216" s="3">
        <f>SUM(Table3[[#This Row],[LPN Hours (excl. Admin)]:[LPN Admin Hours]])</f>
        <v>65.197333333333333</v>
      </c>
      <c r="Q216" s="3">
        <v>59.864000000000004</v>
      </c>
      <c r="R216" s="3">
        <v>5.333333333333333</v>
      </c>
      <c r="S216" s="3">
        <f>SUM(Table3[[#This Row],[CNA Hours]], Table3[[#This Row],[NA TR Hours]], Table3[[#This Row],[Med Aide/Tech Hours]])</f>
        <v>85.140111111111125</v>
      </c>
      <c r="T216" s="3">
        <v>80.597222222222229</v>
      </c>
      <c r="U216" s="3">
        <v>0</v>
      </c>
      <c r="V216" s="3">
        <v>4.5428888888888901</v>
      </c>
      <c r="W216" s="3">
        <f>SUM(Table3[[#This Row],[RN Hours Contract]:[Med Aide Hours Contract]])</f>
        <v>0.28055555555555556</v>
      </c>
      <c r="X216" s="3">
        <v>1.3888888888888888E-2</v>
      </c>
      <c r="Y216" s="3">
        <v>0.26666666666666666</v>
      </c>
      <c r="Z216" s="3">
        <v>0</v>
      </c>
      <c r="AA216" s="3">
        <v>0</v>
      </c>
      <c r="AB216" s="3">
        <v>0</v>
      </c>
      <c r="AC216" s="3">
        <v>0</v>
      </c>
      <c r="AD216" s="3">
        <v>0</v>
      </c>
      <c r="AE216" s="3">
        <v>0</v>
      </c>
      <c r="AF216" t="s">
        <v>214</v>
      </c>
      <c r="AG216" s="13">
        <v>3</v>
      </c>
      <c r="AQ216"/>
    </row>
    <row r="217" spans="1:43" x14ac:dyDescent="0.2">
      <c r="A217" t="s">
        <v>220</v>
      </c>
      <c r="B217" t="s">
        <v>436</v>
      </c>
      <c r="C217" t="s">
        <v>497</v>
      </c>
      <c r="D217" t="s">
        <v>536</v>
      </c>
      <c r="E217" s="3">
        <v>10.355555555555556</v>
      </c>
      <c r="F217" s="3">
        <f>Table3[[#This Row],[Total Hours Nurse Staffing]]/Table3[[#This Row],[MDS Census]]</f>
        <v>7.3712446351931336</v>
      </c>
      <c r="G217" s="3">
        <f>Table3[[#This Row],[Total Direct Care Staff Hours]]/Table3[[#This Row],[MDS Census]]</f>
        <v>6.2773605150214582</v>
      </c>
      <c r="H217" s="3">
        <f>Table3[[#This Row],[Total RN Hours (w/ Admin, DON)]]/Table3[[#This Row],[MDS Census]]</f>
        <v>2.6762339055793989</v>
      </c>
      <c r="I217" s="3">
        <f>Table3[[#This Row],[RN Hours (excl. Admin, DON)]]/Table3[[#This Row],[MDS Census]]</f>
        <v>1.7159334763948497</v>
      </c>
      <c r="J217" s="3">
        <f t="shared" si="3"/>
        <v>76.333333333333343</v>
      </c>
      <c r="K217" s="3">
        <f>SUM(Table3[[#This Row],[RN Hours (excl. Admin, DON)]], Table3[[#This Row],[LPN Hours (excl. Admin)]], Table3[[#This Row],[CNA Hours]], Table3[[#This Row],[NA TR Hours]], Table3[[#This Row],[Med Aide/Tech Hours]])</f>
        <v>65.005555555555546</v>
      </c>
      <c r="L217" s="3">
        <f>SUM(Table3[[#This Row],[RN Hours (excl. Admin, DON)]:[RN DON Hours]])</f>
        <v>27.713888888888889</v>
      </c>
      <c r="M217" s="3">
        <v>17.769444444444446</v>
      </c>
      <c r="N217" s="3">
        <v>5.1388888888888893</v>
      </c>
      <c r="O217" s="3">
        <v>4.8055555555555554</v>
      </c>
      <c r="P217" s="3">
        <f>SUM(Table3[[#This Row],[LPN Hours (excl. Admin)]:[LPN Admin Hours]])</f>
        <v>6.5027777777777782</v>
      </c>
      <c r="Q217" s="3">
        <v>5.1194444444444445</v>
      </c>
      <c r="R217" s="3">
        <v>1.3833333333333333</v>
      </c>
      <c r="S217" s="3">
        <f>SUM(Table3[[#This Row],[CNA Hours]], Table3[[#This Row],[NA TR Hours]], Table3[[#This Row],[Med Aide/Tech Hours]])</f>
        <v>42.116666666666667</v>
      </c>
      <c r="T217" s="3">
        <v>39.033333333333331</v>
      </c>
      <c r="U217" s="3">
        <v>3.0833333333333335</v>
      </c>
      <c r="V217" s="3">
        <v>0</v>
      </c>
      <c r="W217" s="3">
        <f>SUM(Table3[[#This Row],[RN Hours Contract]:[Med Aide Hours Contract]])</f>
        <v>0.3972222222222222</v>
      </c>
      <c r="X217" s="3">
        <v>0</v>
      </c>
      <c r="Y217" s="3">
        <v>0</v>
      </c>
      <c r="Z217" s="3">
        <v>0</v>
      </c>
      <c r="AA217" s="3">
        <v>0</v>
      </c>
      <c r="AB217" s="3">
        <v>0</v>
      </c>
      <c r="AC217" s="3">
        <v>0.3972222222222222</v>
      </c>
      <c r="AD217" s="3">
        <v>0</v>
      </c>
      <c r="AE217" s="3">
        <v>0</v>
      </c>
      <c r="AF217" t="s">
        <v>215</v>
      </c>
      <c r="AG217" s="13">
        <v>3</v>
      </c>
      <c r="AQ217"/>
    </row>
    <row r="218" spans="1:43" x14ac:dyDescent="0.2">
      <c r="A218" t="s">
        <v>220</v>
      </c>
      <c r="B218" t="s">
        <v>437</v>
      </c>
      <c r="C218" t="s">
        <v>533</v>
      </c>
      <c r="D218" t="s">
        <v>545</v>
      </c>
      <c r="E218" s="3">
        <v>128.42222222222222</v>
      </c>
      <c r="F218" s="3">
        <f>Table3[[#This Row],[Total Hours Nurse Staffing]]/Table3[[#This Row],[MDS Census]]</f>
        <v>4.8793839764665163</v>
      </c>
      <c r="G218" s="3">
        <f>Table3[[#This Row],[Total Direct Care Staff Hours]]/Table3[[#This Row],[MDS Census]]</f>
        <v>4.7172884582107635</v>
      </c>
      <c r="H218" s="3">
        <f>Table3[[#This Row],[Total RN Hours (w/ Admin, DON)]]/Table3[[#This Row],[MDS Census]]</f>
        <v>2.0174268904654786</v>
      </c>
      <c r="I218" s="3">
        <f>Table3[[#This Row],[RN Hours (excl. Admin, DON)]]/Table3[[#This Row],[MDS Census]]</f>
        <v>1.8553313722097249</v>
      </c>
      <c r="J218" s="3">
        <f t="shared" si="3"/>
        <v>626.62133333333327</v>
      </c>
      <c r="K218" s="3">
        <f>SUM(Table3[[#This Row],[RN Hours (excl. Admin, DON)]], Table3[[#This Row],[LPN Hours (excl. Admin)]], Table3[[#This Row],[CNA Hours]], Table3[[#This Row],[NA TR Hours]], Table3[[#This Row],[Med Aide/Tech Hours]])</f>
        <v>605.80466666666666</v>
      </c>
      <c r="L218" s="3">
        <f>SUM(Table3[[#This Row],[RN Hours (excl. Admin, DON)]:[RN DON Hours]])</f>
        <v>259.08244444444443</v>
      </c>
      <c r="M218" s="3">
        <v>238.26577777777777</v>
      </c>
      <c r="N218" s="3">
        <v>10.677777777777777</v>
      </c>
      <c r="O218" s="3">
        <v>10.138888888888889</v>
      </c>
      <c r="P218" s="3">
        <f>SUM(Table3[[#This Row],[LPN Hours (excl. Admin)]:[LPN Admin Hours]])</f>
        <v>96.99166666666666</v>
      </c>
      <c r="Q218" s="3">
        <v>96.99166666666666</v>
      </c>
      <c r="R218" s="3">
        <v>0</v>
      </c>
      <c r="S218" s="3">
        <f>SUM(Table3[[#This Row],[CNA Hours]], Table3[[#This Row],[NA TR Hours]], Table3[[#This Row],[Med Aide/Tech Hours]])</f>
        <v>270.54722222222222</v>
      </c>
      <c r="T218" s="3">
        <v>270.54722222222222</v>
      </c>
      <c r="U218" s="3">
        <v>0</v>
      </c>
      <c r="V218" s="3">
        <v>0</v>
      </c>
      <c r="W218" s="3">
        <f>SUM(Table3[[#This Row],[RN Hours Contract]:[Med Aide Hours Contract]])</f>
        <v>12.813000000000006</v>
      </c>
      <c r="X218" s="3">
        <v>12.813000000000006</v>
      </c>
      <c r="Y218" s="3">
        <v>0</v>
      </c>
      <c r="Z218" s="3">
        <v>0</v>
      </c>
      <c r="AA218" s="3">
        <v>0</v>
      </c>
      <c r="AB218" s="3">
        <v>0</v>
      </c>
      <c r="AC218" s="3">
        <v>0</v>
      </c>
      <c r="AD218" s="3">
        <v>0</v>
      </c>
      <c r="AE218" s="3">
        <v>0</v>
      </c>
      <c r="AF218" t="s">
        <v>216</v>
      </c>
      <c r="AG218" s="13">
        <v>3</v>
      </c>
      <c r="AQ218"/>
    </row>
    <row r="219" spans="1:43" x14ac:dyDescent="0.2">
      <c r="A219" t="s">
        <v>220</v>
      </c>
      <c r="B219" t="s">
        <v>438</v>
      </c>
      <c r="C219" t="s">
        <v>480</v>
      </c>
      <c r="D219" t="s">
        <v>535</v>
      </c>
      <c r="E219" s="3">
        <v>56.555555555555557</v>
      </c>
      <c r="F219" s="3">
        <f>Table3[[#This Row],[Total Hours Nurse Staffing]]/Table3[[#This Row],[MDS Census]]</f>
        <v>3.6528192534381136</v>
      </c>
      <c r="G219" s="3">
        <f>Table3[[#This Row],[Total Direct Care Staff Hours]]/Table3[[#This Row],[MDS Census]]</f>
        <v>3.0780943025540273</v>
      </c>
      <c r="H219" s="3">
        <f>Table3[[#This Row],[Total RN Hours (w/ Admin, DON)]]/Table3[[#This Row],[MDS Census]]</f>
        <v>0.85453831041257367</v>
      </c>
      <c r="I219" s="3">
        <f>Table3[[#This Row],[RN Hours (excl. Admin, DON)]]/Table3[[#This Row],[MDS Census]]</f>
        <v>0.52229862475442035</v>
      </c>
      <c r="J219" s="3">
        <f t="shared" si="3"/>
        <v>206.58722222222221</v>
      </c>
      <c r="K219" s="3">
        <f>SUM(Table3[[#This Row],[RN Hours (excl. Admin, DON)]], Table3[[#This Row],[LPN Hours (excl. Admin)]], Table3[[#This Row],[CNA Hours]], Table3[[#This Row],[NA TR Hours]], Table3[[#This Row],[Med Aide/Tech Hours]])</f>
        <v>174.08333333333331</v>
      </c>
      <c r="L219" s="3">
        <f>SUM(Table3[[#This Row],[RN Hours (excl. Admin, DON)]:[RN DON Hours]])</f>
        <v>48.328888888888891</v>
      </c>
      <c r="M219" s="3">
        <v>29.538888888888888</v>
      </c>
      <c r="N219" s="3">
        <v>13.634444444444444</v>
      </c>
      <c r="O219" s="3">
        <v>5.1555555555555559</v>
      </c>
      <c r="P219" s="3">
        <f>SUM(Table3[[#This Row],[LPN Hours (excl. Admin)]:[LPN Admin Hours]])</f>
        <v>57.908333333333331</v>
      </c>
      <c r="Q219" s="3">
        <v>44.194444444444443</v>
      </c>
      <c r="R219" s="3">
        <v>13.713888888888889</v>
      </c>
      <c r="S219" s="3">
        <f>SUM(Table3[[#This Row],[CNA Hours]], Table3[[#This Row],[NA TR Hours]], Table3[[#This Row],[Med Aide/Tech Hours]])</f>
        <v>100.35</v>
      </c>
      <c r="T219" s="3">
        <v>100.35</v>
      </c>
      <c r="U219" s="3">
        <v>0</v>
      </c>
      <c r="V219" s="3">
        <v>0</v>
      </c>
      <c r="W219" s="3">
        <f>SUM(Table3[[#This Row],[RN Hours Contract]:[Med Aide Hours Contract]])</f>
        <v>0</v>
      </c>
      <c r="X219" s="3">
        <v>0</v>
      </c>
      <c r="Y219" s="3">
        <v>0</v>
      </c>
      <c r="Z219" s="3">
        <v>0</v>
      </c>
      <c r="AA219" s="3">
        <v>0</v>
      </c>
      <c r="AB219" s="3">
        <v>0</v>
      </c>
      <c r="AC219" s="3">
        <v>0</v>
      </c>
      <c r="AD219" s="3">
        <v>0</v>
      </c>
      <c r="AE219" s="3">
        <v>0</v>
      </c>
      <c r="AF219" t="s">
        <v>217</v>
      </c>
      <c r="AG219" s="13">
        <v>3</v>
      </c>
      <c r="AQ219"/>
    </row>
    <row r="220" spans="1:43" x14ac:dyDescent="0.2">
      <c r="A220" t="s">
        <v>220</v>
      </c>
      <c r="B220" t="s">
        <v>439</v>
      </c>
      <c r="C220" t="s">
        <v>466</v>
      </c>
      <c r="D220" t="s">
        <v>545</v>
      </c>
      <c r="E220" s="3">
        <v>51.222222222222221</v>
      </c>
      <c r="F220" s="3">
        <f>Table3[[#This Row],[Total Hours Nurse Staffing]]/Table3[[#This Row],[MDS Census]]</f>
        <v>4.5636377440347058</v>
      </c>
      <c r="G220" s="3">
        <f>Table3[[#This Row],[Total Direct Care Staff Hours]]/Table3[[#This Row],[MDS Census]]</f>
        <v>2.9462451193058565</v>
      </c>
      <c r="H220" s="3">
        <f>Table3[[#This Row],[Total RN Hours (w/ Admin, DON)]]/Table3[[#This Row],[MDS Census]]</f>
        <v>0.50019088937093281</v>
      </c>
      <c r="I220" s="3">
        <f>Table3[[#This Row],[RN Hours (excl. Admin, DON)]]/Table3[[#This Row],[MDS Census]]</f>
        <v>0.18731236442516269</v>
      </c>
      <c r="J220" s="3">
        <f t="shared" si="3"/>
        <v>233.75966666666659</v>
      </c>
      <c r="K220" s="3">
        <f>SUM(Table3[[#This Row],[RN Hours (excl. Admin, DON)]], Table3[[#This Row],[LPN Hours (excl. Admin)]], Table3[[#This Row],[CNA Hours]], Table3[[#This Row],[NA TR Hours]], Table3[[#This Row],[Med Aide/Tech Hours]])</f>
        <v>150.9132222222222</v>
      </c>
      <c r="L220" s="3">
        <f>SUM(Table3[[#This Row],[RN Hours (excl. Admin, DON)]:[RN DON Hours]])</f>
        <v>25.620888888888889</v>
      </c>
      <c r="M220" s="3">
        <v>9.5945555555555551</v>
      </c>
      <c r="N220" s="3">
        <v>12.00411111111111</v>
      </c>
      <c r="O220" s="3">
        <v>4.0222222222222221</v>
      </c>
      <c r="P220" s="3">
        <f>SUM(Table3[[#This Row],[LPN Hours (excl. Admin)]:[LPN Admin Hours]])</f>
        <v>66.820111111111075</v>
      </c>
      <c r="Q220" s="3">
        <v>0</v>
      </c>
      <c r="R220" s="3">
        <v>66.820111111111075</v>
      </c>
      <c r="S220" s="3">
        <f>SUM(Table3[[#This Row],[CNA Hours]], Table3[[#This Row],[NA TR Hours]], Table3[[#This Row],[Med Aide/Tech Hours]])</f>
        <v>141.31866666666664</v>
      </c>
      <c r="T220" s="3">
        <v>113.34699999999999</v>
      </c>
      <c r="U220" s="3">
        <v>0</v>
      </c>
      <c r="V220" s="3">
        <v>27.97166666666666</v>
      </c>
      <c r="W220" s="3">
        <f>SUM(Table3[[#This Row],[RN Hours Contract]:[Med Aide Hours Contract]])</f>
        <v>5.6888888888888891</v>
      </c>
      <c r="X220" s="3">
        <v>0</v>
      </c>
      <c r="Y220" s="3">
        <v>5.6888888888888891</v>
      </c>
      <c r="Z220" s="3">
        <v>0</v>
      </c>
      <c r="AA220" s="3">
        <v>0</v>
      </c>
      <c r="AB220" s="3">
        <v>0</v>
      </c>
      <c r="AC220" s="3">
        <v>0</v>
      </c>
      <c r="AD220" s="3">
        <v>0</v>
      </c>
      <c r="AE220" s="3">
        <v>0</v>
      </c>
      <c r="AF220" t="s">
        <v>218</v>
      </c>
      <c r="AG220" s="13">
        <v>3</v>
      </c>
      <c r="AQ220"/>
    </row>
    <row r="221" spans="1:43" x14ac:dyDescent="0.2">
      <c r="A221" t="s">
        <v>220</v>
      </c>
      <c r="B221" t="s">
        <v>440</v>
      </c>
      <c r="C221" t="s">
        <v>476</v>
      </c>
      <c r="D221" t="s">
        <v>546</v>
      </c>
      <c r="E221" s="3">
        <v>39</v>
      </c>
      <c r="F221" s="3">
        <f>Table3[[#This Row],[Total Hours Nurse Staffing]]/Table3[[#This Row],[MDS Census]]</f>
        <v>4.2124957264957272</v>
      </c>
      <c r="G221" s="3">
        <f>Table3[[#This Row],[Total Direct Care Staff Hours]]/Table3[[#This Row],[MDS Census]]</f>
        <v>4.0666267806267813</v>
      </c>
      <c r="H221" s="3">
        <f>Table3[[#This Row],[Total RN Hours (w/ Admin, DON)]]/Table3[[#This Row],[MDS Census]]</f>
        <v>0.53257549857549857</v>
      </c>
      <c r="I221" s="3">
        <f>Table3[[#This Row],[RN Hours (excl. Admin, DON)]]/Table3[[#This Row],[MDS Census]]</f>
        <v>0.38670655270655269</v>
      </c>
      <c r="J221" s="3">
        <f t="shared" si="3"/>
        <v>164.28733333333335</v>
      </c>
      <c r="K221" s="3">
        <f>SUM(Table3[[#This Row],[RN Hours (excl. Admin, DON)]], Table3[[#This Row],[LPN Hours (excl. Admin)]], Table3[[#This Row],[CNA Hours]], Table3[[#This Row],[NA TR Hours]], Table3[[#This Row],[Med Aide/Tech Hours]])</f>
        <v>158.59844444444445</v>
      </c>
      <c r="L221" s="3">
        <f>SUM(Table3[[#This Row],[RN Hours (excl. Admin, DON)]:[RN DON Hours]])</f>
        <v>20.770444444444443</v>
      </c>
      <c r="M221" s="3">
        <v>15.081555555555555</v>
      </c>
      <c r="N221" s="3">
        <v>0</v>
      </c>
      <c r="O221" s="3">
        <v>5.6888888888888891</v>
      </c>
      <c r="P221" s="3">
        <f>SUM(Table3[[#This Row],[LPN Hours (excl. Admin)]:[LPN Admin Hours]])</f>
        <v>31.835888888888888</v>
      </c>
      <c r="Q221" s="3">
        <v>31.835888888888888</v>
      </c>
      <c r="R221" s="3">
        <v>0</v>
      </c>
      <c r="S221" s="3">
        <f>SUM(Table3[[#This Row],[CNA Hours]], Table3[[#This Row],[NA TR Hours]], Table3[[#This Row],[Med Aide/Tech Hours]])</f>
        <v>111.68100000000001</v>
      </c>
      <c r="T221" s="3">
        <v>106.54666666666668</v>
      </c>
      <c r="U221" s="3">
        <v>0</v>
      </c>
      <c r="V221" s="3">
        <v>5.1343333333333332</v>
      </c>
      <c r="W221" s="3">
        <f>SUM(Table3[[#This Row],[RN Hours Contract]:[Med Aide Hours Contract]])</f>
        <v>10.255555555555556</v>
      </c>
      <c r="X221" s="3">
        <v>0</v>
      </c>
      <c r="Y221" s="3">
        <v>0</v>
      </c>
      <c r="Z221" s="3">
        <v>0</v>
      </c>
      <c r="AA221" s="3">
        <v>0</v>
      </c>
      <c r="AB221" s="3">
        <v>0</v>
      </c>
      <c r="AC221" s="3">
        <v>10.255555555555556</v>
      </c>
      <c r="AD221" s="3">
        <v>0</v>
      </c>
      <c r="AE221" s="3">
        <v>0</v>
      </c>
      <c r="AF221" t="s">
        <v>219</v>
      </c>
      <c r="AG221" s="13">
        <v>3</v>
      </c>
      <c r="AQ221"/>
    </row>
    <row r="223"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22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221"/>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558</v>
      </c>
      <c r="B1" s="5" t="s">
        <v>560</v>
      </c>
      <c r="C1" s="5" t="s">
        <v>576</v>
      </c>
      <c r="D1" s="5" t="s">
        <v>561</v>
      </c>
      <c r="E1" s="5" t="s">
        <v>562</v>
      </c>
      <c r="F1" s="5" t="s">
        <v>577</v>
      </c>
      <c r="G1" s="5" t="s">
        <v>584</v>
      </c>
      <c r="H1" s="6" t="s">
        <v>586</v>
      </c>
      <c r="I1" s="5" t="s">
        <v>578</v>
      </c>
      <c r="J1" s="5" t="s">
        <v>597</v>
      </c>
      <c r="K1" s="6" t="s">
        <v>598</v>
      </c>
      <c r="L1" s="5" t="s">
        <v>563</v>
      </c>
      <c r="M1" s="5" t="s">
        <v>568</v>
      </c>
      <c r="N1" s="6" t="s">
        <v>572</v>
      </c>
      <c r="O1" s="5" t="s">
        <v>566</v>
      </c>
      <c r="P1" s="5" t="s">
        <v>601</v>
      </c>
      <c r="Q1" s="6" t="s">
        <v>596</v>
      </c>
      <c r="R1" s="5" t="s">
        <v>567</v>
      </c>
      <c r="S1" s="5" t="s">
        <v>599</v>
      </c>
      <c r="T1" s="5" t="s">
        <v>595</v>
      </c>
      <c r="U1" s="5" t="s">
        <v>579</v>
      </c>
      <c r="V1" s="5" t="s">
        <v>591</v>
      </c>
      <c r="W1" s="6" t="s">
        <v>594</v>
      </c>
      <c r="X1" s="5" t="s">
        <v>564</v>
      </c>
      <c r="Y1" s="5" t="s">
        <v>569</v>
      </c>
      <c r="Z1" s="6" t="s">
        <v>590</v>
      </c>
      <c r="AA1" s="5" t="s">
        <v>580</v>
      </c>
      <c r="AB1" s="5" t="s">
        <v>600</v>
      </c>
      <c r="AC1" s="6" t="s">
        <v>589</v>
      </c>
      <c r="AD1" s="5" t="s">
        <v>582</v>
      </c>
      <c r="AE1" s="5" t="s">
        <v>593</v>
      </c>
      <c r="AF1" s="6" t="s">
        <v>592</v>
      </c>
      <c r="AG1" s="5" t="s">
        <v>565</v>
      </c>
      <c r="AH1" s="5" t="s">
        <v>570</v>
      </c>
      <c r="AI1" s="6" t="s">
        <v>571</v>
      </c>
      <c r="AJ1" s="5" t="s">
        <v>583</v>
      </c>
      <c r="AK1" s="5" t="s">
        <v>633</v>
      </c>
      <c r="AL1" s="6" t="s">
        <v>588</v>
      </c>
      <c r="AM1" s="5" t="s">
        <v>581</v>
      </c>
      <c r="AN1" s="5" t="s">
        <v>634</v>
      </c>
      <c r="AO1" s="6" t="s">
        <v>587</v>
      </c>
      <c r="AP1" s="5" t="s">
        <v>559</v>
      </c>
      <c r="AQ1" s="5" t="s">
        <v>603</v>
      </c>
    </row>
    <row r="2" spans="1:43" x14ac:dyDescent="0.2">
      <c r="A2" s="1" t="s">
        <v>220</v>
      </c>
      <c r="B2" s="1" t="s">
        <v>223</v>
      </c>
      <c r="C2" s="1" t="s">
        <v>462</v>
      </c>
      <c r="D2" s="1" t="s">
        <v>540</v>
      </c>
      <c r="E2" s="3">
        <v>107.81111111111112</v>
      </c>
      <c r="F2" s="3">
        <f t="shared" ref="F2:F25" si="0">SUM(I2,U2,AD2)</f>
        <v>443.98011111111111</v>
      </c>
      <c r="G2" s="3">
        <f>SUM(Table39[[#This Row],[RN Hours Contract (W/ Admin, DON)]], Table39[[#This Row],[LPN Contract Hours (w/ Admin)]], Table39[[#This Row],[CNA/NA/Med Aide Contract Hours]])</f>
        <v>43.700444444444422</v>
      </c>
      <c r="H2" s="4">
        <f>Table39[[#This Row],[Total Contract Hours]]/Table39[[#This Row],[Total Hours Nurse Staffing]]</f>
        <v>9.8428833523823964E-2</v>
      </c>
      <c r="I2" s="3">
        <f>SUM(Table39[[#This Row],[RN Hours]], Table39[[#This Row],[RN Admin Hours]], Table39[[#This Row],[RN DON Hours]])</f>
        <v>81.974999999999994</v>
      </c>
      <c r="J2" s="3">
        <f t="shared" ref="J2:J48" si="1">SUM(M2,P2,S2)</f>
        <v>0</v>
      </c>
      <c r="K2" s="4">
        <f>Table39[[#This Row],[RN Hours Contract (W/ Admin, DON)]]/Table39[[#This Row],[RN Hours (w/ Admin, DON)]]</f>
        <v>0</v>
      </c>
      <c r="L2" s="3">
        <v>56.419444444444444</v>
      </c>
      <c r="M2" s="3">
        <v>0</v>
      </c>
      <c r="N2" s="4">
        <f>Table39[[#This Row],[RN Hours Contract]]/Table39[[#This Row],[RN Hours]]</f>
        <v>0</v>
      </c>
      <c r="O2" s="3">
        <v>20.399999999999999</v>
      </c>
      <c r="P2" s="3">
        <v>0</v>
      </c>
      <c r="Q2" s="4">
        <f>Table39[[#This Row],[RN Admin Hours Contract]]/Table39[[#This Row],[RN Admin Hours]]</f>
        <v>0</v>
      </c>
      <c r="R2" s="3">
        <v>5.1555555555555559</v>
      </c>
      <c r="S2" s="3">
        <v>0</v>
      </c>
      <c r="T2" s="4">
        <f>Table39[[#This Row],[RN DON Hours Contract]]/Table39[[#This Row],[RN DON Hours]]</f>
        <v>0</v>
      </c>
      <c r="U2" s="3">
        <f>SUM(Table39[[#This Row],[LPN Hours]], Table39[[#This Row],[LPN Admin Hours]])</f>
        <v>120.93344444444445</v>
      </c>
      <c r="V2" s="3">
        <f>Table39[[#This Row],[LPN Hours Contract]]+Table39[[#This Row],[LPN Admin Hours Contract]]</f>
        <v>6.0157777777777772</v>
      </c>
      <c r="W2" s="4">
        <f t="shared" ref="W2:W48" si="2">V2/U2</f>
        <v>4.9744533494548417E-2</v>
      </c>
      <c r="X2" s="3">
        <v>120.93344444444445</v>
      </c>
      <c r="Y2" s="3">
        <v>6.0157777777777772</v>
      </c>
      <c r="Z2" s="4">
        <f>Table39[[#This Row],[LPN Hours Contract]]/Table39[[#This Row],[LPN Hours]]</f>
        <v>4.9744533494548417E-2</v>
      </c>
      <c r="AA2" s="3">
        <v>0</v>
      </c>
      <c r="AB2" s="3">
        <v>0</v>
      </c>
      <c r="AC2" s="4">
        <v>0</v>
      </c>
      <c r="AD2" s="3">
        <f>SUM(Table39[[#This Row],[CNA Hours]], Table39[[#This Row],[NA in Training Hours]], Table39[[#This Row],[Med Aide/Tech Hours]])</f>
        <v>241.07166666666666</v>
      </c>
      <c r="AE2" s="3">
        <f>SUM(Table39[[#This Row],[CNA Hours Contract]], Table39[[#This Row],[NA in Training Hours Contract]], Table39[[#This Row],[Med Aide/Tech Hours Contract]])</f>
        <v>37.684666666666644</v>
      </c>
      <c r="AF2" s="4">
        <f>Table39[[#This Row],[CNA/NA/Med Aide Contract Hours]]/Table39[[#This Row],[Total CNA, NA in Training, Med Aide/Tech Hours]]</f>
        <v>0.15632142585538178</v>
      </c>
      <c r="AG2" s="3">
        <v>219.53700000000001</v>
      </c>
      <c r="AH2" s="3">
        <v>37.684666666666644</v>
      </c>
      <c r="AI2" s="4">
        <f>Table39[[#This Row],[CNA Hours Contract]]/Table39[[#This Row],[CNA Hours]]</f>
        <v>0.17165519555549472</v>
      </c>
      <c r="AJ2" s="3">
        <v>21.534666666666663</v>
      </c>
      <c r="AK2" s="3">
        <v>0</v>
      </c>
      <c r="AL2" s="4">
        <f>Table39[[#This Row],[NA in Training Hours Contract]]/Table39[[#This Row],[NA in Training Hours]]</f>
        <v>0</v>
      </c>
      <c r="AM2" s="3">
        <v>0</v>
      </c>
      <c r="AN2" s="3">
        <v>0</v>
      </c>
      <c r="AO2" s="4">
        <v>0</v>
      </c>
      <c r="AP2" s="1" t="s">
        <v>0</v>
      </c>
      <c r="AQ2" s="1">
        <v>3</v>
      </c>
    </row>
    <row r="3" spans="1:43" x14ac:dyDescent="0.2">
      <c r="A3" s="1" t="s">
        <v>220</v>
      </c>
      <c r="B3" s="1" t="s">
        <v>224</v>
      </c>
      <c r="C3" s="1" t="s">
        <v>463</v>
      </c>
      <c r="D3" s="1" t="s">
        <v>541</v>
      </c>
      <c r="E3" s="3">
        <v>72.222222222222229</v>
      </c>
      <c r="F3" s="3">
        <f t="shared" si="0"/>
        <v>265.91944444444442</v>
      </c>
      <c r="G3" s="3">
        <f>SUM(Table39[[#This Row],[RN Hours Contract (W/ Admin, DON)]], Table39[[#This Row],[LPN Contract Hours (w/ Admin)]], Table39[[#This Row],[CNA/NA/Med Aide Contract Hours]])</f>
        <v>0</v>
      </c>
      <c r="H3" s="4">
        <f>Table39[[#This Row],[Total Contract Hours]]/Table39[[#This Row],[Total Hours Nurse Staffing]]</f>
        <v>0</v>
      </c>
      <c r="I3" s="3">
        <f>SUM(Table39[[#This Row],[RN Hours]], Table39[[#This Row],[RN Admin Hours]], Table39[[#This Row],[RN DON Hours]])</f>
        <v>45.533333333333331</v>
      </c>
      <c r="J3" s="3">
        <f t="shared" si="1"/>
        <v>0</v>
      </c>
      <c r="K3" s="4">
        <f>Table39[[#This Row],[RN Hours Contract (W/ Admin, DON)]]/Table39[[#This Row],[RN Hours (w/ Admin, DON)]]</f>
        <v>0</v>
      </c>
      <c r="L3" s="3">
        <v>18.466666666666665</v>
      </c>
      <c r="M3" s="3">
        <v>0</v>
      </c>
      <c r="N3" s="4">
        <f>Table39[[#This Row],[RN Hours Contract]]/Table39[[#This Row],[RN Hours]]</f>
        <v>0</v>
      </c>
      <c r="O3" s="3">
        <v>27.066666666666666</v>
      </c>
      <c r="P3" s="3">
        <v>0</v>
      </c>
      <c r="Q3" s="4">
        <f>Table39[[#This Row],[RN Admin Hours Contract]]/Table39[[#This Row],[RN Admin Hours]]</f>
        <v>0</v>
      </c>
      <c r="R3" s="3">
        <v>0</v>
      </c>
      <c r="S3" s="3">
        <v>0</v>
      </c>
      <c r="T3" s="4">
        <v>0</v>
      </c>
      <c r="U3" s="3">
        <f>SUM(Table39[[#This Row],[LPN Hours]], Table39[[#This Row],[LPN Admin Hours]])</f>
        <v>72.883333333333326</v>
      </c>
      <c r="V3" s="3">
        <f>Table39[[#This Row],[LPN Hours Contract]]+Table39[[#This Row],[LPN Admin Hours Contract]]</f>
        <v>0</v>
      </c>
      <c r="W3" s="4">
        <f t="shared" si="2"/>
        <v>0</v>
      </c>
      <c r="X3" s="3">
        <v>65.927777777777777</v>
      </c>
      <c r="Y3" s="3">
        <v>0</v>
      </c>
      <c r="Z3" s="4">
        <f>Table39[[#This Row],[LPN Hours Contract]]/Table39[[#This Row],[LPN Hours]]</f>
        <v>0</v>
      </c>
      <c r="AA3" s="3">
        <v>6.9555555555555557</v>
      </c>
      <c r="AB3" s="3">
        <v>0</v>
      </c>
      <c r="AC3" s="4">
        <f>Table39[[#This Row],[LPN Admin Hours Contract]]/Table39[[#This Row],[LPN Admin Hours]]</f>
        <v>0</v>
      </c>
      <c r="AD3" s="3">
        <f>SUM(Table39[[#This Row],[CNA Hours]], Table39[[#This Row],[NA in Training Hours]], Table39[[#This Row],[Med Aide/Tech Hours]])</f>
        <v>147.50277777777777</v>
      </c>
      <c r="AE3" s="3">
        <f>SUM(Table39[[#This Row],[CNA Hours Contract]], Table39[[#This Row],[NA in Training Hours Contract]], Table39[[#This Row],[Med Aide/Tech Hours Contract]])</f>
        <v>0</v>
      </c>
      <c r="AF3" s="4">
        <f>Table39[[#This Row],[CNA/NA/Med Aide Contract Hours]]/Table39[[#This Row],[Total CNA, NA in Training, Med Aide/Tech Hours]]</f>
        <v>0</v>
      </c>
      <c r="AG3" s="3">
        <v>147.50277777777777</v>
      </c>
      <c r="AH3" s="3">
        <v>0</v>
      </c>
      <c r="AI3" s="4">
        <f>Table39[[#This Row],[CNA Hours Contract]]/Table39[[#This Row],[CNA Hours]]</f>
        <v>0</v>
      </c>
      <c r="AJ3" s="3">
        <v>0</v>
      </c>
      <c r="AK3" s="3">
        <v>0</v>
      </c>
      <c r="AL3" s="4">
        <v>0</v>
      </c>
      <c r="AM3" s="3">
        <v>0</v>
      </c>
      <c r="AN3" s="3">
        <v>0</v>
      </c>
      <c r="AO3" s="4">
        <v>0</v>
      </c>
      <c r="AP3" s="1" t="s">
        <v>1</v>
      </c>
      <c r="AQ3" s="1">
        <v>3</v>
      </c>
    </row>
    <row r="4" spans="1:43" x14ac:dyDescent="0.2">
      <c r="A4" s="1" t="s">
        <v>220</v>
      </c>
      <c r="B4" s="1" t="s">
        <v>225</v>
      </c>
      <c r="C4" s="1" t="s">
        <v>451</v>
      </c>
      <c r="D4" s="1" t="s">
        <v>542</v>
      </c>
      <c r="E4" s="3">
        <v>58</v>
      </c>
      <c r="F4" s="3">
        <f t="shared" si="0"/>
        <v>240.78055555555554</v>
      </c>
      <c r="G4" s="3">
        <f>SUM(Table39[[#This Row],[RN Hours Contract (W/ Admin, DON)]], Table39[[#This Row],[LPN Contract Hours (w/ Admin)]], Table39[[#This Row],[CNA/NA/Med Aide Contract Hours]])</f>
        <v>5.333333333333333</v>
      </c>
      <c r="H4" s="4">
        <f>Table39[[#This Row],[Total Contract Hours]]/Table39[[#This Row],[Total Hours Nurse Staffing]]</f>
        <v>2.2150182854374086E-2</v>
      </c>
      <c r="I4" s="3">
        <f>SUM(Table39[[#This Row],[RN Hours]], Table39[[#This Row],[RN Admin Hours]], Table39[[#This Row],[RN DON Hours]])</f>
        <v>59.080555555555556</v>
      </c>
      <c r="J4" s="3">
        <f t="shared" si="1"/>
        <v>3.1111111111111112</v>
      </c>
      <c r="K4" s="4">
        <f>Table39[[#This Row],[RN Hours Contract (W/ Admin, DON)]]/Table39[[#This Row],[RN Hours (w/ Admin, DON)]]</f>
        <v>5.2658799191311299E-2</v>
      </c>
      <c r="L4" s="3">
        <v>52.952777777777776</v>
      </c>
      <c r="M4" s="3">
        <v>3.1111111111111112</v>
      </c>
      <c r="N4" s="4">
        <f>Table39[[#This Row],[RN Hours Contract]]/Table39[[#This Row],[RN Hours]]</f>
        <v>5.8752557309972198E-2</v>
      </c>
      <c r="O4" s="3">
        <v>5.4305555555555554</v>
      </c>
      <c r="P4" s="3">
        <v>0</v>
      </c>
      <c r="Q4" s="4">
        <f>Table39[[#This Row],[RN Admin Hours Contract]]/Table39[[#This Row],[RN Admin Hours]]</f>
        <v>0</v>
      </c>
      <c r="R4" s="3">
        <v>0.69722222222222219</v>
      </c>
      <c r="S4" s="3">
        <v>0</v>
      </c>
      <c r="T4" s="4">
        <f>Table39[[#This Row],[RN DON Hours Contract]]/Table39[[#This Row],[RN DON Hours]]</f>
        <v>0</v>
      </c>
      <c r="U4" s="3">
        <f>SUM(Table39[[#This Row],[LPN Hours]], Table39[[#This Row],[LPN Admin Hours]])</f>
        <v>21.375</v>
      </c>
      <c r="V4" s="3">
        <f>Table39[[#This Row],[LPN Hours Contract]]+Table39[[#This Row],[LPN Admin Hours Contract]]</f>
        <v>0.26666666666666666</v>
      </c>
      <c r="W4" s="4">
        <f t="shared" si="2"/>
        <v>1.2475633528265107E-2</v>
      </c>
      <c r="X4" s="3">
        <v>21.375</v>
      </c>
      <c r="Y4" s="3">
        <v>0.26666666666666666</v>
      </c>
      <c r="Z4" s="4">
        <f>Table39[[#This Row],[LPN Hours Contract]]/Table39[[#This Row],[LPN Hours]]</f>
        <v>1.2475633528265107E-2</v>
      </c>
      <c r="AA4" s="3">
        <v>0</v>
      </c>
      <c r="AB4" s="3">
        <v>0</v>
      </c>
      <c r="AC4" s="4">
        <v>0</v>
      </c>
      <c r="AD4" s="3">
        <f>SUM(Table39[[#This Row],[CNA Hours]], Table39[[#This Row],[NA in Training Hours]], Table39[[#This Row],[Med Aide/Tech Hours]])</f>
        <v>160.32499999999999</v>
      </c>
      <c r="AE4" s="3">
        <f>SUM(Table39[[#This Row],[CNA Hours Contract]], Table39[[#This Row],[NA in Training Hours Contract]], Table39[[#This Row],[Med Aide/Tech Hours Contract]])</f>
        <v>1.9555555555555555</v>
      </c>
      <c r="AF4" s="4">
        <f>Table39[[#This Row],[CNA/NA/Med Aide Contract Hours]]/Table39[[#This Row],[Total CNA, NA in Training, Med Aide/Tech Hours]]</f>
        <v>1.2197446159710312E-2</v>
      </c>
      <c r="AG4" s="3">
        <v>127.93333333333334</v>
      </c>
      <c r="AH4" s="3">
        <v>1.9555555555555555</v>
      </c>
      <c r="AI4" s="4">
        <f>Table39[[#This Row],[CNA Hours Contract]]/Table39[[#This Row],[CNA Hours]]</f>
        <v>1.5285739100225812E-2</v>
      </c>
      <c r="AJ4" s="3">
        <v>0</v>
      </c>
      <c r="AK4" s="3">
        <v>0</v>
      </c>
      <c r="AL4" s="4">
        <v>0</v>
      </c>
      <c r="AM4" s="3">
        <v>32.391666666666666</v>
      </c>
      <c r="AN4" s="3">
        <v>0</v>
      </c>
      <c r="AO4" s="4">
        <f>Table39[[#This Row],[Med Aide/Tech Hours Contract]]/Table39[[#This Row],[Med Aide/Tech Hours]]</f>
        <v>0</v>
      </c>
      <c r="AP4" s="1" t="s">
        <v>2</v>
      </c>
      <c r="AQ4" s="1">
        <v>3</v>
      </c>
    </row>
    <row r="5" spans="1:43" x14ac:dyDescent="0.2">
      <c r="A5" s="1" t="s">
        <v>220</v>
      </c>
      <c r="B5" s="1" t="s">
        <v>226</v>
      </c>
      <c r="C5" s="1" t="s">
        <v>459</v>
      </c>
      <c r="D5" s="1" t="s">
        <v>543</v>
      </c>
      <c r="E5" s="3">
        <v>82.055555555555557</v>
      </c>
      <c r="F5" s="3">
        <f t="shared" si="0"/>
        <v>292.23699999999997</v>
      </c>
      <c r="G5" s="3">
        <f>SUM(Table39[[#This Row],[RN Hours Contract (W/ Admin, DON)]], Table39[[#This Row],[LPN Contract Hours (w/ Admin)]], Table39[[#This Row],[CNA/NA/Med Aide Contract Hours]])</f>
        <v>134.08688888888886</v>
      </c>
      <c r="H5" s="4">
        <f>Table39[[#This Row],[Total Contract Hours]]/Table39[[#This Row],[Total Hours Nurse Staffing]]</f>
        <v>0.45882926832977644</v>
      </c>
      <c r="I5" s="3">
        <f>SUM(Table39[[#This Row],[RN Hours]], Table39[[#This Row],[RN Admin Hours]], Table39[[#This Row],[RN DON Hours]])</f>
        <v>63.484666666666669</v>
      </c>
      <c r="J5" s="3">
        <f t="shared" si="1"/>
        <v>36.148333333333333</v>
      </c>
      <c r="K5" s="4">
        <f>Table39[[#This Row],[RN Hours Contract (W/ Admin, DON)]]/Table39[[#This Row],[RN Hours (w/ Admin, DON)]]</f>
        <v>0.56940258540119926</v>
      </c>
      <c r="L5" s="3">
        <v>42.792333333333332</v>
      </c>
      <c r="M5" s="3">
        <v>35.974222222222224</v>
      </c>
      <c r="N5" s="4">
        <f>Table39[[#This Row],[RN Hours Contract]]/Table39[[#This Row],[RN Hours]]</f>
        <v>0.84066979806870912</v>
      </c>
      <c r="O5" s="3">
        <v>15.268222222222226</v>
      </c>
      <c r="P5" s="3">
        <v>0</v>
      </c>
      <c r="Q5" s="4">
        <f>Table39[[#This Row],[RN Admin Hours Contract]]/Table39[[#This Row],[RN Admin Hours]]</f>
        <v>0</v>
      </c>
      <c r="R5" s="3">
        <v>5.4241111111111113</v>
      </c>
      <c r="S5" s="3">
        <v>0.17411111111111111</v>
      </c>
      <c r="T5" s="4">
        <f>Table39[[#This Row],[RN DON Hours Contract]]/Table39[[#This Row],[RN DON Hours]]</f>
        <v>3.2099473544052272E-2</v>
      </c>
      <c r="U5" s="3">
        <f>SUM(Table39[[#This Row],[LPN Hours]], Table39[[#This Row],[LPN Admin Hours]])</f>
        <v>58.76711111111112</v>
      </c>
      <c r="V5" s="3">
        <f>Table39[[#This Row],[LPN Hours Contract]]+Table39[[#This Row],[LPN Admin Hours Contract]]</f>
        <v>31.702555555555559</v>
      </c>
      <c r="W5" s="4">
        <f t="shared" si="2"/>
        <v>0.53946084733713484</v>
      </c>
      <c r="X5" s="3">
        <v>50.567777777777785</v>
      </c>
      <c r="Y5" s="3">
        <v>31.702555555555559</v>
      </c>
      <c r="Z5" s="4">
        <f>Table39[[#This Row],[LPN Hours Contract]]/Table39[[#This Row],[LPN Hours]]</f>
        <v>0.62693195051745731</v>
      </c>
      <c r="AA5" s="3">
        <v>8.1993333333333336</v>
      </c>
      <c r="AB5" s="3">
        <v>0</v>
      </c>
      <c r="AC5" s="4">
        <f>Table39[[#This Row],[LPN Admin Hours Contract]]/Table39[[#This Row],[LPN Admin Hours]]</f>
        <v>0</v>
      </c>
      <c r="AD5" s="3">
        <f>SUM(Table39[[#This Row],[CNA Hours]], Table39[[#This Row],[NA in Training Hours]], Table39[[#This Row],[Med Aide/Tech Hours]])</f>
        <v>169.98522222222221</v>
      </c>
      <c r="AE5" s="3">
        <f>SUM(Table39[[#This Row],[CNA Hours Contract]], Table39[[#This Row],[NA in Training Hours Contract]], Table39[[#This Row],[Med Aide/Tech Hours Contract]])</f>
        <v>66.235999999999976</v>
      </c>
      <c r="AF5" s="4">
        <f>Table39[[#This Row],[CNA/NA/Med Aide Contract Hours]]/Table39[[#This Row],[Total CNA, NA in Training, Med Aide/Tech Hours]]</f>
        <v>0.38965740159111861</v>
      </c>
      <c r="AG5" s="3">
        <v>156.0841111111111</v>
      </c>
      <c r="AH5" s="3">
        <v>58.600555555555538</v>
      </c>
      <c r="AI5" s="4">
        <f>Table39[[#This Row],[CNA Hours Contract]]/Table39[[#This Row],[CNA Hours]]</f>
        <v>0.37544215832346794</v>
      </c>
      <c r="AJ5" s="3">
        <v>0</v>
      </c>
      <c r="AK5" s="3">
        <v>0</v>
      </c>
      <c r="AL5" s="4">
        <v>0</v>
      </c>
      <c r="AM5" s="3">
        <v>13.901111111111108</v>
      </c>
      <c r="AN5" s="3">
        <v>7.6354444444444436</v>
      </c>
      <c r="AO5" s="4">
        <f>Table39[[#This Row],[Med Aide/Tech Hours Contract]]/Table39[[#This Row],[Med Aide/Tech Hours]]</f>
        <v>0.5492686435936377</v>
      </c>
      <c r="AP5" s="1" t="s">
        <v>3</v>
      </c>
      <c r="AQ5" s="1">
        <v>3</v>
      </c>
    </row>
    <row r="6" spans="1:43" x14ac:dyDescent="0.2">
      <c r="A6" s="1" t="s">
        <v>220</v>
      </c>
      <c r="B6" s="1" t="s">
        <v>227</v>
      </c>
      <c r="C6" s="1" t="s">
        <v>464</v>
      </c>
      <c r="D6" s="1" t="s">
        <v>544</v>
      </c>
      <c r="E6" s="3">
        <v>109.02222222222223</v>
      </c>
      <c r="F6" s="3">
        <f t="shared" si="0"/>
        <v>406.14277777777778</v>
      </c>
      <c r="G6" s="3">
        <f>SUM(Table39[[#This Row],[RN Hours Contract (W/ Admin, DON)]], Table39[[#This Row],[LPN Contract Hours (w/ Admin)]], Table39[[#This Row],[CNA/NA/Med Aide Contract Hours]])</f>
        <v>19.716666666666669</v>
      </c>
      <c r="H6" s="4">
        <f>Table39[[#This Row],[Total Contract Hours]]/Table39[[#This Row],[Total Hours Nurse Staffing]]</f>
        <v>4.8546146196534613E-2</v>
      </c>
      <c r="I6" s="3">
        <f>SUM(Table39[[#This Row],[RN Hours]], Table39[[#This Row],[RN Admin Hours]], Table39[[#This Row],[RN DON Hours]])</f>
        <v>73.944444444444443</v>
      </c>
      <c r="J6" s="3">
        <f t="shared" si="1"/>
        <v>4.4555555555555557</v>
      </c>
      <c r="K6" s="4">
        <f>Table39[[#This Row],[RN Hours Contract (W/ Admin, DON)]]/Table39[[#This Row],[RN Hours (w/ Admin, DON)]]</f>
        <v>6.0255447032306543E-2</v>
      </c>
      <c r="L6" s="3">
        <v>62.677777777777777</v>
      </c>
      <c r="M6" s="3">
        <v>4.4555555555555557</v>
      </c>
      <c r="N6" s="4">
        <f>Table39[[#This Row],[RN Hours Contract]]/Table39[[#This Row],[RN Hours]]</f>
        <v>7.1086686757667078E-2</v>
      </c>
      <c r="O6" s="3">
        <v>6.0666666666666664</v>
      </c>
      <c r="P6" s="3">
        <v>0</v>
      </c>
      <c r="Q6" s="4">
        <f>Table39[[#This Row],[RN Admin Hours Contract]]/Table39[[#This Row],[RN Admin Hours]]</f>
        <v>0</v>
      </c>
      <c r="R6" s="3">
        <v>5.2</v>
      </c>
      <c r="S6" s="3">
        <v>0</v>
      </c>
      <c r="T6" s="4">
        <f>Table39[[#This Row],[RN DON Hours Contract]]/Table39[[#This Row],[RN DON Hours]]</f>
        <v>0</v>
      </c>
      <c r="U6" s="3">
        <f>SUM(Table39[[#This Row],[LPN Hours]], Table39[[#This Row],[LPN Admin Hours]])</f>
        <v>95.15100000000001</v>
      </c>
      <c r="V6" s="3">
        <f>Table39[[#This Row],[LPN Hours Contract]]+Table39[[#This Row],[LPN Admin Hours Contract]]</f>
        <v>1.5</v>
      </c>
      <c r="W6" s="4">
        <f t="shared" si="2"/>
        <v>1.5764416558943152E-2</v>
      </c>
      <c r="X6" s="3">
        <v>78.553777777777782</v>
      </c>
      <c r="Y6" s="3">
        <v>1.5</v>
      </c>
      <c r="Z6" s="4">
        <f>Table39[[#This Row],[LPN Hours Contract]]/Table39[[#This Row],[LPN Hours]]</f>
        <v>1.9095198759802201E-2</v>
      </c>
      <c r="AA6" s="3">
        <v>16.597222222222221</v>
      </c>
      <c r="AB6" s="3">
        <v>0</v>
      </c>
      <c r="AC6" s="4">
        <f>Table39[[#This Row],[LPN Admin Hours Contract]]/Table39[[#This Row],[LPN Admin Hours]]</f>
        <v>0</v>
      </c>
      <c r="AD6" s="3">
        <f>SUM(Table39[[#This Row],[CNA Hours]], Table39[[#This Row],[NA in Training Hours]], Table39[[#This Row],[Med Aide/Tech Hours]])</f>
        <v>237.04733333333331</v>
      </c>
      <c r="AE6" s="3">
        <f>SUM(Table39[[#This Row],[CNA Hours Contract]], Table39[[#This Row],[NA in Training Hours Contract]], Table39[[#This Row],[Med Aide/Tech Hours Contract]])</f>
        <v>13.761111111111111</v>
      </c>
      <c r="AF6" s="4">
        <f>Table39[[#This Row],[CNA/NA/Med Aide Contract Hours]]/Table39[[#This Row],[Total CNA, NA in Training, Med Aide/Tech Hours]]</f>
        <v>5.8052165859045504E-2</v>
      </c>
      <c r="AG6" s="3">
        <v>202.1611111111111</v>
      </c>
      <c r="AH6" s="3">
        <v>13.761111111111111</v>
      </c>
      <c r="AI6" s="4">
        <f>Table39[[#This Row],[CNA Hours Contract]]/Table39[[#This Row],[CNA Hours]]</f>
        <v>6.8070021160240732E-2</v>
      </c>
      <c r="AJ6" s="3">
        <v>0</v>
      </c>
      <c r="AK6" s="3">
        <v>0</v>
      </c>
      <c r="AL6" s="4">
        <v>0</v>
      </c>
      <c r="AM6" s="3">
        <v>34.886222222222223</v>
      </c>
      <c r="AN6" s="3">
        <v>0</v>
      </c>
      <c r="AO6" s="4">
        <f>Table39[[#This Row],[Med Aide/Tech Hours Contract]]/Table39[[#This Row],[Med Aide/Tech Hours]]</f>
        <v>0</v>
      </c>
      <c r="AP6" s="1" t="s">
        <v>4</v>
      </c>
      <c r="AQ6" s="1">
        <v>3</v>
      </c>
    </row>
    <row r="7" spans="1:43" x14ac:dyDescent="0.2">
      <c r="A7" s="1" t="s">
        <v>220</v>
      </c>
      <c r="B7" s="1" t="s">
        <v>228</v>
      </c>
      <c r="C7" s="1" t="s">
        <v>442</v>
      </c>
      <c r="D7" s="1" t="s">
        <v>534</v>
      </c>
      <c r="E7" s="3">
        <v>120.38888888888889</v>
      </c>
      <c r="F7" s="3">
        <f t="shared" si="0"/>
        <v>449.80966666666666</v>
      </c>
      <c r="G7" s="3">
        <f>SUM(Table39[[#This Row],[RN Hours Contract (W/ Admin, DON)]], Table39[[#This Row],[LPN Contract Hours (w/ Admin)]], Table39[[#This Row],[CNA/NA/Med Aide Contract Hours]])</f>
        <v>3.0763333333333334</v>
      </c>
      <c r="H7" s="4">
        <f>Table39[[#This Row],[Total Contract Hours]]/Table39[[#This Row],[Total Hours Nurse Staffing]]</f>
        <v>6.8391890199484377E-3</v>
      </c>
      <c r="I7" s="3">
        <f>SUM(Table39[[#This Row],[RN Hours]], Table39[[#This Row],[RN Admin Hours]], Table39[[#This Row],[RN DON Hours]])</f>
        <v>153.49055555555555</v>
      </c>
      <c r="J7" s="3">
        <f t="shared" si="1"/>
        <v>0.4572222222222222</v>
      </c>
      <c r="K7" s="4">
        <f>Table39[[#This Row],[RN Hours Contract (W/ Admin, DON)]]/Table39[[#This Row],[RN Hours (w/ Admin, DON)]]</f>
        <v>2.978829678264678E-3</v>
      </c>
      <c r="L7" s="3">
        <v>115.13777777777777</v>
      </c>
      <c r="M7" s="3">
        <v>0.4572222222222222</v>
      </c>
      <c r="N7" s="4">
        <f>Table39[[#This Row],[RN Hours Contract]]/Table39[[#This Row],[RN Hours]]</f>
        <v>3.9710877788929205E-3</v>
      </c>
      <c r="O7" s="3">
        <v>32.75277777777778</v>
      </c>
      <c r="P7" s="3">
        <v>0</v>
      </c>
      <c r="Q7" s="4">
        <f>Table39[[#This Row],[RN Admin Hours Contract]]/Table39[[#This Row],[RN Admin Hours]]</f>
        <v>0</v>
      </c>
      <c r="R7" s="3">
        <v>5.6</v>
      </c>
      <c r="S7" s="3">
        <v>0</v>
      </c>
      <c r="T7" s="4">
        <f>Table39[[#This Row],[RN DON Hours Contract]]/Table39[[#This Row],[RN DON Hours]]</f>
        <v>0</v>
      </c>
      <c r="U7" s="3">
        <f>SUM(Table39[[#This Row],[LPN Hours]], Table39[[#This Row],[LPN Admin Hours]])</f>
        <v>39.86633333333333</v>
      </c>
      <c r="V7" s="3">
        <f>Table39[[#This Row],[LPN Hours Contract]]+Table39[[#This Row],[LPN Admin Hours Contract]]</f>
        <v>1.1913333333333334</v>
      </c>
      <c r="W7" s="4">
        <f t="shared" si="2"/>
        <v>2.9883193003285985E-2</v>
      </c>
      <c r="X7" s="3">
        <v>27.849666666666664</v>
      </c>
      <c r="Y7" s="3">
        <v>1.1913333333333334</v>
      </c>
      <c r="Z7" s="4">
        <f>Table39[[#This Row],[LPN Hours Contract]]/Table39[[#This Row],[LPN Hours]]</f>
        <v>4.2777292367353295E-2</v>
      </c>
      <c r="AA7" s="3">
        <v>12.016666666666667</v>
      </c>
      <c r="AB7" s="3">
        <v>0</v>
      </c>
      <c r="AC7" s="4">
        <f>Table39[[#This Row],[LPN Admin Hours Contract]]/Table39[[#This Row],[LPN Admin Hours]]</f>
        <v>0</v>
      </c>
      <c r="AD7" s="3">
        <f>SUM(Table39[[#This Row],[CNA Hours]], Table39[[#This Row],[NA in Training Hours]], Table39[[#This Row],[Med Aide/Tech Hours]])</f>
        <v>256.45277777777778</v>
      </c>
      <c r="AE7" s="3">
        <f>SUM(Table39[[#This Row],[CNA Hours Contract]], Table39[[#This Row],[NA in Training Hours Contract]], Table39[[#This Row],[Med Aide/Tech Hours Contract]])</f>
        <v>1.4277777777777778</v>
      </c>
      <c r="AF7" s="4">
        <f>Table39[[#This Row],[CNA/NA/Med Aide Contract Hours]]/Table39[[#This Row],[Total CNA, NA in Training, Med Aide/Tech Hours]]</f>
        <v>5.5674100711631987E-3</v>
      </c>
      <c r="AG7" s="3">
        <v>238.95555555555555</v>
      </c>
      <c r="AH7" s="3">
        <v>1.4277777777777778</v>
      </c>
      <c r="AI7" s="4">
        <f>Table39[[#This Row],[CNA Hours Contract]]/Table39[[#This Row],[CNA Hours]]</f>
        <v>5.9750767227750396E-3</v>
      </c>
      <c r="AJ7" s="3">
        <v>0</v>
      </c>
      <c r="AK7" s="3">
        <v>0</v>
      </c>
      <c r="AL7" s="4">
        <v>0</v>
      </c>
      <c r="AM7" s="3">
        <v>17.497222222222224</v>
      </c>
      <c r="AN7" s="3">
        <v>0</v>
      </c>
      <c r="AO7" s="4">
        <f>Table39[[#This Row],[Med Aide/Tech Hours Contract]]/Table39[[#This Row],[Med Aide/Tech Hours]]</f>
        <v>0</v>
      </c>
      <c r="AP7" s="1" t="s">
        <v>5</v>
      </c>
      <c r="AQ7" s="1">
        <v>3</v>
      </c>
    </row>
    <row r="8" spans="1:43" x14ac:dyDescent="0.2">
      <c r="A8" s="1" t="s">
        <v>220</v>
      </c>
      <c r="B8" s="1" t="s">
        <v>229</v>
      </c>
      <c r="C8" s="1" t="s">
        <v>442</v>
      </c>
      <c r="D8" s="1" t="s">
        <v>534</v>
      </c>
      <c r="E8" s="3">
        <v>75.288888888888891</v>
      </c>
      <c r="F8" s="3">
        <f t="shared" si="0"/>
        <v>328.30911111111112</v>
      </c>
      <c r="G8" s="3">
        <f>SUM(Table39[[#This Row],[RN Hours Contract (W/ Admin, DON)]], Table39[[#This Row],[LPN Contract Hours (w/ Admin)]], Table39[[#This Row],[CNA/NA/Med Aide Contract Hours]])</f>
        <v>16.380111111111109</v>
      </c>
      <c r="H8" s="4">
        <f>Table39[[#This Row],[Total Contract Hours]]/Table39[[#This Row],[Total Hours Nurse Staffing]]</f>
        <v>4.9892344003720064E-2</v>
      </c>
      <c r="I8" s="3">
        <f>SUM(Table39[[#This Row],[RN Hours]], Table39[[#This Row],[RN Admin Hours]], Table39[[#This Row],[RN DON Hours]])</f>
        <v>83.431111111111107</v>
      </c>
      <c r="J8" s="3">
        <f t="shared" si="1"/>
        <v>4.2971111111111124</v>
      </c>
      <c r="K8" s="4">
        <f>Table39[[#This Row],[RN Hours Contract (W/ Admin, DON)]]/Table39[[#This Row],[RN Hours (w/ Admin, DON)]]</f>
        <v>5.1504900916258277E-2</v>
      </c>
      <c r="L8" s="3">
        <v>68.408888888888896</v>
      </c>
      <c r="M8" s="3">
        <v>4.2971111111111124</v>
      </c>
      <c r="N8" s="4">
        <f>Table39[[#This Row],[RN Hours Contract]]/Table39[[#This Row],[RN Hours]]</f>
        <v>6.2815098752598761E-2</v>
      </c>
      <c r="O8" s="3">
        <v>9.4222222222222225</v>
      </c>
      <c r="P8" s="3">
        <v>0</v>
      </c>
      <c r="Q8" s="4">
        <f>Table39[[#This Row],[RN Admin Hours Contract]]/Table39[[#This Row],[RN Admin Hours]]</f>
        <v>0</v>
      </c>
      <c r="R8" s="3">
        <v>5.6</v>
      </c>
      <c r="S8" s="3">
        <v>0</v>
      </c>
      <c r="T8" s="4">
        <f>Table39[[#This Row],[RN DON Hours Contract]]/Table39[[#This Row],[RN DON Hours]]</f>
        <v>0</v>
      </c>
      <c r="U8" s="3">
        <f>SUM(Table39[[#This Row],[LPN Hours]], Table39[[#This Row],[LPN Admin Hours]])</f>
        <v>76.36699999999999</v>
      </c>
      <c r="V8" s="3">
        <f>Table39[[#This Row],[LPN Hours Contract]]+Table39[[#This Row],[LPN Admin Hours Contract]]</f>
        <v>2.677111111111111</v>
      </c>
      <c r="W8" s="4">
        <f t="shared" si="2"/>
        <v>3.5055863280096265E-2</v>
      </c>
      <c r="X8" s="3">
        <v>76.36699999999999</v>
      </c>
      <c r="Y8" s="3">
        <v>2.677111111111111</v>
      </c>
      <c r="Z8" s="4">
        <f>Table39[[#This Row],[LPN Hours Contract]]/Table39[[#This Row],[LPN Hours]]</f>
        <v>3.5055863280096265E-2</v>
      </c>
      <c r="AA8" s="3">
        <v>0</v>
      </c>
      <c r="AB8" s="3">
        <v>0</v>
      </c>
      <c r="AC8" s="4">
        <v>0</v>
      </c>
      <c r="AD8" s="3">
        <f>SUM(Table39[[#This Row],[CNA Hours]], Table39[[#This Row],[NA in Training Hours]], Table39[[#This Row],[Med Aide/Tech Hours]])</f>
        <v>168.51100000000002</v>
      </c>
      <c r="AE8" s="3">
        <f>SUM(Table39[[#This Row],[CNA Hours Contract]], Table39[[#This Row],[NA in Training Hours Contract]], Table39[[#This Row],[Med Aide/Tech Hours Contract]])</f>
        <v>9.4058888888888852</v>
      </c>
      <c r="AF8" s="4">
        <f>Table39[[#This Row],[CNA/NA/Med Aide Contract Hours]]/Table39[[#This Row],[Total CNA, NA in Training, Med Aide/Tech Hours]]</f>
        <v>5.5817655161318154E-2</v>
      </c>
      <c r="AG8" s="3">
        <v>135.58233333333334</v>
      </c>
      <c r="AH8" s="3">
        <v>9.4058888888888852</v>
      </c>
      <c r="AI8" s="4">
        <f>Table39[[#This Row],[CNA Hours Contract]]/Table39[[#This Row],[CNA Hours]]</f>
        <v>6.9374000709695835E-2</v>
      </c>
      <c r="AJ8" s="3">
        <v>19.167777777777779</v>
      </c>
      <c r="AK8" s="3">
        <v>0</v>
      </c>
      <c r="AL8" s="4">
        <f>Table39[[#This Row],[NA in Training Hours Contract]]/Table39[[#This Row],[NA in Training Hours]]</f>
        <v>0</v>
      </c>
      <c r="AM8" s="3">
        <v>13.760888888888887</v>
      </c>
      <c r="AN8" s="3">
        <v>0</v>
      </c>
      <c r="AO8" s="4">
        <f>Table39[[#This Row],[Med Aide/Tech Hours Contract]]/Table39[[#This Row],[Med Aide/Tech Hours]]</f>
        <v>0</v>
      </c>
      <c r="AP8" s="1" t="s">
        <v>6</v>
      </c>
      <c r="AQ8" s="1">
        <v>3</v>
      </c>
    </row>
    <row r="9" spans="1:43" x14ac:dyDescent="0.2">
      <c r="A9" s="1" t="s">
        <v>220</v>
      </c>
      <c r="B9" s="1" t="s">
        <v>230</v>
      </c>
      <c r="C9" s="1" t="s">
        <v>447</v>
      </c>
      <c r="D9" s="1" t="s">
        <v>537</v>
      </c>
      <c r="E9" s="3">
        <v>90.62222222222222</v>
      </c>
      <c r="F9" s="3">
        <f t="shared" si="0"/>
        <v>397.35811111111116</v>
      </c>
      <c r="G9" s="3">
        <f>SUM(Table39[[#This Row],[RN Hours Contract (W/ Admin, DON)]], Table39[[#This Row],[LPN Contract Hours (w/ Admin)]], Table39[[#This Row],[CNA/NA/Med Aide Contract Hours]])</f>
        <v>85.438444444444443</v>
      </c>
      <c r="H9" s="4">
        <f>Table39[[#This Row],[Total Contract Hours]]/Table39[[#This Row],[Total Hours Nurse Staffing]]</f>
        <v>0.21501623360735611</v>
      </c>
      <c r="I9" s="3">
        <f>SUM(Table39[[#This Row],[RN Hours]], Table39[[#This Row],[RN Admin Hours]], Table39[[#This Row],[RN DON Hours]])</f>
        <v>69.480666666666664</v>
      </c>
      <c r="J9" s="3">
        <f t="shared" si="1"/>
        <v>19.958444444444446</v>
      </c>
      <c r="K9" s="4">
        <f>Table39[[#This Row],[RN Hours Contract (W/ Admin, DON)]]/Table39[[#This Row],[RN Hours (w/ Admin, DON)]]</f>
        <v>0.28725176947704079</v>
      </c>
      <c r="L9" s="3">
        <v>36.908444444444449</v>
      </c>
      <c r="M9" s="3">
        <v>19.958444444444446</v>
      </c>
      <c r="N9" s="4">
        <f>Table39[[#This Row],[RN Hours Contract]]/Table39[[#This Row],[RN Hours]]</f>
        <v>0.54075550310678677</v>
      </c>
      <c r="O9" s="3">
        <v>27.06111111111111</v>
      </c>
      <c r="P9" s="3">
        <v>0</v>
      </c>
      <c r="Q9" s="4">
        <f>Table39[[#This Row],[RN Admin Hours Contract]]/Table39[[#This Row],[RN Admin Hours]]</f>
        <v>0</v>
      </c>
      <c r="R9" s="3">
        <v>5.5111111111111111</v>
      </c>
      <c r="S9" s="3">
        <v>0</v>
      </c>
      <c r="T9" s="4">
        <f>Table39[[#This Row],[RN DON Hours Contract]]/Table39[[#This Row],[RN DON Hours]]</f>
        <v>0</v>
      </c>
      <c r="U9" s="3">
        <f>SUM(Table39[[#This Row],[LPN Hours]], Table39[[#This Row],[LPN Admin Hours]])</f>
        <v>83.469444444444449</v>
      </c>
      <c r="V9" s="3">
        <f>Table39[[#This Row],[LPN Hours Contract]]+Table39[[#This Row],[LPN Admin Hours Contract]]</f>
        <v>19.913888888888888</v>
      </c>
      <c r="W9" s="4">
        <f t="shared" si="2"/>
        <v>0.23857699091483908</v>
      </c>
      <c r="X9" s="3">
        <v>83.469444444444449</v>
      </c>
      <c r="Y9" s="3">
        <v>19.913888888888888</v>
      </c>
      <c r="Z9" s="4">
        <f>Table39[[#This Row],[LPN Hours Contract]]/Table39[[#This Row],[LPN Hours]]</f>
        <v>0.23857699091483908</v>
      </c>
      <c r="AA9" s="3">
        <v>0</v>
      </c>
      <c r="AB9" s="3">
        <v>0</v>
      </c>
      <c r="AC9" s="4">
        <v>0</v>
      </c>
      <c r="AD9" s="3">
        <f>SUM(Table39[[#This Row],[CNA Hours]], Table39[[#This Row],[NA in Training Hours]], Table39[[#This Row],[Med Aide/Tech Hours]])</f>
        <v>244.40800000000002</v>
      </c>
      <c r="AE9" s="3">
        <f>SUM(Table39[[#This Row],[CNA Hours Contract]], Table39[[#This Row],[NA in Training Hours Contract]], Table39[[#This Row],[Med Aide/Tech Hours Contract]])</f>
        <v>45.566111111111113</v>
      </c>
      <c r="AF9" s="4">
        <f>Table39[[#This Row],[CNA/NA/Med Aide Contract Hours]]/Table39[[#This Row],[Total CNA, NA in Training, Med Aide/Tech Hours]]</f>
        <v>0.18643461388788873</v>
      </c>
      <c r="AG9" s="3">
        <v>231.50244444444445</v>
      </c>
      <c r="AH9" s="3">
        <v>45.566111111111113</v>
      </c>
      <c r="AI9" s="4">
        <f>Table39[[#This Row],[CNA Hours Contract]]/Table39[[#This Row],[CNA Hours]]</f>
        <v>0.19682777527667095</v>
      </c>
      <c r="AJ9" s="3">
        <v>0</v>
      </c>
      <c r="AK9" s="3">
        <v>0</v>
      </c>
      <c r="AL9" s="4">
        <v>0</v>
      </c>
      <c r="AM9" s="3">
        <v>12.905555555555555</v>
      </c>
      <c r="AN9" s="3">
        <v>0</v>
      </c>
      <c r="AO9" s="4">
        <f>Table39[[#This Row],[Med Aide/Tech Hours Contract]]/Table39[[#This Row],[Med Aide/Tech Hours]]</f>
        <v>0</v>
      </c>
      <c r="AP9" s="1" t="s">
        <v>7</v>
      </c>
      <c r="AQ9" s="1">
        <v>3</v>
      </c>
    </row>
    <row r="10" spans="1:43" x14ac:dyDescent="0.2">
      <c r="A10" s="1" t="s">
        <v>220</v>
      </c>
      <c r="B10" s="1" t="s">
        <v>231</v>
      </c>
      <c r="C10" s="1" t="s">
        <v>449</v>
      </c>
      <c r="D10" s="1" t="s">
        <v>545</v>
      </c>
      <c r="E10" s="3">
        <v>136.64444444444445</v>
      </c>
      <c r="F10" s="3">
        <f t="shared" si="0"/>
        <v>471.16733333333332</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50.469888888888882</v>
      </c>
      <c r="J10" s="3">
        <f t="shared" si="1"/>
        <v>0</v>
      </c>
      <c r="K10" s="4">
        <f>Table39[[#This Row],[RN Hours Contract (W/ Admin, DON)]]/Table39[[#This Row],[RN Hours (w/ Admin, DON)]]</f>
        <v>0</v>
      </c>
      <c r="L10" s="3">
        <v>38.168999999999997</v>
      </c>
      <c r="M10" s="3">
        <v>0</v>
      </c>
      <c r="N10" s="4">
        <f>Table39[[#This Row],[RN Hours Contract]]/Table39[[#This Row],[RN Hours]]</f>
        <v>0</v>
      </c>
      <c r="O10" s="3">
        <v>7.6786666666666674</v>
      </c>
      <c r="P10" s="3">
        <v>0</v>
      </c>
      <c r="Q10" s="4">
        <f>Table39[[#This Row],[RN Admin Hours Contract]]/Table39[[#This Row],[RN Admin Hours]]</f>
        <v>0</v>
      </c>
      <c r="R10" s="3">
        <v>4.6222222222222218</v>
      </c>
      <c r="S10" s="3">
        <v>0</v>
      </c>
      <c r="T10" s="4">
        <f>Table39[[#This Row],[RN DON Hours Contract]]/Table39[[#This Row],[RN DON Hours]]</f>
        <v>0</v>
      </c>
      <c r="U10" s="3">
        <f>SUM(Table39[[#This Row],[LPN Hours]], Table39[[#This Row],[LPN Admin Hours]])</f>
        <v>159.76911111111113</v>
      </c>
      <c r="V10" s="3">
        <f>Table39[[#This Row],[LPN Hours Contract]]+Table39[[#This Row],[LPN Admin Hours Contract]]</f>
        <v>0</v>
      </c>
      <c r="W10" s="4">
        <f t="shared" si="2"/>
        <v>0</v>
      </c>
      <c r="X10" s="3">
        <v>150.00366666666667</v>
      </c>
      <c r="Y10" s="3">
        <v>0</v>
      </c>
      <c r="Z10" s="4">
        <f>Table39[[#This Row],[LPN Hours Contract]]/Table39[[#This Row],[LPN Hours]]</f>
        <v>0</v>
      </c>
      <c r="AA10" s="3">
        <v>9.7654444444444444</v>
      </c>
      <c r="AB10" s="3">
        <v>0</v>
      </c>
      <c r="AC10" s="4">
        <f>Table39[[#This Row],[LPN Admin Hours Contract]]/Table39[[#This Row],[LPN Admin Hours]]</f>
        <v>0</v>
      </c>
      <c r="AD10" s="3">
        <f>SUM(Table39[[#This Row],[CNA Hours]], Table39[[#This Row],[NA in Training Hours]], Table39[[#This Row],[Med Aide/Tech Hours]])</f>
        <v>260.92833333333334</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260.92833333333334</v>
      </c>
      <c r="AH10" s="3">
        <v>0</v>
      </c>
      <c r="AI10" s="4">
        <f>Table39[[#This Row],[CNA Hours Contract]]/Table39[[#This Row],[CNA Hours]]</f>
        <v>0</v>
      </c>
      <c r="AJ10" s="3">
        <v>0</v>
      </c>
      <c r="AK10" s="3">
        <v>0</v>
      </c>
      <c r="AL10" s="4">
        <v>0</v>
      </c>
      <c r="AM10" s="3">
        <v>0</v>
      </c>
      <c r="AN10" s="3">
        <v>0</v>
      </c>
      <c r="AO10" s="4">
        <v>0</v>
      </c>
      <c r="AP10" s="1" t="s">
        <v>8</v>
      </c>
      <c r="AQ10" s="1">
        <v>3</v>
      </c>
    </row>
    <row r="11" spans="1:43" x14ac:dyDescent="0.2">
      <c r="A11" s="1" t="s">
        <v>220</v>
      </c>
      <c r="B11" s="1" t="s">
        <v>232</v>
      </c>
      <c r="C11" s="1" t="s">
        <v>465</v>
      </c>
      <c r="D11" s="1" t="s">
        <v>546</v>
      </c>
      <c r="E11" s="3">
        <v>88.588888888888889</v>
      </c>
      <c r="F11" s="3">
        <f t="shared" si="0"/>
        <v>336.08333333333331</v>
      </c>
      <c r="G11" s="3">
        <f>SUM(Table39[[#This Row],[RN Hours Contract (W/ Admin, DON)]], Table39[[#This Row],[LPN Contract Hours (w/ Admin)]], Table39[[#This Row],[CNA/NA/Med Aide Contract Hours]])</f>
        <v>13.488888888888889</v>
      </c>
      <c r="H11" s="4">
        <f>Table39[[#This Row],[Total Contract Hours]]/Table39[[#This Row],[Total Hours Nurse Staffing]]</f>
        <v>4.0135548392429131E-2</v>
      </c>
      <c r="I11" s="3">
        <f>SUM(Table39[[#This Row],[RN Hours]], Table39[[#This Row],[RN Admin Hours]], Table39[[#This Row],[RN DON Hours]])</f>
        <v>74.438888888888883</v>
      </c>
      <c r="J11" s="3">
        <f t="shared" si="1"/>
        <v>0.46111111111111114</v>
      </c>
      <c r="K11" s="4">
        <f>Table39[[#This Row],[RN Hours Contract (W/ Admin, DON)]]/Table39[[#This Row],[RN Hours (w/ Admin, DON)]]</f>
        <v>6.1944921262780811E-3</v>
      </c>
      <c r="L11" s="3">
        <v>59.772222222222226</v>
      </c>
      <c r="M11" s="3">
        <v>0.46111111111111114</v>
      </c>
      <c r="N11" s="4">
        <f>Table39[[#This Row],[RN Hours Contract]]/Table39[[#This Row],[RN Hours]]</f>
        <v>7.7144716051677662E-3</v>
      </c>
      <c r="O11" s="3">
        <v>9.2444444444444436</v>
      </c>
      <c r="P11" s="3">
        <v>0</v>
      </c>
      <c r="Q11" s="4">
        <f>Table39[[#This Row],[RN Admin Hours Contract]]/Table39[[#This Row],[RN Admin Hours]]</f>
        <v>0</v>
      </c>
      <c r="R11" s="3">
        <v>5.4222222222222225</v>
      </c>
      <c r="S11" s="3">
        <v>0</v>
      </c>
      <c r="T11" s="4">
        <f>Table39[[#This Row],[RN DON Hours Contract]]/Table39[[#This Row],[RN DON Hours]]</f>
        <v>0</v>
      </c>
      <c r="U11" s="3">
        <f>SUM(Table39[[#This Row],[LPN Hours]], Table39[[#This Row],[LPN Admin Hours]])</f>
        <v>66.405555555555551</v>
      </c>
      <c r="V11" s="3">
        <f>Table39[[#This Row],[LPN Hours Contract]]+Table39[[#This Row],[LPN Admin Hours Contract]]</f>
        <v>3.0166666666666666</v>
      </c>
      <c r="W11" s="4">
        <f t="shared" si="2"/>
        <v>4.5427926043671046E-2</v>
      </c>
      <c r="X11" s="3">
        <v>58.05</v>
      </c>
      <c r="Y11" s="3">
        <v>3.0166666666666666</v>
      </c>
      <c r="Z11" s="4">
        <f>Table39[[#This Row],[LPN Hours Contract]]/Table39[[#This Row],[LPN Hours]]</f>
        <v>5.196669537754809E-2</v>
      </c>
      <c r="AA11" s="3">
        <v>8.3555555555555561</v>
      </c>
      <c r="AB11" s="3">
        <v>0</v>
      </c>
      <c r="AC11" s="4">
        <f>Table39[[#This Row],[LPN Admin Hours Contract]]/Table39[[#This Row],[LPN Admin Hours]]</f>
        <v>0</v>
      </c>
      <c r="AD11" s="3">
        <f>SUM(Table39[[#This Row],[CNA Hours]], Table39[[#This Row],[NA in Training Hours]], Table39[[#This Row],[Med Aide/Tech Hours]])</f>
        <v>195.23888888888888</v>
      </c>
      <c r="AE11" s="3">
        <f>SUM(Table39[[#This Row],[CNA Hours Contract]], Table39[[#This Row],[NA in Training Hours Contract]], Table39[[#This Row],[Med Aide/Tech Hours Contract]])</f>
        <v>10.011111111111111</v>
      </c>
      <c r="AF11" s="4">
        <f>Table39[[#This Row],[CNA/NA/Med Aide Contract Hours]]/Table39[[#This Row],[Total CNA, NA in Training, Med Aide/Tech Hours]]</f>
        <v>5.127621432433202E-2</v>
      </c>
      <c r="AG11" s="3">
        <v>195.23888888888888</v>
      </c>
      <c r="AH11" s="3">
        <v>10.011111111111111</v>
      </c>
      <c r="AI11" s="4">
        <f>Table39[[#This Row],[CNA Hours Contract]]/Table39[[#This Row],[CNA Hours]]</f>
        <v>5.127621432433202E-2</v>
      </c>
      <c r="AJ11" s="3">
        <v>0</v>
      </c>
      <c r="AK11" s="3">
        <v>0</v>
      </c>
      <c r="AL11" s="4">
        <v>0</v>
      </c>
      <c r="AM11" s="3">
        <v>0</v>
      </c>
      <c r="AN11" s="3">
        <v>0</v>
      </c>
      <c r="AO11" s="4">
        <v>0</v>
      </c>
      <c r="AP11" s="1" t="s">
        <v>9</v>
      </c>
      <c r="AQ11" s="1">
        <v>3</v>
      </c>
    </row>
    <row r="12" spans="1:43" x14ac:dyDescent="0.2">
      <c r="A12" s="1" t="s">
        <v>220</v>
      </c>
      <c r="B12" s="1" t="s">
        <v>233</v>
      </c>
      <c r="C12" s="1" t="s">
        <v>466</v>
      </c>
      <c r="D12" s="1" t="s">
        <v>545</v>
      </c>
      <c r="E12" s="3">
        <v>131.45555555555555</v>
      </c>
      <c r="F12" s="3">
        <f t="shared" si="0"/>
        <v>432.8122222222222</v>
      </c>
      <c r="G12" s="3">
        <f>SUM(Table39[[#This Row],[RN Hours Contract (W/ Admin, DON)]], Table39[[#This Row],[LPN Contract Hours (w/ Admin)]], Table39[[#This Row],[CNA/NA/Med Aide Contract Hours]])</f>
        <v>31.098666666666666</v>
      </c>
      <c r="H12" s="4">
        <f>Table39[[#This Row],[Total Contract Hours]]/Table39[[#This Row],[Total Hours Nurse Staffing]]</f>
        <v>7.1852561156878408E-2</v>
      </c>
      <c r="I12" s="3">
        <f>SUM(Table39[[#This Row],[RN Hours]], Table39[[#This Row],[RN Admin Hours]], Table39[[#This Row],[RN DON Hours]])</f>
        <v>84.024444444444455</v>
      </c>
      <c r="J12" s="3">
        <f t="shared" si="1"/>
        <v>5.2778888888888895</v>
      </c>
      <c r="K12" s="4">
        <f>Table39[[#This Row],[RN Hours Contract (W/ Admin, DON)]]/Table39[[#This Row],[RN Hours (w/ Admin, DON)]]</f>
        <v>6.2813731453809737E-2</v>
      </c>
      <c r="L12" s="3">
        <v>62.228888888888896</v>
      </c>
      <c r="M12" s="3">
        <v>5.2778888888888895</v>
      </c>
      <c r="N12" s="4">
        <f>Table39[[#This Row],[RN Hours Contract]]/Table39[[#This Row],[RN Hours]]</f>
        <v>8.4814127057815228E-2</v>
      </c>
      <c r="O12" s="3">
        <v>21.062555555555555</v>
      </c>
      <c r="P12" s="3">
        <v>0</v>
      </c>
      <c r="Q12" s="4">
        <f>Table39[[#This Row],[RN Admin Hours Contract]]/Table39[[#This Row],[RN Admin Hours]]</f>
        <v>0</v>
      </c>
      <c r="R12" s="3">
        <v>0.73299999999999998</v>
      </c>
      <c r="S12" s="3">
        <v>0</v>
      </c>
      <c r="T12" s="4">
        <f>Table39[[#This Row],[RN DON Hours Contract]]/Table39[[#This Row],[RN DON Hours]]</f>
        <v>0</v>
      </c>
      <c r="U12" s="3">
        <f>SUM(Table39[[#This Row],[LPN Hours]], Table39[[#This Row],[LPN Admin Hours]])</f>
        <v>118.102</v>
      </c>
      <c r="V12" s="3">
        <f>Table39[[#This Row],[LPN Hours Contract]]+Table39[[#This Row],[LPN Admin Hours Contract]]</f>
        <v>0.37133333333333335</v>
      </c>
      <c r="W12" s="4">
        <f t="shared" si="2"/>
        <v>3.144174809345594E-3</v>
      </c>
      <c r="X12" s="3">
        <v>118.102</v>
      </c>
      <c r="Y12" s="3">
        <v>0.37133333333333335</v>
      </c>
      <c r="Z12" s="4">
        <f>Table39[[#This Row],[LPN Hours Contract]]/Table39[[#This Row],[LPN Hours]]</f>
        <v>3.144174809345594E-3</v>
      </c>
      <c r="AA12" s="3">
        <v>0</v>
      </c>
      <c r="AB12" s="3">
        <v>0</v>
      </c>
      <c r="AC12" s="4">
        <v>0</v>
      </c>
      <c r="AD12" s="3">
        <f>SUM(Table39[[#This Row],[CNA Hours]], Table39[[#This Row],[NA in Training Hours]], Table39[[#This Row],[Med Aide/Tech Hours]])</f>
        <v>230.68577777777776</v>
      </c>
      <c r="AE12" s="3">
        <f>SUM(Table39[[#This Row],[CNA Hours Contract]], Table39[[#This Row],[NA in Training Hours Contract]], Table39[[#This Row],[Med Aide/Tech Hours Contract]])</f>
        <v>25.449444444444442</v>
      </c>
      <c r="AF12" s="4">
        <f>Table39[[#This Row],[CNA/NA/Med Aide Contract Hours]]/Table39[[#This Row],[Total CNA, NA in Training, Med Aide/Tech Hours]]</f>
        <v>0.11032082120363823</v>
      </c>
      <c r="AG12" s="3">
        <v>222.41877777777776</v>
      </c>
      <c r="AH12" s="3">
        <v>25.449444444444442</v>
      </c>
      <c r="AI12" s="4">
        <f>Table39[[#This Row],[CNA Hours Contract]]/Table39[[#This Row],[CNA Hours]]</f>
        <v>0.11442129436513404</v>
      </c>
      <c r="AJ12" s="3">
        <v>0</v>
      </c>
      <c r="AK12" s="3">
        <v>0</v>
      </c>
      <c r="AL12" s="4">
        <v>0</v>
      </c>
      <c r="AM12" s="3">
        <v>8.2669999999999995</v>
      </c>
      <c r="AN12" s="3">
        <v>0</v>
      </c>
      <c r="AO12" s="4">
        <f>Table39[[#This Row],[Med Aide/Tech Hours Contract]]/Table39[[#This Row],[Med Aide/Tech Hours]]</f>
        <v>0</v>
      </c>
      <c r="AP12" s="1" t="s">
        <v>10</v>
      </c>
      <c r="AQ12" s="1">
        <v>3</v>
      </c>
    </row>
    <row r="13" spans="1:43" x14ac:dyDescent="0.2">
      <c r="A13" s="1" t="s">
        <v>220</v>
      </c>
      <c r="B13" s="1" t="s">
        <v>234</v>
      </c>
      <c r="C13" s="1" t="s">
        <v>454</v>
      </c>
      <c r="D13" s="1" t="s">
        <v>534</v>
      </c>
      <c r="E13" s="3">
        <v>85.477777777777774</v>
      </c>
      <c r="F13" s="3">
        <f t="shared" si="0"/>
        <v>323.64166666666665</v>
      </c>
      <c r="G13" s="3">
        <f>SUM(Table39[[#This Row],[RN Hours Contract (W/ Admin, DON)]], Table39[[#This Row],[LPN Contract Hours (w/ Admin)]], Table39[[#This Row],[CNA/NA/Med Aide Contract Hours]])</f>
        <v>0</v>
      </c>
      <c r="H13" s="4">
        <f>Table39[[#This Row],[Total Contract Hours]]/Table39[[#This Row],[Total Hours Nurse Staffing]]</f>
        <v>0</v>
      </c>
      <c r="I13" s="3">
        <f>SUM(Table39[[#This Row],[RN Hours]], Table39[[#This Row],[RN Admin Hours]], Table39[[#This Row],[RN DON Hours]])</f>
        <v>72.544444444444437</v>
      </c>
      <c r="J13" s="3">
        <f t="shared" si="1"/>
        <v>0</v>
      </c>
      <c r="K13" s="4">
        <f>Table39[[#This Row],[RN Hours Contract (W/ Admin, DON)]]/Table39[[#This Row],[RN Hours (w/ Admin, DON)]]</f>
        <v>0</v>
      </c>
      <c r="L13" s="3">
        <v>40.475000000000001</v>
      </c>
      <c r="M13" s="3">
        <v>0</v>
      </c>
      <c r="N13" s="4">
        <f>Table39[[#This Row],[RN Hours Contract]]/Table39[[#This Row],[RN Hours]]</f>
        <v>0</v>
      </c>
      <c r="O13" s="3">
        <v>27.625</v>
      </c>
      <c r="P13" s="3">
        <v>0</v>
      </c>
      <c r="Q13" s="4">
        <f>Table39[[#This Row],[RN Admin Hours Contract]]/Table39[[#This Row],[RN Admin Hours]]</f>
        <v>0</v>
      </c>
      <c r="R13" s="3">
        <v>4.4444444444444446</v>
      </c>
      <c r="S13" s="3">
        <v>0</v>
      </c>
      <c r="T13" s="4">
        <f>Table39[[#This Row],[RN DON Hours Contract]]/Table39[[#This Row],[RN DON Hours]]</f>
        <v>0</v>
      </c>
      <c r="U13" s="3">
        <f>SUM(Table39[[#This Row],[LPN Hours]], Table39[[#This Row],[LPN Admin Hours]])</f>
        <v>71.236111111111114</v>
      </c>
      <c r="V13" s="3">
        <f>Table39[[#This Row],[LPN Hours Contract]]+Table39[[#This Row],[LPN Admin Hours Contract]]</f>
        <v>0</v>
      </c>
      <c r="W13" s="4">
        <f t="shared" si="2"/>
        <v>0</v>
      </c>
      <c r="X13" s="3">
        <v>66.613888888888894</v>
      </c>
      <c r="Y13" s="3">
        <v>0</v>
      </c>
      <c r="Z13" s="4">
        <f>Table39[[#This Row],[LPN Hours Contract]]/Table39[[#This Row],[LPN Hours]]</f>
        <v>0</v>
      </c>
      <c r="AA13" s="3">
        <v>4.6222222222222218</v>
      </c>
      <c r="AB13" s="3">
        <v>0</v>
      </c>
      <c r="AC13" s="4">
        <f>Table39[[#This Row],[LPN Admin Hours Contract]]/Table39[[#This Row],[LPN Admin Hours]]</f>
        <v>0</v>
      </c>
      <c r="AD13" s="3">
        <f>SUM(Table39[[#This Row],[CNA Hours]], Table39[[#This Row],[NA in Training Hours]], Table39[[#This Row],[Med Aide/Tech Hours]])</f>
        <v>179.86111111111111</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179.86111111111111</v>
      </c>
      <c r="AH13" s="3">
        <v>0</v>
      </c>
      <c r="AI13" s="4">
        <f>Table39[[#This Row],[CNA Hours Contract]]/Table39[[#This Row],[CNA Hours]]</f>
        <v>0</v>
      </c>
      <c r="AJ13" s="3">
        <v>0</v>
      </c>
      <c r="AK13" s="3">
        <v>0</v>
      </c>
      <c r="AL13" s="4">
        <v>0</v>
      </c>
      <c r="AM13" s="3">
        <v>0</v>
      </c>
      <c r="AN13" s="3">
        <v>0</v>
      </c>
      <c r="AO13" s="4">
        <v>0</v>
      </c>
      <c r="AP13" s="1" t="s">
        <v>11</v>
      </c>
      <c r="AQ13" s="1">
        <v>3</v>
      </c>
    </row>
    <row r="14" spans="1:43" x14ac:dyDescent="0.2">
      <c r="A14" s="1" t="s">
        <v>220</v>
      </c>
      <c r="B14" s="1" t="s">
        <v>235</v>
      </c>
      <c r="C14" s="1" t="s">
        <v>448</v>
      </c>
      <c r="D14" s="1" t="s">
        <v>534</v>
      </c>
      <c r="E14" s="3">
        <v>154.14444444444445</v>
      </c>
      <c r="F14" s="3">
        <f t="shared" si="0"/>
        <v>518.2694444444445</v>
      </c>
      <c r="G14" s="3">
        <f>SUM(Table39[[#This Row],[RN Hours Contract (W/ Admin, DON)]], Table39[[#This Row],[LPN Contract Hours (w/ Admin)]], Table39[[#This Row],[CNA/NA/Med Aide Contract Hours]])</f>
        <v>39.533333333333331</v>
      </c>
      <c r="H14" s="4">
        <f>Table39[[#This Row],[Total Contract Hours]]/Table39[[#This Row],[Total Hours Nurse Staffing]]</f>
        <v>7.6279498544836705E-2</v>
      </c>
      <c r="I14" s="3">
        <f>SUM(Table39[[#This Row],[RN Hours]], Table39[[#This Row],[RN Admin Hours]], Table39[[#This Row],[RN DON Hours]])</f>
        <v>103.55833333333334</v>
      </c>
      <c r="J14" s="3">
        <f t="shared" si="1"/>
        <v>1.2555555555555555</v>
      </c>
      <c r="K14" s="4">
        <f>Table39[[#This Row],[RN Hours Contract (W/ Admin, DON)]]/Table39[[#This Row],[RN Hours (w/ Admin, DON)]]</f>
        <v>1.2124138301011238E-2</v>
      </c>
      <c r="L14" s="3">
        <v>87.091666666666669</v>
      </c>
      <c r="M14" s="3">
        <v>1.2555555555555555</v>
      </c>
      <c r="N14" s="4">
        <f>Table39[[#This Row],[RN Hours Contract]]/Table39[[#This Row],[RN Hours]]</f>
        <v>1.4416483271138328E-2</v>
      </c>
      <c r="O14" s="3">
        <v>13.972222222222221</v>
      </c>
      <c r="P14" s="3">
        <v>0</v>
      </c>
      <c r="Q14" s="4">
        <f>Table39[[#This Row],[RN Admin Hours Contract]]/Table39[[#This Row],[RN Admin Hours]]</f>
        <v>0</v>
      </c>
      <c r="R14" s="3">
        <v>2.4944444444444445</v>
      </c>
      <c r="S14" s="3">
        <v>0</v>
      </c>
      <c r="T14" s="4">
        <f>Table39[[#This Row],[RN DON Hours Contract]]/Table39[[#This Row],[RN DON Hours]]</f>
        <v>0</v>
      </c>
      <c r="U14" s="3">
        <f>SUM(Table39[[#This Row],[LPN Hours]], Table39[[#This Row],[LPN Admin Hours]])</f>
        <v>114.94444444444444</v>
      </c>
      <c r="V14" s="3">
        <f>Table39[[#This Row],[LPN Hours Contract]]+Table39[[#This Row],[LPN Admin Hours Contract]]</f>
        <v>13.83611111111111</v>
      </c>
      <c r="W14" s="4">
        <f t="shared" si="2"/>
        <v>0.12037216046399227</v>
      </c>
      <c r="X14" s="3">
        <v>100.91388888888889</v>
      </c>
      <c r="Y14" s="3">
        <v>13.83611111111111</v>
      </c>
      <c r="Z14" s="4">
        <f>Table39[[#This Row],[LPN Hours Contract]]/Table39[[#This Row],[LPN Hours]]</f>
        <v>0.13710809546092653</v>
      </c>
      <c r="AA14" s="3">
        <v>14.030555555555555</v>
      </c>
      <c r="AB14" s="3">
        <v>0</v>
      </c>
      <c r="AC14" s="4">
        <f>Table39[[#This Row],[LPN Admin Hours Contract]]/Table39[[#This Row],[LPN Admin Hours]]</f>
        <v>0</v>
      </c>
      <c r="AD14" s="3">
        <f>SUM(Table39[[#This Row],[CNA Hours]], Table39[[#This Row],[NA in Training Hours]], Table39[[#This Row],[Med Aide/Tech Hours]])</f>
        <v>299.76666666666671</v>
      </c>
      <c r="AE14" s="3">
        <f>SUM(Table39[[#This Row],[CNA Hours Contract]], Table39[[#This Row],[NA in Training Hours Contract]], Table39[[#This Row],[Med Aide/Tech Hours Contract]])</f>
        <v>24.441666666666666</v>
      </c>
      <c r="AF14" s="4">
        <f>Table39[[#This Row],[CNA/NA/Med Aide Contract Hours]]/Table39[[#This Row],[Total CNA, NA in Training, Med Aide/Tech Hours]]</f>
        <v>8.1535638830201262E-2</v>
      </c>
      <c r="AG14" s="3">
        <v>293.52222222222224</v>
      </c>
      <c r="AH14" s="3">
        <v>24.441666666666666</v>
      </c>
      <c r="AI14" s="4">
        <f>Table39[[#This Row],[CNA Hours Contract]]/Table39[[#This Row],[CNA Hours]]</f>
        <v>8.3270242646780471E-2</v>
      </c>
      <c r="AJ14" s="3">
        <v>0</v>
      </c>
      <c r="AK14" s="3">
        <v>0</v>
      </c>
      <c r="AL14" s="4">
        <v>0</v>
      </c>
      <c r="AM14" s="3">
        <v>6.2444444444444445</v>
      </c>
      <c r="AN14" s="3">
        <v>0</v>
      </c>
      <c r="AO14" s="4">
        <f>Table39[[#This Row],[Med Aide/Tech Hours Contract]]/Table39[[#This Row],[Med Aide/Tech Hours]]</f>
        <v>0</v>
      </c>
      <c r="AP14" s="1" t="s">
        <v>12</v>
      </c>
      <c r="AQ14" s="1">
        <v>3</v>
      </c>
    </row>
    <row r="15" spans="1:43" x14ac:dyDescent="0.2">
      <c r="A15" s="1" t="s">
        <v>220</v>
      </c>
      <c r="B15" s="1" t="s">
        <v>236</v>
      </c>
      <c r="C15" s="1" t="s">
        <v>467</v>
      </c>
      <c r="D15" s="1" t="s">
        <v>534</v>
      </c>
      <c r="E15" s="3">
        <v>113.25555555555556</v>
      </c>
      <c r="F15" s="3">
        <f t="shared" si="0"/>
        <v>418.99599999999998</v>
      </c>
      <c r="G15" s="3">
        <f>SUM(Table39[[#This Row],[RN Hours Contract (W/ Admin, DON)]], Table39[[#This Row],[LPN Contract Hours (w/ Admin)]], Table39[[#This Row],[CNA/NA/Med Aide Contract Hours]])</f>
        <v>0</v>
      </c>
      <c r="H15" s="4">
        <f>Table39[[#This Row],[Total Contract Hours]]/Table39[[#This Row],[Total Hours Nurse Staffing]]</f>
        <v>0</v>
      </c>
      <c r="I15" s="3">
        <f>SUM(Table39[[#This Row],[RN Hours]], Table39[[#This Row],[RN Admin Hours]], Table39[[#This Row],[RN DON Hours]])</f>
        <v>133.28933333333333</v>
      </c>
      <c r="J15" s="3">
        <f t="shared" si="1"/>
        <v>0</v>
      </c>
      <c r="K15" s="4">
        <f>Table39[[#This Row],[RN Hours Contract (W/ Admin, DON)]]/Table39[[#This Row],[RN Hours (w/ Admin, DON)]]</f>
        <v>0</v>
      </c>
      <c r="L15" s="3">
        <v>106.33611111111111</v>
      </c>
      <c r="M15" s="3">
        <v>0</v>
      </c>
      <c r="N15" s="4">
        <f>Table39[[#This Row],[RN Hours Contract]]/Table39[[#This Row],[RN Hours]]</f>
        <v>0</v>
      </c>
      <c r="O15" s="3">
        <v>21.530999999999999</v>
      </c>
      <c r="P15" s="3">
        <v>0</v>
      </c>
      <c r="Q15" s="4">
        <f>Table39[[#This Row],[RN Admin Hours Contract]]/Table39[[#This Row],[RN Admin Hours]]</f>
        <v>0</v>
      </c>
      <c r="R15" s="3">
        <v>5.4222222222222225</v>
      </c>
      <c r="S15" s="3">
        <v>0</v>
      </c>
      <c r="T15" s="4">
        <f>Table39[[#This Row],[RN DON Hours Contract]]/Table39[[#This Row],[RN DON Hours]]</f>
        <v>0</v>
      </c>
      <c r="U15" s="3">
        <f>SUM(Table39[[#This Row],[LPN Hours]], Table39[[#This Row],[LPN Admin Hours]])</f>
        <v>63.834222222222223</v>
      </c>
      <c r="V15" s="3">
        <f>Table39[[#This Row],[LPN Hours Contract]]+Table39[[#This Row],[LPN Admin Hours Contract]]</f>
        <v>0</v>
      </c>
      <c r="W15" s="4">
        <f t="shared" si="2"/>
        <v>0</v>
      </c>
      <c r="X15" s="3">
        <v>63.834222222222223</v>
      </c>
      <c r="Y15" s="3">
        <v>0</v>
      </c>
      <c r="Z15" s="4">
        <f>Table39[[#This Row],[LPN Hours Contract]]/Table39[[#This Row],[LPN Hours]]</f>
        <v>0</v>
      </c>
      <c r="AA15" s="3">
        <v>0</v>
      </c>
      <c r="AB15" s="3">
        <v>0</v>
      </c>
      <c r="AC15" s="4">
        <v>0</v>
      </c>
      <c r="AD15" s="3">
        <f>SUM(Table39[[#This Row],[CNA Hours]], Table39[[#This Row],[NA in Training Hours]], Table39[[#This Row],[Med Aide/Tech Hours]])</f>
        <v>221.87244444444445</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221.87244444444445</v>
      </c>
      <c r="AH15" s="3">
        <v>0</v>
      </c>
      <c r="AI15" s="4">
        <f>Table39[[#This Row],[CNA Hours Contract]]/Table39[[#This Row],[CNA Hours]]</f>
        <v>0</v>
      </c>
      <c r="AJ15" s="3">
        <v>0</v>
      </c>
      <c r="AK15" s="3">
        <v>0</v>
      </c>
      <c r="AL15" s="4">
        <v>0</v>
      </c>
      <c r="AM15" s="3">
        <v>0</v>
      </c>
      <c r="AN15" s="3">
        <v>0</v>
      </c>
      <c r="AO15" s="4">
        <v>0</v>
      </c>
      <c r="AP15" s="1" t="s">
        <v>13</v>
      </c>
      <c r="AQ15" s="1">
        <v>3</v>
      </c>
    </row>
    <row r="16" spans="1:43" x14ac:dyDescent="0.2">
      <c r="A16" s="1" t="s">
        <v>220</v>
      </c>
      <c r="B16" s="1" t="s">
        <v>237</v>
      </c>
      <c r="C16" s="1" t="s">
        <v>465</v>
      </c>
      <c r="D16" s="1" t="s">
        <v>547</v>
      </c>
      <c r="E16" s="3">
        <v>111.5</v>
      </c>
      <c r="F16" s="3">
        <f t="shared" si="0"/>
        <v>437.44511111111109</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103.97977777777778</v>
      </c>
      <c r="J16" s="3">
        <f t="shared" si="1"/>
        <v>0</v>
      </c>
      <c r="K16" s="4">
        <f>Table39[[#This Row],[RN Hours Contract (W/ Admin, DON)]]/Table39[[#This Row],[RN Hours (w/ Admin, DON)]]</f>
        <v>0</v>
      </c>
      <c r="L16" s="3">
        <v>86.12422222222223</v>
      </c>
      <c r="M16" s="3">
        <v>0</v>
      </c>
      <c r="N16" s="4">
        <f>Table39[[#This Row],[RN Hours Contract]]/Table39[[#This Row],[RN Hours]]</f>
        <v>0</v>
      </c>
      <c r="O16" s="3">
        <v>12.611111111111111</v>
      </c>
      <c r="P16" s="3">
        <v>0</v>
      </c>
      <c r="Q16" s="4">
        <f>Table39[[#This Row],[RN Admin Hours Contract]]/Table39[[#This Row],[RN Admin Hours]]</f>
        <v>0</v>
      </c>
      <c r="R16" s="3">
        <v>5.2444444444444445</v>
      </c>
      <c r="S16" s="3">
        <v>0</v>
      </c>
      <c r="T16" s="4">
        <f>Table39[[#This Row],[RN DON Hours Contract]]/Table39[[#This Row],[RN DON Hours]]</f>
        <v>0</v>
      </c>
      <c r="U16" s="3">
        <f>SUM(Table39[[#This Row],[LPN Hours]], Table39[[#This Row],[LPN Admin Hours]])</f>
        <v>103.57566666666668</v>
      </c>
      <c r="V16" s="3">
        <f>Table39[[#This Row],[LPN Hours Contract]]+Table39[[#This Row],[LPN Admin Hours Contract]]</f>
        <v>0</v>
      </c>
      <c r="W16" s="4">
        <f t="shared" si="2"/>
        <v>0</v>
      </c>
      <c r="X16" s="3">
        <v>101.44011111111112</v>
      </c>
      <c r="Y16" s="3">
        <v>0</v>
      </c>
      <c r="Z16" s="4">
        <f>Table39[[#This Row],[LPN Hours Contract]]/Table39[[#This Row],[LPN Hours]]</f>
        <v>0</v>
      </c>
      <c r="AA16" s="3">
        <v>2.1355555555555554</v>
      </c>
      <c r="AB16" s="3">
        <v>0</v>
      </c>
      <c r="AC16" s="4">
        <f>Table39[[#This Row],[LPN Admin Hours Contract]]/Table39[[#This Row],[LPN Admin Hours]]</f>
        <v>0</v>
      </c>
      <c r="AD16" s="3">
        <f>SUM(Table39[[#This Row],[CNA Hours]], Table39[[#This Row],[NA in Training Hours]], Table39[[#This Row],[Med Aide/Tech Hours]])</f>
        <v>229.88966666666664</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212.07988888888889</v>
      </c>
      <c r="AH16" s="3">
        <v>0</v>
      </c>
      <c r="AI16" s="4">
        <f>Table39[[#This Row],[CNA Hours Contract]]/Table39[[#This Row],[CNA Hours]]</f>
        <v>0</v>
      </c>
      <c r="AJ16" s="3">
        <v>13.155111111111106</v>
      </c>
      <c r="AK16" s="3">
        <v>0</v>
      </c>
      <c r="AL16" s="4">
        <f>Table39[[#This Row],[NA in Training Hours Contract]]/Table39[[#This Row],[NA in Training Hours]]</f>
        <v>0</v>
      </c>
      <c r="AM16" s="3">
        <v>4.6546666666666665</v>
      </c>
      <c r="AN16" s="3">
        <v>0</v>
      </c>
      <c r="AO16" s="4">
        <f>Table39[[#This Row],[Med Aide/Tech Hours Contract]]/Table39[[#This Row],[Med Aide/Tech Hours]]</f>
        <v>0</v>
      </c>
      <c r="AP16" s="1" t="s">
        <v>14</v>
      </c>
      <c r="AQ16" s="1">
        <v>3</v>
      </c>
    </row>
    <row r="17" spans="1:43" x14ac:dyDescent="0.2">
      <c r="A17" s="1" t="s">
        <v>220</v>
      </c>
      <c r="B17" s="1" t="s">
        <v>238</v>
      </c>
      <c r="C17" s="1" t="s">
        <v>465</v>
      </c>
      <c r="D17" s="1" t="s">
        <v>547</v>
      </c>
      <c r="E17" s="3">
        <v>188.53333333333333</v>
      </c>
      <c r="F17" s="3">
        <f t="shared" si="0"/>
        <v>842.23611111111109</v>
      </c>
      <c r="G17" s="3">
        <f>SUM(Table39[[#This Row],[RN Hours Contract (W/ Admin, DON)]], Table39[[#This Row],[LPN Contract Hours (w/ Admin)]], Table39[[#This Row],[CNA/NA/Med Aide Contract Hours]])</f>
        <v>38.836111111111109</v>
      </c>
      <c r="H17" s="4">
        <f>Table39[[#This Row],[Total Contract Hours]]/Table39[[#This Row],[Total Hours Nurse Staffing]]</f>
        <v>4.6110717171550603E-2</v>
      </c>
      <c r="I17" s="3">
        <f>SUM(Table39[[#This Row],[RN Hours]], Table39[[#This Row],[RN Admin Hours]], Table39[[#This Row],[RN DON Hours]])</f>
        <v>177.85555555555555</v>
      </c>
      <c r="J17" s="3">
        <f t="shared" si="1"/>
        <v>16.352777777777778</v>
      </c>
      <c r="K17" s="4">
        <f>Table39[[#This Row],[RN Hours Contract (W/ Admin, DON)]]/Table39[[#This Row],[RN Hours (w/ Admin, DON)]]</f>
        <v>9.1944149434622355E-2</v>
      </c>
      <c r="L17" s="3">
        <v>85.4</v>
      </c>
      <c r="M17" s="3">
        <v>16.352777777777778</v>
      </c>
      <c r="N17" s="4">
        <f>Table39[[#This Row],[RN Hours Contract]]/Table39[[#This Row],[RN Hours]]</f>
        <v>0.19148451730418942</v>
      </c>
      <c r="O17" s="3">
        <v>88.011111111111106</v>
      </c>
      <c r="P17" s="3">
        <v>0</v>
      </c>
      <c r="Q17" s="4">
        <f>Table39[[#This Row],[RN Admin Hours Contract]]/Table39[[#This Row],[RN Admin Hours]]</f>
        <v>0</v>
      </c>
      <c r="R17" s="3">
        <v>4.4444444444444446</v>
      </c>
      <c r="S17" s="3">
        <v>0</v>
      </c>
      <c r="T17" s="4">
        <f>Table39[[#This Row],[RN DON Hours Contract]]/Table39[[#This Row],[RN DON Hours]]</f>
        <v>0</v>
      </c>
      <c r="U17" s="3">
        <f>SUM(Table39[[#This Row],[LPN Hours]], Table39[[#This Row],[LPN Admin Hours]])</f>
        <v>196.77500000000001</v>
      </c>
      <c r="V17" s="3">
        <f>Table39[[#This Row],[LPN Hours Contract]]+Table39[[#This Row],[LPN Admin Hours Contract]]</f>
        <v>2.4</v>
      </c>
      <c r="W17" s="4">
        <f t="shared" si="2"/>
        <v>1.2196671325117519E-2</v>
      </c>
      <c r="X17" s="3">
        <v>196.77500000000001</v>
      </c>
      <c r="Y17" s="3">
        <v>2.4</v>
      </c>
      <c r="Z17" s="4">
        <f>Table39[[#This Row],[LPN Hours Contract]]/Table39[[#This Row],[LPN Hours]]</f>
        <v>1.2196671325117519E-2</v>
      </c>
      <c r="AA17" s="3">
        <v>0</v>
      </c>
      <c r="AB17" s="3">
        <v>0</v>
      </c>
      <c r="AC17" s="4">
        <v>0</v>
      </c>
      <c r="AD17" s="3">
        <f>SUM(Table39[[#This Row],[CNA Hours]], Table39[[#This Row],[NA in Training Hours]], Table39[[#This Row],[Med Aide/Tech Hours]])</f>
        <v>467.60555555555555</v>
      </c>
      <c r="AE17" s="3">
        <f>SUM(Table39[[#This Row],[CNA Hours Contract]], Table39[[#This Row],[NA in Training Hours Contract]], Table39[[#This Row],[Med Aide/Tech Hours Contract]])</f>
        <v>20.083333333333332</v>
      </c>
      <c r="AF17" s="4">
        <f>Table39[[#This Row],[CNA/NA/Med Aide Contract Hours]]/Table39[[#This Row],[Total CNA, NA in Training, Med Aide/Tech Hours]]</f>
        <v>4.2949304375720275E-2</v>
      </c>
      <c r="AG17" s="3">
        <v>467.60555555555555</v>
      </c>
      <c r="AH17" s="3">
        <v>20.083333333333332</v>
      </c>
      <c r="AI17" s="4">
        <f>Table39[[#This Row],[CNA Hours Contract]]/Table39[[#This Row],[CNA Hours]]</f>
        <v>4.2949304375720275E-2</v>
      </c>
      <c r="AJ17" s="3">
        <v>0</v>
      </c>
      <c r="AK17" s="3">
        <v>0</v>
      </c>
      <c r="AL17" s="4">
        <v>0</v>
      </c>
      <c r="AM17" s="3">
        <v>0</v>
      </c>
      <c r="AN17" s="3">
        <v>0</v>
      </c>
      <c r="AO17" s="4">
        <v>0</v>
      </c>
      <c r="AP17" s="1" t="s">
        <v>15</v>
      </c>
      <c r="AQ17" s="1">
        <v>3</v>
      </c>
    </row>
    <row r="18" spans="1:43" x14ac:dyDescent="0.2">
      <c r="A18" s="1" t="s">
        <v>220</v>
      </c>
      <c r="B18" s="1" t="s">
        <v>239</v>
      </c>
      <c r="C18" s="1" t="s">
        <v>465</v>
      </c>
      <c r="D18" s="1" t="s">
        <v>547</v>
      </c>
      <c r="E18" s="3">
        <v>170.32222222222222</v>
      </c>
      <c r="F18" s="3">
        <f t="shared" si="0"/>
        <v>735.58344444444447</v>
      </c>
      <c r="G18" s="3">
        <f>SUM(Table39[[#This Row],[RN Hours Contract (W/ Admin, DON)]], Table39[[#This Row],[LPN Contract Hours (w/ Admin)]], Table39[[#This Row],[CNA/NA/Med Aide Contract Hours]])</f>
        <v>79.811222222222213</v>
      </c>
      <c r="H18" s="4">
        <f>Table39[[#This Row],[Total Contract Hours]]/Table39[[#This Row],[Total Hours Nurse Staffing]]</f>
        <v>0.10850056893613247</v>
      </c>
      <c r="I18" s="3">
        <f>SUM(Table39[[#This Row],[RN Hours]], Table39[[#This Row],[RN Admin Hours]], Table39[[#This Row],[RN DON Hours]])</f>
        <v>152.02222222222221</v>
      </c>
      <c r="J18" s="3">
        <f t="shared" si="1"/>
        <v>1.65</v>
      </c>
      <c r="K18" s="4">
        <f>Table39[[#This Row],[RN Hours Contract (W/ Admin, DON)]]/Table39[[#This Row],[RN Hours (w/ Admin, DON)]]</f>
        <v>1.085367636310481E-2</v>
      </c>
      <c r="L18" s="3">
        <v>115.57777777777778</v>
      </c>
      <c r="M18" s="3">
        <v>1.65</v>
      </c>
      <c r="N18" s="4">
        <f>Table39[[#This Row],[RN Hours Contract]]/Table39[[#This Row],[RN Hours]]</f>
        <v>1.4276100749855795E-2</v>
      </c>
      <c r="O18" s="3">
        <v>31.022222222222222</v>
      </c>
      <c r="P18" s="3">
        <v>0</v>
      </c>
      <c r="Q18" s="4">
        <f>Table39[[#This Row],[RN Admin Hours Contract]]/Table39[[#This Row],[RN Admin Hours]]</f>
        <v>0</v>
      </c>
      <c r="R18" s="3">
        <v>5.4222222222222225</v>
      </c>
      <c r="S18" s="3">
        <v>0</v>
      </c>
      <c r="T18" s="4">
        <f>Table39[[#This Row],[RN DON Hours Contract]]/Table39[[#This Row],[RN DON Hours]]</f>
        <v>0</v>
      </c>
      <c r="U18" s="3">
        <f>SUM(Table39[[#This Row],[LPN Hours]], Table39[[#This Row],[LPN Admin Hours]])</f>
        <v>188.96666666666667</v>
      </c>
      <c r="V18" s="3">
        <f>Table39[[#This Row],[LPN Hours Contract]]+Table39[[#This Row],[LPN Admin Hours Contract]]</f>
        <v>3.5249999999999999</v>
      </c>
      <c r="W18" s="4">
        <f t="shared" si="2"/>
        <v>1.8654083612630094E-2</v>
      </c>
      <c r="X18" s="3">
        <v>183.8111111111111</v>
      </c>
      <c r="Y18" s="3">
        <v>3.5249999999999999</v>
      </c>
      <c r="Z18" s="4">
        <f>Table39[[#This Row],[LPN Hours Contract]]/Table39[[#This Row],[LPN Hours]]</f>
        <v>1.9177295532853775E-2</v>
      </c>
      <c r="AA18" s="3">
        <v>5.1555555555555559</v>
      </c>
      <c r="AB18" s="3">
        <v>0</v>
      </c>
      <c r="AC18" s="4">
        <f>Table39[[#This Row],[LPN Admin Hours Contract]]/Table39[[#This Row],[LPN Admin Hours]]</f>
        <v>0</v>
      </c>
      <c r="AD18" s="3">
        <f>SUM(Table39[[#This Row],[CNA Hours]], Table39[[#This Row],[NA in Training Hours]], Table39[[#This Row],[Med Aide/Tech Hours]])</f>
        <v>394.59455555555559</v>
      </c>
      <c r="AE18" s="3">
        <f>SUM(Table39[[#This Row],[CNA Hours Contract]], Table39[[#This Row],[NA in Training Hours Contract]], Table39[[#This Row],[Med Aide/Tech Hours Contract]])</f>
        <v>74.636222222222216</v>
      </c>
      <c r="AF18" s="4">
        <f>Table39[[#This Row],[CNA/NA/Med Aide Contract Hours]]/Table39[[#This Row],[Total CNA, NA in Training, Med Aide/Tech Hours]]</f>
        <v>0.18914660927630073</v>
      </c>
      <c r="AG18" s="3">
        <v>381.85566666666671</v>
      </c>
      <c r="AH18" s="3">
        <v>74.636222222222216</v>
      </c>
      <c r="AI18" s="4">
        <f>Table39[[#This Row],[CNA Hours Contract]]/Table39[[#This Row],[CNA Hours]]</f>
        <v>0.19545663122861134</v>
      </c>
      <c r="AJ18" s="3">
        <v>0</v>
      </c>
      <c r="AK18" s="3">
        <v>0</v>
      </c>
      <c r="AL18" s="4">
        <v>0</v>
      </c>
      <c r="AM18" s="3">
        <v>12.738888888888889</v>
      </c>
      <c r="AN18" s="3">
        <v>0</v>
      </c>
      <c r="AO18" s="4">
        <f>Table39[[#This Row],[Med Aide/Tech Hours Contract]]/Table39[[#This Row],[Med Aide/Tech Hours]]</f>
        <v>0</v>
      </c>
      <c r="AP18" s="1" t="s">
        <v>16</v>
      </c>
      <c r="AQ18" s="1">
        <v>3</v>
      </c>
    </row>
    <row r="19" spans="1:43" x14ac:dyDescent="0.2">
      <c r="A19" s="1" t="s">
        <v>220</v>
      </c>
      <c r="B19" s="1" t="s">
        <v>240</v>
      </c>
      <c r="C19" s="1" t="s">
        <v>468</v>
      </c>
      <c r="D19" s="1" t="s">
        <v>548</v>
      </c>
      <c r="E19" s="3">
        <v>98.4</v>
      </c>
      <c r="F19" s="3">
        <f t="shared" si="0"/>
        <v>405.97500000000002</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91.580555555555549</v>
      </c>
      <c r="J19" s="3">
        <f t="shared" si="1"/>
        <v>0</v>
      </c>
      <c r="K19" s="4">
        <f>Table39[[#This Row],[RN Hours Contract (W/ Admin, DON)]]/Table39[[#This Row],[RN Hours (w/ Admin, DON)]]</f>
        <v>0</v>
      </c>
      <c r="L19" s="3">
        <v>64.061111111111117</v>
      </c>
      <c r="M19" s="3">
        <v>0</v>
      </c>
      <c r="N19" s="4">
        <f>Table39[[#This Row],[RN Hours Contract]]/Table39[[#This Row],[RN Hours]]</f>
        <v>0</v>
      </c>
      <c r="O19" s="3">
        <v>22.274999999999999</v>
      </c>
      <c r="P19" s="3">
        <v>0</v>
      </c>
      <c r="Q19" s="4">
        <f>Table39[[#This Row],[RN Admin Hours Contract]]/Table39[[#This Row],[RN Admin Hours]]</f>
        <v>0</v>
      </c>
      <c r="R19" s="3">
        <v>5.2444444444444445</v>
      </c>
      <c r="S19" s="3">
        <v>0</v>
      </c>
      <c r="T19" s="4">
        <f>Table39[[#This Row],[RN DON Hours Contract]]/Table39[[#This Row],[RN DON Hours]]</f>
        <v>0</v>
      </c>
      <c r="U19" s="3">
        <f>SUM(Table39[[#This Row],[LPN Hours]], Table39[[#This Row],[LPN Admin Hours]])</f>
        <v>114.52777777777777</v>
      </c>
      <c r="V19" s="3">
        <f>Table39[[#This Row],[LPN Hours Contract]]+Table39[[#This Row],[LPN Admin Hours Contract]]</f>
        <v>0</v>
      </c>
      <c r="W19" s="4">
        <f t="shared" si="2"/>
        <v>0</v>
      </c>
      <c r="X19" s="3">
        <v>109.63888888888889</v>
      </c>
      <c r="Y19" s="3">
        <v>0</v>
      </c>
      <c r="Z19" s="4">
        <f>Table39[[#This Row],[LPN Hours Contract]]/Table39[[#This Row],[LPN Hours]]</f>
        <v>0</v>
      </c>
      <c r="AA19" s="3">
        <v>4.8888888888888893</v>
      </c>
      <c r="AB19" s="3">
        <v>0</v>
      </c>
      <c r="AC19" s="4">
        <f>Table39[[#This Row],[LPN Admin Hours Contract]]/Table39[[#This Row],[LPN Admin Hours]]</f>
        <v>0</v>
      </c>
      <c r="AD19" s="3">
        <f>SUM(Table39[[#This Row],[CNA Hours]], Table39[[#This Row],[NA in Training Hours]], Table39[[#This Row],[Med Aide/Tech Hours]])</f>
        <v>199.86666666666667</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191.9388888888889</v>
      </c>
      <c r="AH19" s="3">
        <v>0</v>
      </c>
      <c r="AI19" s="4">
        <f>Table39[[#This Row],[CNA Hours Contract]]/Table39[[#This Row],[CNA Hours]]</f>
        <v>0</v>
      </c>
      <c r="AJ19" s="3">
        <v>0</v>
      </c>
      <c r="AK19" s="3">
        <v>0</v>
      </c>
      <c r="AL19" s="4">
        <v>0</v>
      </c>
      <c r="AM19" s="3">
        <v>7.927777777777778</v>
      </c>
      <c r="AN19" s="3">
        <v>0</v>
      </c>
      <c r="AO19" s="4">
        <f>Table39[[#This Row],[Med Aide/Tech Hours Contract]]/Table39[[#This Row],[Med Aide/Tech Hours]]</f>
        <v>0</v>
      </c>
      <c r="AP19" s="1" t="s">
        <v>17</v>
      </c>
      <c r="AQ19" s="1">
        <v>3</v>
      </c>
    </row>
    <row r="20" spans="1:43" x14ac:dyDescent="0.2">
      <c r="A20" s="1" t="s">
        <v>220</v>
      </c>
      <c r="B20" s="1" t="s">
        <v>241</v>
      </c>
      <c r="C20" s="1" t="s">
        <v>450</v>
      </c>
      <c r="D20" s="1" t="s">
        <v>534</v>
      </c>
      <c r="E20" s="3">
        <v>123.17777777777778</v>
      </c>
      <c r="F20" s="3">
        <f t="shared" si="0"/>
        <v>374.28955555555558</v>
      </c>
      <c r="G20" s="3">
        <f>SUM(Table39[[#This Row],[RN Hours Contract (W/ Admin, DON)]], Table39[[#This Row],[LPN Contract Hours (w/ Admin)]], Table39[[#This Row],[CNA/NA/Med Aide Contract Hours]])</f>
        <v>0</v>
      </c>
      <c r="H20" s="4">
        <f>Table39[[#This Row],[Total Contract Hours]]/Table39[[#This Row],[Total Hours Nurse Staffing]]</f>
        <v>0</v>
      </c>
      <c r="I20" s="3">
        <f>SUM(Table39[[#This Row],[RN Hours]], Table39[[#This Row],[RN Admin Hours]], Table39[[#This Row],[RN DON Hours]])</f>
        <v>67.303777777777782</v>
      </c>
      <c r="J20" s="3">
        <f t="shared" si="1"/>
        <v>0</v>
      </c>
      <c r="K20" s="4">
        <f>Table39[[#This Row],[RN Hours Contract (W/ Admin, DON)]]/Table39[[#This Row],[RN Hours (w/ Admin, DON)]]</f>
        <v>0</v>
      </c>
      <c r="L20" s="3">
        <v>50.667666666666669</v>
      </c>
      <c r="M20" s="3">
        <v>0</v>
      </c>
      <c r="N20" s="4">
        <f>Table39[[#This Row],[RN Hours Contract]]/Table39[[#This Row],[RN Hours]]</f>
        <v>0</v>
      </c>
      <c r="O20" s="3">
        <v>10.947222222222223</v>
      </c>
      <c r="P20" s="3">
        <v>0</v>
      </c>
      <c r="Q20" s="4">
        <f>Table39[[#This Row],[RN Admin Hours Contract]]/Table39[[#This Row],[RN Admin Hours]]</f>
        <v>0</v>
      </c>
      <c r="R20" s="3">
        <v>5.6888888888888891</v>
      </c>
      <c r="S20" s="3">
        <v>0</v>
      </c>
      <c r="T20" s="4">
        <f>Table39[[#This Row],[RN DON Hours Contract]]/Table39[[#This Row],[RN DON Hours]]</f>
        <v>0</v>
      </c>
      <c r="U20" s="3">
        <f>SUM(Table39[[#This Row],[LPN Hours]], Table39[[#This Row],[LPN Admin Hours]])</f>
        <v>128.96555555555554</v>
      </c>
      <c r="V20" s="3">
        <f>Table39[[#This Row],[LPN Hours Contract]]+Table39[[#This Row],[LPN Admin Hours Contract]]</f>
        <v>0</v>
      </c>
      <c r="W20" s="4">
        <f t="shared" si="2"/>
        <v>0</v>
      </c>
      <c r="X20" s="3">
        <v>123.54333333333332</v>
      </c>
      <c r="Y20" s="3">
        <v>0</v>
      </c>
      <c r="Z20" s="4">
        <f>Table39[[#This Row],[LPN Hours Contract]]/Table39[[#This Row],[LPN Hours]]</f>
        <v>0</v>
      </c>
      <c r="AA20" s="3">
        <v>5.4222222222222225</v>
      </c>
      <c r="AB20" s="3">
        <v>0</v>
      </c>
      <c r="AC20" s="4">
        <f>Table39[[#This Row],[LPN Admin Hours Contract]]/Table39[[#This Row],[LPN Admin Hours]]</f>
        <v>0</v>
      </c>
      <c r="AD20" s="3">
        <f>SUM(Table39[[#This Row],[CNA Hours]], Table39[[#This Row],[NA in Training Hours]], Table39[[#This Row],[Med Aide/Tech Hours]])</f>
        <v>178.02022222222223</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176.94822222222223</v>
      </c>
      <c r="AH20" s="3">
        <v>0</v>
      </c>
      <c r="AI20" s="4">
        <f>Table39[[#This Row],[CNA Hours Contract]]/Table39[[#This Row],[CNA Hours]]</f>
        <v>0</v>
      </c>
      <c r="AJ20" s="3">
        <v>0</v>
      </c>
      <c r="AK20" s="3">
        <v>0</v>
      </c>
      <c r="AL20" s="4">
        <v>0</v>
      </c>
      <c r="AM20" s="3">
        <v>1.0720000000000001</v>
      </c>
      <c r="AN20" s="3">
        <v>0</v>
      </c>
      <c r="AO20" s="4">
        <f>Table39[[#This Row],[Med Aide/Tech Hours Contract]]/Table39[[#This Row],[Med Aide/Tech Hours]]</f>
        <v>0</v>
      </c>
      <c r="AP20" s="1" t="s">
        <v>18</v>
      </c>
      <c r="AQ20" s="1">
        <v>3</v>
      </c>
    </row>
    <row r="21" spans="1:43" x14ac:dyDescent="0.2">
      <c r="A21" s="1" t="s">
        <v>220</v>
      </c>
      <c r="B21" s="1" t="s">
        <v>242</v>
      </c>
      <c r="C21" s="1" t="s">
        <v>465</v>
      </c>
      <c r="D21" s="1" t="s">
        <v>547</v>
      </c>
      <c r="E21" s="3">
        <v>118.27777777777777</v>
      </c>
      <c r="F21" s="3">
        <f t="shared" si="0"/>
        <v>599.62133333333338</v>
      </c>
      <c r="G21" s="3">
        <f>SUM(Table39[[#This Row],[RN Hours Contract (W/ Admin, DON)]], Table39[[#This Row],[LPN Contract Hours (w/ Admin)]], Table39[[#This Row],[CNA/NA/Med Aide Contract Hours]])</f>
        <v>141.67022222222221</v>
      </c>
      <c r="H21" s="4">
        <f>Table39[[#This Row],[Total Contract Hours]]/Table39[[#This Row],[Total Hours Nurse Staffing]]</f>
        <v>0.23626614722773182</v>
      </c>
      <c r="I21" s="3">
        <f>SUM(Table39[[#This Row],[RN Hours]], Table39[[#This Row],[RN Admin Hours]], Table39[[#This Row],[RN DON Hours]])</f>
        <v>88.734999999999999</v>
      </c>
      <c r="J21" s="3">
        <f t="shared" si="1"/>
        <v>26.429444444444446</v>
      </c>
      <c r="K21" s="4">
        <f>Table39[[#This Row],[RN Hours Contract (W/ Admin, DON)]]/Table39[[#This Row],[RN Hours (w/ Admin, DON)]]</f>
        <v>0.29784689744119508</v>
      </c>
      <c r="L21" s="3">
        <v>72.583333333333329</v>
      </c>
      <c r="M21" s="3">
        <v>26.011111111111113</v>
      </c>
      <c r="N21" s="4">
        <f>Table39[[#This Row],[RN Hours Contract]]/Table39[[#This Row],[RN Hours]]</f>
        <v>0.35836203597397631</v>
      </c>
      <c r="O21" s="3">
        <v>10.818333333333335</v>
      </c>
      <c r="P21" s="3">
        <v>0.41833333333333333</v>
      </c>
      <c r="Q21" s="4">
        <f>Table39[[#This Row],[RN Admin Hours Contract]]/Table39[[#This Row],[RN Admin Hours]]</f>
        <v>3.8668926205515319E-2</v>
      </c>
      <c r="R21" s="3">
        <v>5.333333333333333</v>
      </c>
      <c r="S21" s="3">
        <v>0</v>
      </c>
      <c r="T21" s="4">
        <f>Table39[[#This Row],[RN DON Hours Contract]]/Table39[[#This Row],[RN DON Hours]]</f>
        <v>0</v>
      </c>
      <c r="U21" s="3">
        <f>SUM(Table39[[#This Row],[LPN Hours]], Table39[[#This Row],[LPN Admin Hours]])</f>
        <v>157.94444444444446</v>
      </c>
      <c r="V21" s="3">
        <f>Table39[[#This Row],[LPN Hours Contract]]+Table39[[#This Row],[LPN Admin Hours Contract]]</f>
        <v>32.633333333333333</v>
      </c>
      <c r="W21" s="4">
        <f t="shared" si="2"/>
        <v>0.20661273302849101</v>
      </c>
      <c r="X21" s="3">
        <v>157.94444444444446</v>
      </c>
      <c r="Y21" s="3">
        <v>32.633333333333333</v>
      </c>
      <c r="Z21" s="4">
        <f>Table39[[#This Row],[LPN Hours Contract]]/Table39[[#This Row],[LPN Hours]]</f>
        <v>0.20661273302849101</v>
      </c>
      <c r="AA21" s="3">
        <v>0</v>
      </c>
      <c r="AB21" s="3">
        <v>0</v>
      </c>
      <c r="AC21" s="4">
        <v>0</v>
      </c>
      <c r="AD21" s="3">
        <f>SUM(Table39[[#This Row],[CNA Hours]], Table39[[#This Row],[NA in Training Hours]], Table39[[#This Row],[Med Aide/Tech Hours]])</f>
        <v>352.94188888888891</v>
      </c>
      <c r="AE21" s="3">
        <f>SUM(Table39[[#This Row],[CNA Hours Contract]], Table39[[#This Row],[NA in Training Hours Contract]], Table39[[#This Row],[Med Aide/Tech Hours Contract]])</f>
        <v>82.607444444444411</v>
      </c>
      <c r="AF21" s="4">
        <f>Table39[[#This Row],[CNA/NA/Med Aide Contract Hours]]/Table39[[#This Row],[Total CNA, NA in Training, Med Aide/Tech Hours]]</f>
        <v>0.23405395348368638</v>
      </c>
      <c r="AG21" s="3">
        <v>352.94188888888891</v>
      </c>
      <c r="AH21" s="3">
        <v>82.607444444444411</v>
      </c>
      <c r="AI21" s="4">
        <f>Table39[[#This Row],[CNA Hours Contract]]/Table39[[#This Row],[CNA Hours]]</f>
        <v>0.23405395348368638</v>
      </c>
      <c r="AJ21" s="3">
        <v>0</v>
      </c>
      <c r="AK21" s="3">
        <v>0</v>
      </c>
      <c r="AL21" s="4">
        <v>0</v>
      </c>
      <c r="AM21" s="3">
        <v>0</v>
      </c>
      <c r="AN21" s="3">
        <v>0</v>
      </c>
      <c r="AO21" s="4">
        <v>0</v>
      </c>
      <c r="AP21" s="1" t="s">
        <v>19</v>
      </c>
      <c r="AQ21" s="1">
        <v>3</v>
      </c>
    </row>
    <row r="22" spans="1:43" x14ac:dyDescent="0.2">
      <c r="A22" s="1" t="s">
        <v>220</v>
      </c>
      <c r="B22" s="1" t="s">
        <v>243</v>
      </c>
      <c r="C22" s="1" t="s">
        <v>454</v>
      </c>
      <c r="D22" s="1" t="s">
        <v>534</v>
      </c>
      <c r="E22" s="3">
        <v>71.022222222222226</v>
      </c>
      <c r="F22" s="3">
        <f t="shared" si="0"/>
        <v>236.73544444444445</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61.507444444444452</v>
      </c>
      <c r="J22" s="3">
        <f t="shared" si="1"/>
        <v>0</v>
      </c>
      <c r="K22" s="4">
        <f>Table39[[#This Row],[RN Hours Contract (W/ Admin, DON)]]/Table39[[#This Row],[RN Hours (w/ Admin, DON)]]</f>
        <v>0</v>
      </c>
      <c r="L22" s="3">
        <v>46.074222222222225</v>
      </c>
      <c r="M22" s="3">
        <v>0</v>
      </c>
      <c r="N22" s="4">
        <f>Table39[[#This Row],[RN Hours Contract]]/Table39[[#This Row],[RN Hours]]</f>
        <v>0</v>
      </c>
      <c r="O22" s="3">
        <v>12.144333333333334</v>
      </c>
      <c r="P22" s="3">
        <v>0</v>
      </c>
      <c r="Q22" s="4">
        <f>Table39[[#This Row],[RN Admin Hours Contract]]/Table39[[#This Row],[RN Admin Hours]]</f>
        <v>0</v>
      </c>
      <c r="R22" s="3">
        <v>3.2888888888888888</v>
      </c>
      <c r="S22" s="3">
        <v>0</v>
      </c>
      <c r="T22" s="4">
        <f>Table39[[#This Row],[RN DON Hours Contract]]/Table39[[#This Row],[RN DON Hours]]</f>
        <v>0</v>
      </c>
      <c r="U22" s="3">
        <f>SUM(Table39[[#This Row],[LPN Hours]], Table39[[#This Row],[LPN Admin Hours]])</f>
        <v>70.406222222222212</v>
      </c>
      <c r="V22" s="3">
        <f>Table39[[#This Row],[LPN Hours Contract]]+Table39[[#This Row],[LPN Admin Hours Contract]]</f>
        <v>0</v>
      </c>
      <c r="W22" s="4">
        <f t="shared" si="2"/>
        <v>0</v>
      </c>
      <c r="X22" s="3">
        <v>64.99166666666666</v>
      </c>
      <c r="Y22" s="3">
        <v>0</v>
      </c>
      <c r="Z22" s="4">
        <f>Table39[[#This Row],[LPN Hours Contract]]/Table39[[#This Row],[LPN Hours]]</f>
        <v>0</v>
      </c>
      <c r="AA22" s="3">
        <v>5.4145555555555553</v>
      </c>
      <c r="AB22" s="3">
        <v>0</v>
      </c>
      <c r="AC22" s="4">
        <f>Table39[[#This Row],[LPN Admin Hours Contract]]/Table39[[#This Row],[LPN Admin Hours]]</f>
        <v>0</v>
      </c>
      <c r="AD22" s="3">
        <f>SUM(Table39[[#This Row],[CNA Hours]], Table39[[#This Row],[NA in Training Hours]], Table39[[#This Row],[Med Aide/Tech Hours]])</f>
        <v>104.82177777777777</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104.82177777777777</v>
      </c>
      <c r="AH22" s="3">
        <v>0</v>
      </c>
      <c r="AI22" s="4">
        <f>Table39[[#This Row],[CNA Hours Contract]]/Table39[[#This Row],[CNA Hours]]</f>
        <v>0</v>
      </c>
      <c r="AJ22" s="3">
        <v>0</v>
      </c>
      <c r="AK22" s="3">
        <v>0</v>
      </c>
      <c r="AL22" s="4">
        <v>0</v>
      </c>
      <c r="AM22" s="3">
        <v>0</v>
      </c>
      <c r="AN22" s="3">
        <v>0</v>
      </c>
      <c r="AO22" s="4">
        <v>0</v>
      </c>
      <c r="AP22" s="1" t="s">
        <v>20</v>
      </c>
      <c r="AQ22" s="1">
        <v>3</v>
      </c>
    </row>
    <row r="23" spans="1:43" x14ac:dyDescent="0.2">
      <c r="A23" s="1" t="s">
        <v>220</v>
      </c>
      <c r="B23" s="1" t="s">
        <v>244</v>
      </c>
      <c r="C23" s="1" t="s">
        <v>442</v>
      </c>
      <c r="D23" s="1" t="s">
        <v>534</v>
      </c>
      <c r="E23" s="3">
        <v>76.477777777777774</v>
      </c>
      <c r="F23" s="3">
        <f t="shared" si="0"/>
        <v>266.76388888888891</v>
      </c>
      <c r="G23" s="3">
        <f>SUM(Table39[[#This Row],[RN Hours Contract (W/ Admin, DON)]], Table39[[#This Row],[LPN Contract Hours (w/ Admin)]], Table39[[#This Row],[CNA/NA/Med Aide Contract Hours]])</f>
        <v>0</v>
      </c>
      <c r="H23" s="4">
        <f>Table39[[#This Row],[Total Contract Hours]]/Table39[[#This Row],[Total Hours Nurse Staffing]]</f>
        <v>0</v>
      </c>
      <c r="I23" s="3">
        <f>SUM(Table39[[#This Row],[RN Hours]], Table39[[#This Row],[RN Admin Hours]], Table39[[#This Row],[RN DON Hours]])</f>
        <v>44.449999999999996</v>
      </c>
      <c r="J23" s="3">
        <f t="shared" si="1"/>
        <v>0</v>
      </c>
      <c r="K23" s="4">
        <f>Table39[[#This Row],[RN Hours Contract (W/ Admin, DON)]]/Table39[[#This Row],[RN Hours (w/ Admin, DON)]]</f>
        <v>0</v>
      </c>
      <c r="L23" s="3">
        <v>8.4861111111111107</v>
      </c>
      <c r="M23" s="3">
        <v>0</v>
      </c>
      <c r="N23" s="4">
        <f>Table39[[#This Row],[RN Hours Contract]]/Table39[[#This Row],[RN Hours]]</f>
        <v>0</v>
      </c>
      <c r="O23" s="3">
        <v>26.363888888888887</v>
      </c>
      <c r="P23" s="3">
        <v>0</v>
      </c>
      <c r="Q23" s="4">
        <f>Table39[[#This Row],[RN Admin Hours Contract]]/Table39[[#This Row],[RN Admin Hours]]</f>
        <v>0</v>
      </c>
      <c r="R23" s="3">
        <v>9.6</v>
      </c>
      <c r="S23" s="3">
        <v>0</v>
      </c>
      <c r="T23" s="4">
        <f>Table39[[#This Row],[RN DON Hours Contract]]/Table39[[#This Row],[RN DON Hours]]</f>
        <v>0</v>
      </c>
      <c r="U23" s="3">
        <f>SUM(Table39[[#This Row],[LPN Hours]], Table39[[#This Row],[LPN Admin Hours]])</f>
        <v>68.388888888888886</v>
      </c>
      <c r="V23" s="3">
        <f>Table39[[#This Row],[LPN Hours Contract]]+Table39[[#This Row],[LPN Admin Hours Contract]]</f>
        <v>0</v>
      </c>
      <c r="W23" s="4">
        <f t="shared" si="2"/>
        <v>0</v>
      </c>
      <c r="X23" s="3">
        <v>54.869444444444447</v>
      </c>
      <c r="Y23" s="3">
        <v>0</v>
      </c>
      <c r="Z23" s="4">
        <f>Table39[[#This Row],[LPN Hours Contract]]/Table39[[#This Row],[LPN Hours]]</f>
        <v>0</v>
      </c>
      <c r="AA23" s="3">
        <v>13.519444444444444</v>
      </c>
      <c r="AB23" s="3">
        <v>0</v>
      </c>
      <c r="AC23" s="4">
        <f>Table39[[#This Row],[LPN Admin Hours Contract]]/Table39[[#This Row],[LPN Admin Hours]]</f>
        <v>0</v>
      </c>
      <c r="AD23" s="3">
        <f>SUM(Table39[[#This Row],[CNA Hours]], Table39[[#This Row],[NA in Training Hours]], Table39[[#This Row],[Med Aide/Tech Hours]])</f>
        <v>153.92500000000001</v>
      </c>
      <c r="AE23" s="3">
        <f>SUM(Table39[[#This Row],[CNA Hours Contract]], Table39[[#This Row],[NA in Training Hours Contract]], Table39[[#This Row],[Med Aide/Tech Hours Contract]])</f>
        <v>0</v>
      </c>
      <c r="AF23" s="4">
        <f>Table39[[#This Row],[CNA/NA/Med Aide Contract Hours]]/Table39[[#This Row],[Total CNA, NA in Training, Med Aide/Tech Hours]]</f>
        <v>0</v>
      </c>
      <c r="AG23" s="3">
        <v>151.30833333333334</v>
      </c>
      <c r="AH23" s="3">
        <v>0</v>
      </c>
      <c r="AI23" s="4">
        <f>Table39[[#This Row],[CNA Hours Contract]]/Table39[[#This Row],[CNA Hours]]</f>
        <v>0</v>
      </c>
      <c r="AJ23" s="3">
        <v>0</v>
      </c>
      <c r="AK23" s="3">
        <v>0</v>
      </c>
      <c r="AL23" s="4">
        <v>0</v>
      </c>
      <c r="AM23" s="3">
        <v>2.6166666666666667</v>
      </c>
      <c r="AN23" s="3">
        <v>0</v>
      </c>
      <c r="AO23" s="4">
        <f>Table39[[#This Row],[Med Aide/Tech Hours Contract]]/Table39[[#This Row],[Med Aide/Tech Hours]]</f>
        <v>0</v>
      </c>
      <c r="AP23" s="1" t="s">
        <v>21</v>
      </c>
      <c r="AQ23" s="1">
        <v>3</v>
      </c>
    </row>
    <row r="24" spans="1:43" x14ac:dyDescent="0.2">
      <c r="A24" s="1" t="s">
        <v>220</v>
      </c>
      <c r="B24" s="1" t="s">
        <v>245</v>
      </c>
      <c r="C24" s="1" t="s">
        <v>469</v>
      </c>
      <c r="D24" s="1" t="s">
        <v>546</v>
      </c>
      <c r="E24" s="3">
        <v>98.277777777777771</v>
      </c>
      <c r="F24" s="3">
        <f t="shared" si="0"/>
        <v>332.19166666666672</v>
      </c>
      <c r="G24" s="3">
        <f>SUM(Table39[[#This Row],[RN Hours Contract (W/ Admin, DON)]], Table39[[#This Row],[LPN Contract Hours (w/ Admin)]], Table39[[#This Row],[CNA/NA/Med Aide Contract Hours]])</f>
        <v>20.124888888888883</v>
      </c>
      <c r="H24" s="4">
        <f>Table39[[#This Row],[Total Contract Hours]]/Table39[[#This Row],[Total Hours Nurse Staffing]]</f>
        <v>6.0582160566607271E-2</v>
      </c>
      <c r="I24" s="3">
        <f>SUM(Table39[[#This Row],[RN Hours]], Table39[[#This Row],[RN Admin Hours]], Table39[[#This Row],[RN DON Hours]])</f>
        <v>74.352999999999994</v>
      </c>
      <c r="J24" s="3">
        <f t="shared" si="1"/>
        <v>9.5924444444444426</v>
      </c>
      <c r="K24" s="4">
        <f>Table39[[#This Row],[RN Hours Contract (W/ Admin, DON)]]/Table39[[#This Row],[RN Hours (w/ Admin, DON)]]</f>
        <v>0.12901220454379034</v>
      </c>
      <c r="L24" s="3">
        <v>57.236444444444444</v>
      </c>
      <c r="M24" s="3">
        <v>6.5203333333333324</v>
      </c>
      <c r="N24" s="4">
        <f>Table39[[#This Row],[RN Hours Contract]]/Table39[[#This Row],[RN Hours]]</f>
        <v>0.11391925890264165</v>
      </c>
      <c r="O24" s="3">
        <v>13.561</v>
      </c>
      <c r="P24" s="3">
        <v>3.072111111111111</v>
      </c>
      <c r="Q24" s="4">
        <f>Table39[[#This Row],[RN Admin Hours Contract]]/Table39[[#This Row],[RN Admin Hours]]</f>
        <v>0.2265401600996321</v>
      </c>
      <c r="R24" s="3">
        <v>3.5555555555555554</v>
      </c>
      <c r="S24" s="3">
        <v>0</v>
      </c>
      <c r="T24" s="4">
        <f>Table39[[#This Row],[RN DON Hours Contract]]/Table39[[#This Row],[RN DON Hours]]</f>
        <v>0</v>
      </c>
      <c r="U24" s="3">
        <f>SUM(Table39[[#This Row],[LPN Hours]], Table39[[#This Row],[LPN Admin Hours]])</f>
        <v>84.124888888888904</v>
      </c>
      <c r="V24" s="3">
        <f>Table39[[#This Row],[LPN Hours Contract]]+Table39[[#This Row],[LPN Admin Hours Contract]]</f>
        <v>4.1355555555555563</v>
      </c>
      <c r="W24" s="4">
        <f t="shared" si="2"/>
        <v>4.9159714921201809E-2</v>
      </c>
      <c r="X24" s="3">
        <v>83.170555555555566</v>
      </c>
      <c r="Y24" s="3">
        <v>4.1355555555555563</v>
      </c>
      <c r="Z24" s="4">
        <f>Table39[[#This Row],[LPN Hours Contract]]/Table39[[#This Row],[LPN Hours]]</f>
        <v>4.9723793810576664E-2</v>
      </c>
      <c r="AA24" s="3">
        <v>0.95433333333333348</v>
      </c>
      <c r="AB24" s="3">
        <v>0</v>
      </c>
      <c r="AC24" s="4">
        <f>Table39[[#This Row],[LPN Admin Hours Contract]]/Table39[[#This Row],[LPN Admin Hours]]</f>
        <v>0</v>
      </c>
      <c r="AD24" s="3">
        <f>SUM(Table39[[#This Row],[CNA Hours]], Table39[[#This Row],[NA in Training Hours]], Table39[[#This Row],[Med Aide/Tech Hours]])</f>
        <v>173.71377777777778</v>
      </c>
      <c r="AE24" s="3">
        <f>SUM(Table39[[#This Row],[CNA Hours Contract]], Table39[[#This Row],[NA in Training Hours Contract]], Table39[[#This Row],[Med Aide/Tech Hours Contract]])</f>
        <v>6.3968888888888866</v>
      </c>
      <c r="AF24" s="4">
        <f>Table39[[#This Row],[CNA/NA/Med Aide Contract Hours]]/Table39[[#This Row],[Total CNA, NA in Training, Med Aide/Tech Hours]]</f>
        <v>3.6824303579835016E-2</v>
      </c>
      <c r="AG24" s="3">
        <v>173.71377777777778</v>
      </c>
      <c r="AH24" s="3">
        <v>6.3968888888888866</v>
      </c>
      <c r="AI24" s="4">
        <f>Table39[[#This Row],[CNA Hours Contract]]/Table39[[#This Row],[CNA Hours]]</f>
        <v>3.6824303579835016E-2</v>
      </c>
      <c r="AJ24" s="3">
        <v>0</v>
      </c>
      <c r="AK24" s="3">
        <v>0</v>
      </c>
      <c r="AL24" s="4">
        <v>0</v>
      </c>
      <c r="AM24" s="3">
        <v>0</v>
      </c>
      <c r="AN24" s="3">
        <v>0</v>
      </c>
      <c r="AO24" s="4">
        <v>0</v>
      </c>
      <c r="AP24" s="1" t="s">
        <v>22</v>
      </c>
      <c r="AQ24" s="1">
        <v>3</v>
      </c>
    </row>
    <row r="25" spans="1:43" x14ac:dyDescent="0.2">
      <c r="A25" s="1" t="s">
        <v>220</v>
      </c>
      <c r="B25" s="1" t="s">
        <v>246</v>
      </c>
      <c r="C25" s="1" t="s">
        <v>461</v>
      </c>
      <c r="D25" s="1" t="s">
        <v>549</v>
      </c>
      <c r="E25" s="3">
        <v>91.222222222222229</v>
      </c>
      <c r="F25" s="3">
        <f t="shared" si="0"/>
        <v>279.92188888888887</v>
      </c>
      <c r="G25" s="3">
        <f>SUM(Table39[[#This Row],[RN Hours Contract (W/ Admin, DON)]], Table39[[#This Row],[LPN Contract Hours (w/ Admin)]], Table39[[#This Row],[CNA/NA/Med Aide Contract Hours]])</f>
        <v>0.81666666666666665</v>
      </c>
      <c r="H25" s="4">
        <f>Table39[[#This Row],[Total Contract Hours]]/Table39[[#This Row],[Total Hours Nurse Staffing]]</f>
        <v>2.9174805511219997E-3</v>
      </c>
      <c r="I25" s="3">
        <f>SUM(Table39[[#This Row],[RN Hours]], Table39[[#This Row],[RN Admin Hours]], Table39[[#This Row],[RN DON Hours]])</f>
        <v>40.845333333333336</v>
      </c>
      <c r="J25" s="3">
        <f t="shared" si="1"/>
        <v>0</v>
      </c>
      <c r="K25" s="4">
        <f>Table39[[#This Row],[RN Hours Contract (W/ Admin, DON)]]/Table39[[#This Row],[RN Hours (w/ Admin, DON)]]</f>
        <v>0</v>
      </c>
      <c r="L25" s="3">
        <v>27.059888888888889</v>
      </c>
      <c r="M25" s="3">
        <v>0</v>
      </c>
      <c r="N25" s="4">
        <f>Table39[[#This Row],[RN Hours Contract]]/Table39[[#This Row],[RN Hours]]</f>
        <v>0</v>
      </c>
      <c r="O25" s="3">
        <v>8.0965555555555575</v>
      </c>
      <c r="P25" s="3">
        <v>0</v>
      </c>
      <c r="Q25" s="4">
        <f>Table39[[#This Row],[RN Admin Hours Contract]]/Table39[[#This Row],[RN Admin Hours]]</f>
        <v>0</v>
      </c>
      <c r="R25" s="3">
        <v>5.6888888888888891</v>
      </c>
      <c r="S25" s="3">
        <v>0</v>
      </c>
      <c r="T25" s="4">
        <f>Table39[[#This Row],[RN DON Hours Contract]]/Table39[[#This Row],[RN DON Hours]]</f>
        <v>0</v>
      </c>
      <c r="U25" s="3">
        <f>SUM(Table39[[#This Row],[LPN Hours]], Table39[[#This Row],[LPN Admin Hours]])</f>
        <v>69.632444444444445</v>
      </c>
      <c r="V25" s="3">
        <f>Table39[[#This Row],[LPN Hours Contract]]+Table39[[#This Row],[LPN Admin Hours Contract]]</f>
        <v>0.28333333333333333</v>
      </c>
      <c r="W25" s="4">
        <f t="shared" si="2"/>
        <v>4.0689844453096575E-3</v>
      </c>
      <c r="X25" s="3">
        <v>68.444444444444443</v>
      </c>
      <c r="Y25" s="3">
        <v>0.28333333333333333</v>
      </c>
      <c r="Z25" s="4">
        <f>Table39[[#This Row],[LPN Hours Contract]]/Table39[[#This Row],[LPN Hours]]</f>
        <v>4.1396103896103893E-3</v>
      </c>
      <c r="AA25" s="3">
        <v>1.1879999999999999</v>
      </c>
      <c r="AB25" s="3">
        <v>0</v>
      </c>
      <c r="AC25" s="4">
        <f>Table39[[#This Row],[LPN Admin Hours Contract]]/Table39[[#This Row],[LPN Admin Hours]]</f>
        <v>0</v>
      </c>
      <c r="AD25" s="3">
        <f>SUM(Table39[[#This Row],[CNA Hours]], Table39[[#This Row],[NA in Training Hours]], Table39[[#This Row],[Med Aide/Tech Hours]])</f>
        <v>169.44411111111108</v>
      </c>
      <c r="AE25" s="3">
        <f>SUM(Table39[[#This Row],[CNA Hours Contract]], Table39[[#This Row],[NA in Training Hours Contract]], Table39[[#This Row],[Med Aide/Tech Hours Contract]])</f>
        <v>0.53333333333333333</v>
      </c>
      <c r="AF25" s="4">
        <f>Table39[[#This Row],[CNA/NA/Med Aide Contract Hours]]/Table39[[#This Row],[Total CNA, NA in Training, Med Aide/Tech Hours]]</f>
        <v>3.1475471755026407E-3</v>
      </c>
      <c r="AG25" s="3">
        <v>159.54355555555554</v>
      </c>
      <c r="AH25" s="3">
        <v>0.53333333333333333</v>
      </c>
      <c r="AI25" s="4">
        <f>Table39[[#This Row],[CNA Hours Contract]]/Table39[[#This Row],[CNA Hours]]</f>
        <v>3.3428697980070927E-3</v>
      </c>
      <c r="AJ25" s="3">
        <v>0</v>
      </c>
      <c r="AK25" s="3">
        <v>0</v>
      </c>
      <c r="AL25" s="4">
        <v>0</v>
      </c>
      <c r="AM25" s="3">
        <v>9.9005555555555542</v>
      </c>
      <c r="AN25" s="3">
        <v>0</v>
      </c>
      <c r="AO25" s="4">
        <f>Table39[[#This Row],[Med Aide/Tech Hours Contract]]/Table39[[#This Row],[Med Aide/Tech Hours]]</f>
        <v>0</v>
      </c>
      <c r="AP25" s="1" t="s">
        <v>23</v>
      </c>
      <c r="AQ25" s="1">
        <v>3</v>
      </c>
    </row>
    <row r="26" spans="1:43" x14ac:dyDescent="0.2">
      <c r="A26" s="1" t="s">
        <v>220</v>
      </c>
      <c r="B26" s="1" t="s">
        <v>247</v>
      </c>
      <c r="C26" s="1" t="s">
        <v>470</v>
      </c>
      <c r="D26" s="1" t="s">
        <v>539</v>
      </c>
      <c r="E26" s="3">
        <v>60.344444444444441</v>
      </c>
      <c r="F26" s="3">
        <f t="shared" ref="F26:F57" si="3">SUM(I26,U26,AD26)</f>
        <v>231.66277777777776</v>
      </c>
      <c r="G26" s="3">
        <f>SUM(Table39[[#This Row],[RN Hours Contract (W/ Admin, DON)]], Table39[[#This Row],[LPN Contract Hours (w/ Admin)]], Table39[[#This Row],[CNA/NA/Med Aide Contract Hours]])</f>
        <v>12.824888888888889</v>
      </c>
      <c r="H26" s="4">
        <f>Table39[[#This Row],[Total Contract Hours]]/Table39[[#This Row],[Total Hours Nurse Staffing]]</f>
        <v>5.5360161921183336E-2</v>
      </c>
      <c r="I26" s="3">
        <f>SUM(Table39[[#This Row],[RN Hours]], Table39[[#This Row],[RN Admin Hours]], Table39[[#This Row],[RN DON Hours]])</f>
        <v>56.792777777777779</v>
      </c>
      <c r="J26" s="3">
        <f t="shared" si="1"/>
        <v>4.8035555555555556</v>
      </c>
      <c r="K26" s="4">
        <f>Table39[[#This Row],[RN Hours Contract (W/ Admin, DON)]]/Table39[[#This Row],[RN Hours (w/ Admin, DON)]]</f>
        <v>8.4580394611990961E-2</v>
      </c>
      <c r="L26" s="3">
        <v>41.110444444444447</v>
      </c>
      <c r="M26" s="3">
        <v>4.8035555555555556</v>
      </c>
      <c r="N26" s="4">
        <f>Table39[[#This Row],[RN Hours Contract]]/Table39[[#This Row],[RN Hours]]</f>
        <v>0.11684513802926533</v>
      </c>
      <c r="O26" s="3">
        <v>10.971222222222224</v>
      </c>
      <c r="P26" s="3">
        <v>0</v>
      </c>
      <c r="Q26" s="4">
        <f>Table39[[#This Row],[RN Admin Hours Contract]]/Table39[[#This Row],[RN Admin Hours]]</f>
        <v>0</v>
      </c>
      <c r="R26" s="3">
        <v>4.7111111111111112</v>
      </c>
      <c r="S26" s="3">
        <v>0</v>
      </c>
      <c r="T26" s="4">
        <f>Table39[[#This Row],[RN DON Hours Contract]]/Table39[[#This Row],[RN DON Hours]]</f>
        <v>0</v>
      </c>
      <c r="U26" s="3">
        <f>SUM(Table39[[#This Row],[LPN Hours]], Table39[[#This Row],[LPN Admin Hours]])</f>
        <v>68.044777777777782</v>
      </c>
      <c r="V26" s="3">
        <f>Table39[[#This Row],[LPN Hours Contract]]+Table39[[#This Row],[LPN Admin Hours Contract]]</f>
        <v>8.0213333333333328</v>
      </c>
      <c r="W26" s="4">
        <f t="shared" si="2"/>
        <v>0.11788315863900077</v>
      </c>
      <c r="X26" s="3">
        <v>68.044777777777782</v>
      </c>
      <c r="Y26" s="3">
        <v>8.0213333333333328</v>
      </c>
      <c r="Z26" s="4">
        <f>Table39[[#This Row],[LPN Hours Contract]]/Table39[[#This Row],[LPN Hours]]</f>
        <v>0.11788315863900077</v>
      </c>
      <c r="AA26" s="3">
        <v>0</v>
      </c>
      <c r="AB26" s="3">
        <v>0</v>
      </c>
      <c r="AC26" s="4">
        <v>0</v>
      </c>
      <c r="AD26" s="3">
        <f>SUM(Table39[[#This Row],[CNA Hours]], Table39[[#This Row],[NA in Training Hours]], Table39[[#This Row],[Med Aide/Tech Hours]])</f>
        <v>106.82522222222222</v>
      </c>
      <c r="AE26" s="3">
        <f>SUM(Table39[[#This Row],[CNA Hours Contract]], Table39[[#This Row],[NA in Training Hours Contract]], Table39[[#This Row],[Med Aide/Tech Hours Contract]])</f>
        <v>0</v>
      </c>
      <c r="AF26" s="4">
        <f>Table39[[#This Row],[CNA/NA/Med Aide Contract Hours]]/Table39[[#This Row],[Total CNA, NA in Training, Med Aide/Tech Hours]]</f>
        <v>0</v>
      </c>
      <c r="AG26" s="3">
        <v>106.82522222222222</v>
      </c>
      <c r="AH26" s="3">
        <v>0</v>
      </c>
      <c r="AI26" s="4">
        <f>Table39[[#This Row],[CNA Hours Contract]]/Table39[[#This Row],[CNA Hours]]</f>
        <v>0</v>
      </c>
      <c r="AJ26" s="3">
        <v>0</v>
      </c>
      <c r="AK26" s="3">
        <v>0</v>
      </c>
      <c r="AL26" s="4">
        <v>0</v>
      </c>
      <c r="AM26" s="3">
        <v>0</v>
      </c>
      <c r="AN26" s="3">
        <v>0</v>
      </c>
      <c r="AO26" s="4">
        <v>0</v>
      </c>
      <c r="AP26" s="1" t="s">
        <v>24</v>
      </c>
      <c r="AQ26" s="1">
        <v>3</v>
      </c>
    </row>
    <row r="27" spans="1:43" x14ac:dyDescent="0.2">
      <c r="A27" s="1" t="s">
        <v>220</v>
      </c>
      <c r="B27" s="1" t="s">
        <v>248</v>
      </c>
      <c r="C27" s="1" t="s">
        <v>442</v>
      </c>
      <c r="D27" s="1" t="s">
        <v>534</v>
      </c>
      <c r="E27" s="3">
        <v>53.044444444444444</v>
      </c>
      <c r="F27" s="3">
        <f t="shared" si="3"/>
        <v>198.77522222222225</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54.515222222222256</v>
      </c>
      <c r="J27" s="3">
        <f t="shared" si="1"/>
        <v>0</v>
      </c>
      <c r="K27" s="4">
        <f>Table39[[#This Row],[RN Hours Contract (W/ Admin, DON)]]/Table39[[#This Row],[RN Hours (w/ Admin, DON)]]</f>
        <v>0</v>
      </c>
      <c r="L27" s="3">
        <v>34.086111111111109</v>
      </c>
      <c r="M27" s="3">
        <v>0</v>
      </c>
      <c r="N27" s="4">
        <f>Table39[[#This Row],[RN Hours Contract]]/Table39[[#This Row],[RN Hours]]</f>
        <v>0</v>
      </c>
      <c r="O27" s="3">
        <v>17.130000000000035</v>
      </c>
      <c r="P27" s="3">
        <v>0</v>
      </c>
      <c r="Q27" s="4">
        <f>Table39[[#This Row],[RN Admin Hours Contract]]/Table39[[#This Row],[RN Admin Hours]]</f>
        <v>0</v>
      </c>
      <c r="R27" s="3">
        <v>3.2991111111111104</v>
      </c>
      <c r="S27" s="3">
        <v>0</v>
      </c>
      <c r="T27" s="4">
        <f>Table39[[#This Row],[RN DON Hours Contract]]/Table39[[#This Row],[RN DON Hours]]</f>
        <v>0</v>
      </c>
      <c r="U27" s="3">
        <f>SUM(Table39[[#This Row],[LPN Hours]], Table39[[#This Row],[LPN Admin Hours]])</f>
        <v>48.844444444444441</v>
      </c>
      <c r="V27" s="3">
        <f>Table39[[#This Row],[LPN Hours Contract]]+Table39[[#This Row],[LPN Admin Hours Contract]]</f>
        <v>0</v>
      </c>
      <c r="W27" s="4">
        <f t="shared" si="2"/>
        <v>0</v>
      </c>
      <c r="X27" s="3">
        <v>48.844444444444441</v>
      </c>
      <c r="Y27" s="3">
        <v>0</v>
      </c>
      <c r="Z27" s="4">
        <f>Table39[[#This Row],[LPN Hours Contract]]/Table39[[#This Row],[LPN Hours]]</f>
        <v>0</v>
      </c>
      <c r="AA27" s="3">
        <v>0</v>
      </c>
      <c r="AB27" s="3">
        <v>0</v>
      </c>
      <c r="AC27" s="4">
        <v>0</v>
      </c>
      <c r="AD27" s="3">
        <f>SUM(Table39[[#This Row],[CNA Hours]], Table39[[#This Row],[NA in Training Hours]], Table39[[#This Row],[Med Aide/Tech Hours]])</f>
        <v>95.415555555555557</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95.415555555555557</v>
      </c>
      <c r="AH27" s="3">
        <v>0</v>
      </c>
      <c r="AI27" s="4">
        <f>Table39[[#This Row],[CNA Hours Contract]]/Table39[[#This Row],[CNA Hours]]</f>
        <v>0</v>
      </c>
      <c r="AJ27" s="3">
        <v>0</v>
      </c>
      <c r="AK27" s="3">
        <v>0</v>
      </c>
      <c r="AL27" s="4">
        <v>0</v>
      </c>
      <c r="AM27" s="3">
        <v>0</v>
      </c>
      <c r="AN27" s="3">
        <v>0</v>
      </c>
      <c r="AO27" s="4">
        <v>0</v>
      </c>
      <c r="AP27" s="1" t="s">
        <v>25</v>
      </c>
      <c r="AQ27" s="1">
        <v>3</v>
      </c>
    </row>
    <row r="28" spans="1:43" x14ac:dyDescent="0.2">
      <c r="A28" s="1" t="s">
        <v>220</v>
      </c>
      <c r="B28" s="1" t="s">
        <v>249</v>
      </c>
      <c r="C28" s="1" t="s">
        <v>471</v>
      </c>
      <c r="D28" s="1" t="s">
        <v>545</v>
      </c>
      <c r="E28" s="3">
        <v>131.84444444444443</v>
      </c>
      <c r="F28" s="3">
        <f t="shared" si="3"/>
        <v>381.10055555555556</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73.750888888888895</v>
      </c>
      <c r="J28" s="3">
        <f t="shared" si="1"/>
        <v>0</v>
      </c>
      <c r="K28" s="4">
        <f>Table39[[#This Row],[RN Hours Contract (W/ Admin, DON)]]/Table39[[#This Row],[RN Hours (w/ Admin, DON)]]</f>
        <v>0</v>
      </c>
      <c r="L28" s="3">
        <v>60.246000000000002</v>
      </c>
      <c r="M28" s="3">
        <v>0</v>
      </c>
      <c r="N28" s="4">
        <f>Table39[[#This Row],[RN Hours Contract]]/Table39[[#This Row],[RN Hours]]</f>
        <v>0</v>
      </c>
      <c r="O28" s="3">
        <v>8.5924444444444443</v>
      </c>
      <c r="P28" s="3">
        <v>0</v>
      </c>
      <c r="Q28" s="4">
        <f>Table39[[#This Row],[RN Admin Hours Contract]]/Table39[[#This Row],[RN Admin Hours]]</f>
        <v>0</v>
      </c>
      <c r="R28" s="3">
        <v>4.9124444444444446</v>
      </c>
      <c r="S28" s="3">
        <v>0</v>
      </c>
      <c r="T28" s="4">
        <f>Table39[[#This Row],[RN DON Hours Contract]]/Table39[[#This Row],[RN DON Hours]]</f>
        <v>0</v>
      </c>
      <c r="U28" s="3">
        <f>SUM(Table39[[#This Row],[LPN Hours]], Table39[[#This Row],[LPN Admin Hours]])</f>
        <v>126.92922222222222</v>
      </c>
      <c r="V28" s="3">
        <f>Table39[[#This Row],[LPN Hours Contract]]+Table39[[#This Row],[LPN Admin Hours Contract]]</f>
        <v>0</v>
      </c>
      <c r="W28" s="4">
        <f t="shared" si="2"/>
        <v>0</v>
      </c>
      <c r="X28" s="3">
        <v>107.40888888888888</v>
      </c>
      <c r="Y28" s="3">
        <v>0</v>
      </c>
      <c r="Z28" s="4">
        <f>Table39[[#This Row],[LPN Hours Contract]]/Table39[[#This Row],[LPN Hours]]</f>
        <v>0</v>
      </c>
      <c r="AA28" s="3">
        <v>19.520333333333333</v>
      </c>
      <c r="AB28" s="3">
        <v>0</v>
      </c>
      <c r="AC28" s="4">
        <f>Table39[[#This Row],[LPN Admin Hours Contract]]/Table39[[#This Row],[LPN Admin Hours]]</f>
        <v>0</v>
      </c>
      <c r="AD28" s="3">
        <f>SUM(Table39[[#This Row],[CNA Hours]], Table39[[#This Row],[NA in Training Hours]], Table39[[#This Row],[Med Aide/Tech Hours]])</f>
        <v>180.42044444444446</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180.42044444444446</v>
      </c>
      <c r="AH28" s="3">
        <v>0</v>
      </c>
      <c r="AI28" s="4">
        <f>Table39[[#This Row],[CNA Hours Contract]]/Table39[[#This Row],[CNA Hours]]</f>
        <v>0</v>
      </c>
      <c r="AJ28" s="3">
        <v>0</v>
      </c>
      <c r="AK28" s="3">
        <v>0</v>
      </c>
      <c r="AL28" s="4">
        <v>0</v>
      </c>
      <c r="AM28" s="3">
        <v>0</v>
      </c>
      <c r="AN28" s="3">
        <v>0</v>
      </c>
      <c r="AO28" s="4">
        <v>0</v>
      </c>
      <c r="AP28" s="1" t="s">
        <v>26</v>
      </c>
      <c r="AQ28" s="1">
        <v>3</v>
      </c>
    </row>
    <row r="29" spans="1:43" x14ac:dyDescent="0.2">
      <c r="A29" s="1" t="s">
        <v>220</v>
      </c>
      <c r="B29" s="1" t="s">
        <v>250</v>
      </c>
      <c r="C29" s="1" t="s">
        <v>442</v>
      </c>
      <c r="D29" s="1" t="s">
        <v>534</v>
      </c>
      <c r="E29" s="3">
        <v>79.922222222222217</v>
      </c>
      <c r="F29" s="3">
        <f t="shared" si="3"/>
        <v>285.79511111111111</v>
      </c>
      <c r="G29" s="3">
        <f>SUM(Table39[[#This Row],[RN Hours Contract (W/ Admin, DON)]], Table39[[#This Row],[LPN Contract Hours (w/ Admin)]], Table39[[#This Row],[CNA/NA/Med Aide Contract Hours]])</f>
        <v>0.5457777777777777</v>
      </c>
      <c r="H29" s="4">
        <f>Table39[[#This Row],[Total Contract Hours]]/Table39[[#This Row],[Total Hours Nurse Staffing]]</f>
        <v>1.9096819944046937E-3</v>
      </c>
      <c r="I29" s="3">
        <f>SUM(Table39[[#This Row],[RN Hours]], Table39[[#This Row],[RN Admin Hours]], Table39[[#This Row],[RN DON Hours]])</f>
        <v>37.081333333333333</v>
      </c>
      <c r="J29" s="3">
        <f t="shared" si="1"/>
        <v>0</v>
      </c>
      <c r="K29" s="4">
        <f>Table39[[#This Row],[RN Hours Contract (W/ Admin, DON)]]/Table39[[#This Row],[RN Hours (w/ Admin, DON)]]</f>
        <v>0</v>
      </c>
      <c r="L29" s="3">
        <v>21.614666666666665</v>
      </c>
      <c r="M29" s="3">
        <v>0</v>
      </c>
      <c r="N29" s="4">
        <f>Table39[[#This Row],[RN Hours Contract]]/Table39[[#This Row],[RN Hours]]</f>
        <v>0</v>
      </c>
      <c r="O29" s="3">
        <v>10.222222222222221</v>
      </c>
      <c r="P29" s="3">
        <v>0</v>
      </c>
      <c r="Q29" s="4">
        <f>Table39[[#This Row],[RN Admin Hours Contract]]/Table39[[#This Row],[RN Admin Hours]]</f>
        <v>0</v>
      </c>
      <c r="R29" s="3">
        <v>5.2444444444444445</v>
      </c>
      <c r="S29" s="3">
        <v>0</v>
      </c>
      <c r="T29" s="4">
        <f>Table39[[#This Row],[RN DON Hours Contract]]/Table39[[#This Row],[RN DON Hours]]</f>
        <v>0</v>
      </c>
      <c r="U29" s="3">
        <f>SUM(Table39[[#This Row],[LPN Hours]], Table39[[#This Row],[LPN Admin Hours]])</f>
        <v>88.799666666666667</v>
      </c>
      <c r="V29" s="3">
        <f>Table39[[#This Row],[LPN Hours Contract]]+Table39[[#This Row],[LPN Admin Hours Contract]]</f>
        <v>0</v>
      </c>
      <c r="W29" s="4">
        <f t="shared" si="2"/>
        <v>0</v>
      </c>
      <c r="X29" s="3">
        <v>83.724222222222224</v>
      </c>
      <c r="Y29" s="3">
        <v>0</v>
      </c>
      <c r="Z29" s="4">
        <f>Table39[[#This Row],[LPN Hours Contract]]/Table39[[#This Row],[LPN Hours]]</f>
        <v>0</v>
      </c>
      <c r="AA29" s="3">
        <v>5.0754444444444458</v>
      </c>
      <c r="AB29" s="3">
        <v>0</v>
      </c>
      <c r="AC29" s="4">
        <f>Table39[[#This Row],[LPN Admin Hours Contract]]/Table39[[#This Row],[LPN Admin Hours]]</f>
        <v>0</v>
      </c>
      <c r="AD29" s="3">
        <f>SUM(Table39[[#This Row],[CNA Hours]], Table39[[#This Row],[NA in Training Hours]], Table39[[#This Row],[Med Aide/Tech Hours]])</f>
        <v>159.91411111111111</v>
      </c>
      <c r="AE29" s="3">
        <f>SUM(Table39[[#This Row],[CNA Hours Contract]], Table39[[#This Row],[NA in Training Hours Contract]], Table39[[#This Row],[Med Aide/Tech Hours Contract]])</f>
        <v>0.5457777777777777</v>
      </c>
      <c r="AF29" s="4">
        <f>Table39[[#This Row],[CNA/NA/Med Aide Contract Hours]]/Table39[[#This Row],[Total CNA, NA in Training, Med Aide/Tech Hours]]</f>
        <v>3.4129431979805819E-3</v>
      </c>
      <c r="AG29" s="3">
        <v>159.78633333333335</v>
      </c>
      <c r="AH29" s="3">
        <v>0.5457777777777777</v>
      </c>
      <c r="AI29" s="4">
        <f>Table39[[#This Row],[CNA Hours Contract]]/Table39[[#This Row],[CNA Hours]]</f>
        <v>3.4156724570381133E-3</v>
      </c>
      <c r="AJ29" s="3">
        <v>0</v>
      </c>
      <c r="AK29" s="3">
        <v>0</v>
      </c>
      <c r="AL29" s="4">
        <v>0</v>
      </c>
      <c r="AM29" s="3">
        <v>0.12777777777777777</v>
      </c>
      <c r="AN29" s="3">
        <v>0</v>
      </c>
      <c r="AO29" s="4">
        <f>Table39[[#This Row],[Med Aide/Tech Hours Contract]]/Table39[[#This Row],[Med Aide/Tech Hours]]</f>
        <v>0</v>
      </c>
      <c r="AP29" s="1" t="s">
        <v>27</v>
      </c>
      <c r="AQ29" s="1">
        <v>3</v>
      </c>
    </row>
    <row r="30" spans="1:43" x14ac:dyDescent="0.2">
      <c r="A30" s="1" t="s">
        <v>220</v>
      </c>
      <c r="B30" s="1" t="s">
        <v>251</v>
      </c>
      <c r="C30" s="1" t="s">
        <v>451</v>
      </c>
      <c r="D30" s="1" t="s">
        <v>542</v>
      </c>
      <c r="E30" s="3">
        <v>196.7</v>
      </c>
      <c r="F30" s="3">
        <f t="shared" si="3"/>
        <v>770.0624444444444</v>
      </c>
      <c r="G30" s="3">
        <f>SUM(Table39[[#This Row],[RN Hours Contract (W/ Admin, DON)]], Table39[[#This Row],[LPN Contract Hours (w/ Admin)]], Table39[[#This Row],[CNA/NA/Med Aide Contract Hours]])</f>
        <v>51.036888888888889</v>
      </c>
      <c r="H30" s="4">
        <f>Table39[[#This Row],[Total Contract Hours]]/Table39[[#This Row],[Total Hours Nurse Staffing]]</f>
        <v>6.6276299093782007E-2</v>
      </c>
      <c r="I30" s="3">
        <f>SUM(Table39[[#This Row],[RN Hours]], Table39[[#This Row],[RN Admin Hours]], Table39[[#This Row],[RN DON Hours]])</f>
        <v>167.64699999999999</v>
      </c>
      <c r="J30" s="3">
        <f t="shared" si="1"/>
        <v>12.470555555555556</v>
      </c>
      <c r="K30" s="4">
        <f>Table39[[#This Row],[RN Hours Contract (W/ Admin, DON)]]/Table39[[#This Row],[RN Hours (w/ Admin, DON)]]</f>
        <v>7.438579608078616E-2</v>
      </c>
      <c r="L30" s="3">
        <v>116.75255555555555</v>
      </c>
      <c r="M30" s="3">
        <v>12.470555555555556</v>
      </c>
      <c r="N30" s="4">
        <f>Table39[[#This Row],[RN Hours Contract]]/Table39[[#This Row],[RN Hours]]</f>
        <v>0.10681184232940893</v>
      </c>
      <c r="O30" s="3">
        <v>44.761111111111113</v>
      </c>
      <c r="P30" s="3">
        <v>0</v>
      </c>
      <c r="Q30" s="4">
        <f>Table39[[#This Row],[RN Admin Hours Contract]]/Table39[[#This Row],[RN Admin Hours]]</f>
        <v>0</v>
      </c>
      <c r="R30" s="3">
        <v>6.1333333333333337</v>
      </c>
      <c r="S30" s="3">
        <v>0</v>
      </c>
      <c r="T30" s="4">
        <f>Table39[[#This Row],[RN DON Hours Contract]]/Table39[[#This Row],[RN DON Hours]]</f>
        <v>0</v>
      </c>
      <c r="U30" s="3">
        <f>SUM(Table39[[#This Row],[LPN Hours]], Table39[[#This Row],[LPN Admin Hours]])</f>
        <v>158.09155555555554</v>
      </c>
      <c r="V30" s="3">
        <f>Table39[[#This Row],[LPN Hours Contract]]+Table39[[#This Row],[LPN Admin Hours Contract]]</f>
        <v>7.8117777777777757</v>
      </c>
      <c r="W30" s="4">
        <f t="shared" si="2"/>
        <v>4.9412998375062543E-2</v>
      </c>
      <c r="X30" s="3">
        <v>157.95822222222222</v>
      </c>
      <c r="Y30" s="3">
        <v>7.8117777777777757</v>
      </c>
      <c r="Z30" s="4">
        <f>Table39[[#This Row],[LPN Hours Contract]]/Table39[[#This Row],[LPN Hours]]</f>
        <v>4.9454708136609953E-2</v>
      </c>
      <c r="AA30" s="3">
        <v>0.13333333333333333</v>
      </c>
      <c r="AB30" s="3">
        <v>0</v>
      </c>
      <c r="AC30" s="4">
        <f>Table39[[#This Row],[LPN Admin Hours Contract]]/Table39[[#This Row],[LPN Admin Hours]]</f>
        <v>0</v>
      </c>
      <c r="AD30" s="3">
        <f>SUM(Table39[[#This Row],[CNA Hours]], Table39[[#This Row],[NA in Training Hours]], Table39[[#This Row],[Med Aide/Tech Hours]])</f>
        <v>444.32388888888886</v>
      </c>
      <c r="AE30" s="3">
        <f>SUM(Table39[[#This Row],[CNA Hours Contract]], Table39[[#This Row],[NA in Training Hours Contract]], Table39[[#This Row],[Med Aide/Tech Hours Contract]])</f>
        <v>30.754555555555555</v>
      </c>
      <c r="AF30" s="4">
        <f>Table39[[#This Row],[CNA/NA/Med Aide Contract Hours]]/Table39[[#This Row],[Total CNA, NA in Training, Med Aide/Tech Hours]]</f>
        <v>6.9216524982401481E-2</v>
      </c>
      <c r="AG30" s="3">
        <v>319.19366666666667</v>
      </c>
      <c r="AH30" s="3">
        <v>30.754555555555555</v>
      </c>
      <c r="AI30" s="4">
        <f>Table39[[#This Row],[CNA Hours Contract]]/Table39[[#This Row],[CNA Hours]]</f>
        <v>9.6350769978379547E-2</v>
      </c>
      <c r="AJ30" s="3">
        <v>69.001666666666694</v>
      </c>
      <c r="AK30" s="3">
        <v>0</v>
      </c>
      <c r="AL30" s="4">
        <f>Table39[[#This Row],[NA in Training Hours Contract]]/Table39[[#This Row],[NA in Training Hours]]</f>
        <v>0</v>
      </c>
      <c r="AM30" s="3">
        <v>56.12855555555555</v>
      </c>
      <c r="AN30" s="3">
        <v>0</v>
      </c>
      <c r="AO30" s="4">
        <f>Table39[[#This Row],[Med Aide/Tech Hours Contract]]/Table39[[#This Row],[Med Aide/Tech Hours]]</f>
        <v>0</v>
      </c>
      <c r="AP30" s="1" t="s">
        <v>28</v>
      </c>
      <c r="AQ30" s="1">
        <v>3</v>
      </c>
    </row>
    <row r="31" spans="1:43" x14ac:dyDescent="0.2">
      <c r="A31" s="1" t="s">
        <v>220</v>
      </c>
      <c r="B31" s="1" t="s">
        <v>252</v>
      </c>
      <c r="C31" s="1" t="s">
        <v>469</v>
      </c>
      <c r="D31" s="1" t="s">
        <v>546</v>
      </c>
      <c r="E31" s="3">
        <v>113.05555555555556</v>
      </c>
      <c r="F31" s="3">
        <f t="shared" si="3"/>
        <v>407.76222222222219</v>
      </c>
      <c r="G31" s="3">
        <f>SUM(Table39[[#This Row],[RN Hours Contract (W/ Admin, DON)]], Table39[[#This Row],[LPN Contract Hours (w/ Admin)]], Table39[[#This Row],[CNA/NA/Med Aide Contract Hours]])</f>
        <v>37.165000000000006</v>
      </c>
      <c r="H31" s="4">
        <f>Table39[[#This Row],[Total Contract Hours]]/Table39[[#This Row],[Total Hours Nurse Staffing]]</f>
        <v>9.1143803850828126E-2</v>
      </c>
      <c r="I31" s="3">
        <f>SUM(Table39[[#This Row],[RN Hours]], Table39[[#This Row],[RN Admin Hours]], Table39[[#This Row],[RN DON Hours]])</f>
        <v>66.838888888888889</v>
      </c>
      <c r="J31" s="3">
        <f t="shared" si="1"/>
        <v>1.7222222222222223</v>
      </c>
      <c r="K31" s="4">
        <f>Table39[[#This Row],[RN Hours Contract (W/ Admin, DON)]]/Table39[[#This Row],[RN Hours (w/ Admin, DON)]]</f>
        <v>2.5766769179619318E-2</v>
      </c>
      <c r="L31" s="3">
        <v>28.988888888888887</v>
      </c>
      <c r="M31" s="3">
        <v>1.7222222222222223</v>
      </c>
      <c r="N31" s="4">
        <f>Table39[[#This Row],[RN Hours Contract]]/Table39[[#This Row],[RN Hours]]</f>
        <v>5.940973553085474E-2</v>
      </c>
      <c r="O31" s="3">
        <v>34.472222222222221</v>
      </c>
      <c r="P31" s="3">
        <v>0</v>
      </c>
      <c r="Q31" s="4">
        <f>Table39[[#This Row],[RN Admin Hours Contract]]/Table39[[#This Row],[RN Admin Hours]]</f>
        <v>0</v>
      </c>
      <c r="R31" s="3">
        <v>3.3777777777777778</v>
      </c>
      <c r="S31" s="3">
        <v>0</v>
      </c>
      <c r="T31" s="4">
        <f>Table39[[#This Row],[RN DON Hours Contract]]/Table39[[#This Row],[RN DON Hours]]</f>
        <v>0</v>
      </c>
      <c r="U31" s="3">
        <f>SUM(Table39[[#This Row],[LPN Hours]], Table39[[#This Row],[LPN Admin Hours]])</f>
        <v>143.10944444444445</v>
      </c>
      <c r="V31" s="3">
        <f>Table39[[#This Row],[LPN Hours Contract]]+Table39[[#This Row],[LPN Admin Hours Contract]]</f>
        <v>18.887222222222224</v>
      </c>
      <c r="W31" s="4">
        <f t="shared" si="2"/>
        <v>0.13197746868170049</v>
      </c>
      <c r="X31" s="3">
        <v>142.35944444444445</v>
      </c>
      <c r="Y31" s="3">
        <v>18.887222222222224</v>
      </c>
      <c r="Z31" s="4">
        <f>Table39[[#This Row],[LPN Hours Contract]]/Table39[[#This Row],[LPN Hours]]</f>
        <v>0.13267277275441275</v>
      </c>
      <c r="AA31" s="3">
        <v>0.75</v>
      </c>
      <c r="AB31" s="3">
        <v>0</v>
      </c>
      <c r="AC31" s="4">
        <f>Table39[[#This Row],[LPN Admin Hours Contract]]/Table39[[#This Row],[LPN Admin Hours]]</f>
        <v>0</v>
      </c>
      <c r="AD31" s="3">
        <f>SUM(Table39[[#This Row],[CNA Hours]], Table39[[#This Row],[NA in Training Hours]], Table39[[#This Row],[Med Aide/Tech Hours]])</f>
        <v>197.81388888888887</v>
      </c>
      <c r="AE31" s="3">
        <f>SUM(Table39[[#This Row],[CNA Hours Contract]], Table39[[#This Row],[NA in Training Hours Contract]], Table39[[#This Row],[Med Aide/Tech Hours Contract]])</f>
        <v>16.555555555555557</v>
      </c>
      <c r="AF31" s="4">
        <f>Table39[[#This Row],[CNA/NA/Med Aide Contract Hours]]/Table39[[#This Row],[Total CNA, NA in Training, Med Aide/Tech Hours]]</f>
        <v>8.3692584219173485E-2</v>
      </c>
      <c r="AG31" s="3">
        <v>161.20555555555555</v>
      </c>
      <c r="AH31" s="3">
        <v>16.555555555555557</v>
      </c>
      <c r="AI31" s="4">
        <f>Table39[[#This Row],[CNA Hours Contract]]/Table39[[#This Row],[CNA Hours]]</f>
        <v>0.10269841816865977</v>
      </c>
      <c r="AJ31" s="3">
        <v>35.44166666666667</v>
      </c>
      <c r="AK31" s="3">
        <v>0</v>
      </c>
      <c r="AL31" s="4">
        <f>Table39[[#This Row],[NA in Training Hours Contract]]/Table39[[#This Row],[NA in Training Hours]]</f>
        <v>0</v>
      </c>
      <c r="AM31" s="3">
        <v>1.1666666666666667</v>
      </c>
      <c r="AN31" s="3">
        <v>0</v>
      </c>
      <c r="AO31" s="4">
        <f>Table39[[#This Row],[Med Aide/Tech Hours Contract]]/Table39[[#This Row],[Med Aide/Tech Hours]]</f>
        <v>0</v>
      </c>
      <c r="AP31" s="1" t="s">
        <v>29</v>
      </c>
      <c r="AQ31" s="1">
        <v>3</v>
      </c>
    </row>
    <row r="32" spans="1:43" x14ac:dyDescent="0.2">
      <c r="A32" s="1" t="s">
        <v>220</v>
      </c>
      <c r="B32" s="1" t="s">
        <v>253</v>
      </c>
      <c r="C32" s="1" t="s">
        <v>448</v>
      </c>
      <c r="D32" s="1" t="s">
        <v>534</v>
      </c>
      <c r="E32" s="3">
        <v>372.07777777777778</v>
      </c>
      <c r="F32" s="3">
        <f t="shared" si="3"/>
        <v>1645.6716666666666</v>
      </c>
      <c r="G32" s="3">
        <f>SUM(Table39[[#This Row],[RN Hours Contract (W/ Admin, DON)]], Table39[[#This Row],[LPN Contract Hours (w/ Admin)]], Table39[[#This Row],[CNA/NA/Med Aide Contract Hours]])</f>
        <v>19.948555555555551</v>
      </c>
      <c r="H32" s="4">
        <f>Table39[[#This Row],[Total Contract Hours]]/Table39[[#This Row],[Total Hours Nurse Staffing]]</f>
        <v>1.2121832051688449E-2</v>
      </c>
      <c r="I32" s="3">
        <f>SUM(Table39[[#This Row],[RN Hours]], Table39[[#This Row],[RN Admin Hours]], Table39[[#This Row],[RN DON Hours]])</f>
        <v>328.65188888888883</v>
      </c>
      <c r="J32" s="3">
        <f t="shared" si="1"/>
        <v>11.529777777777776</v>
      </c>
      <c r="K32" s="4">
        <f>Table39[[#This Row],[RN Hours Contract (W/ Admin, DON)]]/Table39[[#This Row],[RN Hours (w/ Admin, DON)]]</f>
        <v>3.5082037157181174E-2</v>
      </c>
      <c r="L32" s="3">
        <v>180.28522222222222</v>
      </c>
      <c r="M32" s="3">
        <v>11.529777777777776</v>
      </c>
      <c r="N32" s="4">
        <f>Table39[[#This Row],[RN Hours Contract]]/Table39[[#This Row],[RN Hours]]</f>
        <v>6.3952983143377121E-2</v>
      </c>
      <c r="O32" s="3">
        <v>142.67777777777778</v>
      </c>
      <c r="P32" s="3">
        <v>0</v>
      </c>
      <c r="Q32" s="4">
        <f>Table39[[#This Row],[RN Admin Hours Contract]]/Table39[[#This Row],[RN Admin Hours]]</f>
        <v>0</v>
      </c>
      <c r="R32" s="3">
        <v>5.6888888888888891</v>
      </c>
      <c r="S32" s="3">
        <v>0</v>
      </c>
      <c r="T32" s="4">
        <f>Table39[[#This Row],[RN DON Hours Contract]]/Table39[[#This Row],[RN DON Hours]]</f>
        <v>0</v>
      </c>
      <c r="U32" s="3">
        <f>SUM(Table39[[#This Row],[LPN Hours]], Table39[[#This Row],[LPN Admin Hours]])</f>
        <v>395.4782222222222</v>
      </c>
      <c r="V32" s="3">
        <f>Table39[[#This Row],[LPN Hours Contract]]+Table39[[#This Row],[LPN Admin Hours Contract]]</f>
        <v>0.10211111111111111</v>
      </c>
      <c r="W32" s="4">
        <f t="shared" si="2"/>
        <v>2.5819654629107263E-4</v>
      </c>
      <c r="X32" s="3">
        <v>390.05599999999998</v>
      </c>
      <c r="Y32" s="3">
        <v>0.10211111111111111</v>
      </c>
      <c r="Z32" s="4">
        <f>Table39[[#This Row],[LPN Hours Contract]]/Table39[[#This Row],[LPN Hours]]</f>
        <v>2.6178577207147463E-4</v>
      </c>
      <c r="AA32" s="3">
        <v>5.4222222222222225</v>
      </c>
      <c r="AB32" s="3">
        <v>0</v>
      </c>
      <c r="AC32" s="4">
        <f>Table39[[#This Row],[LPN Admin Hours Contract]]/Table39[[#This Row],[LPN Admin Hours]]</f>
        <v>0</v>
      </c>
      <c r="AD32" s="3">
        <f>SUM(Table39[[#This Row],[CNA Hours]], Table39[[#This Row],[NA in Training Hours]], Table39[[#This Row],[Med Aide/Tech Hours]])</f>
        <v>921.54155555555553</v>
      </c>
      <c r="AE32" s="3">
        <f>SUM(Table39[[#This Row],[CNA Hours Contract]], Table39[[#This Row],[NA in Training Hours Contract]], Table39[[#This Row],[Med Aide/Tech Hours Contract]])</f>
        <v>8.3166666666666664</v>
      </c>
      <c r="AF32" s="4">
        <f>Table39[[#This Row],[CNA/NA/Med Aide Contract Hours]]/Table39[[#This Row],[Total CNA, NA in Training, Med Aide/Tech Hours]]</f>
        <v>9.0247331946446251E-3</v>
      </c>
      <c r="AG32" s="3">
        <v>898.8366666666667</v>
      </c>
      <c r="AH32" s="3">
        <v>8.3166666666666664</v>
      </c>
      <c r="AI32" s="4">
        <f>Table39[[#This Row],[CNA Hours Contract]]/Table39[[#This Row],[CNA Hours]]</f>
        <v>9.2527007131440256E-3</v>
      </c>
      <c r="AJ32" s="3">
        <v>0</v>
      </c>
      <c r="AK32" s="3">
        <v>0</v>
      </c>
      <c r="AL32" s="4">
        <v>0</v>
      </c>
      <c r="AM32" s="3">
        <v>22.704888888888888</v>
      </c>
      <c r="AN32" s="3">
        <v>0</v>
      </c>
      <c r="AO32" s="4">
        <f>Table39[[#This Row],[Med Aide/Tech Hours Contract]]/Table39[[#This Row],[Med Aide/Tech Hours]]</f>
        <v>0</v>
      </c>
      <c r="AP32" s="1" t="s">
        <v>30</v>
      </c>
      <c r="AQ32" s="1">
        <v>3</v>
      </c>
    </row>
    <row r="33" spans="1:43" x14ac:dyDescent="0.2">
      <c r="A33" s="1" t="s">
        <v>220</v>
      </c>
      <c r="B33" s="1" t="s">
        <v>254</v>
      </c>
      <c r="C33" s="1" t="s">
        <v>461</v>
      </c>
      <c r="D33" s="1" t="s">
        <v>549</v>
      </c>
      <c r="E33" s="3">
        <v>68.177777777777777</v>
      </c>
      <c r="F33" s="3">
        <f t="shared" si="3"/>
        <v>266.12777777777774</v>
      </c>
      <c r="G33" s="3">
        <f>SUM(Table39[[#This Row],[RN Hours Contract (W/ Admin, DON)]], Table39[[#This Row],[LPN Contract Hours (w/ Admin)]], Table39[[#This Row],[CNA/NA/Med Aide Contract Hours]])</f>
        <v>0</v>
      </c>
      <c r="H33" s="4">
        <f>Table39[[#This Row],[Total Contract Hours]]/Table39[[#This Row],[Total Hours Nurse Staffing]]</f>
        <v>0</v>
      </c>
      <c r="I33" s="3">
        <f>SUM(Table39[[#This Row],[RN Hours]], Table39[[#This Row],[RN Admin Hours]], Table39[[#This Row],[RN DON Hours]])</f>
        <v>84.6111111111111</v>
      </c>
      <c r="J33" s="3">
        <f t="shared" si="1"/>
        <v>0</v>
      </c>
      <c r="K33" s="4">
        <f>Table39[[#This Row],[RN Hours Contract (W/ Admin, DON)]]/Table39[[#This Row],[RN Hours (w/ Admin, DON)]]</f>
        <v>0</v>
      </c>
      <c r="L33" s="3">
        <v>59.238888888888887</v>
      </c>
      <c r="M33" s="3">
        <v>0</v>
      </c>
      <c r="N33" s="4">
        <f>Table39[[#This Row],[RN Hours Contract]]/Table39[[#This Row],[RN Hours]]</f>
        <v>0</v>
      </c>
      <c r="O33" s="3">
        <v>19.95</v>
      </c>
      <c r="P33" s="3">
        <v>0</v>
      </c>
      <c r="Q33" s="4">
        <f>Table39[[#This Row],[RN Admin Hours Contract]]/Table39[[#This Row],[RN Admin Hours]]</f>
        <v>0</v>
      </c>
      <c r="R33" s="3">
        <v>5.4222222222222225</v>
      </c>
      <c r="S33" s="3">
        <v>0</v>
      </c>
      <c r="T33" s="4">
        <f>Table39[[#This Row],[RN DON Hours Contract]]/Table39[[#This Row],[RN DON Hours]]</f>
        <v>0</v>
      </c>
      <c r="U33" s="3">
        <f>SUM(Table39[[#This Row],[LPN Hours]], Table39[[#This Row],[LPN Admin Hours]])</f>
        <v>39.505555555555553</v>
      </c>
      <c r="V33" s="3">
        <f>Table39[[#This Row],[LPN Hours Contract]]+Table39[[#This Row],[LPN Admin Hours Contract]]</f>
        <v>0</v>
      </c>
      <c r="W33" s="4">
        <f t="shared" si="2"/>
        <v>0</v>
      </c>
      <c r="X33" s="3">
        <v>39.505555555555553</v>
      </c>
      <c r="Y33" s="3">
        <v>0</v>
      </c>
      <c r="Z33" s="4">
        <f>Table39[[#This Row],[LPN Hours Contract]]/Table39[[#This Row],[LPN Hours]]</f>
        <v>0</v>
      </c>
      <c r="AA33" s="3">
        <v>0</v>
      </c>
      <c r="AB33" s="3">
        <v>0</v>
      </c>
      <c r="AC33" s="4">
        <v>0</v>
      </c>
      <c r="AD33" s="3">
        <f>SUM(Table39[[#This Row],[CNA Hours]], Table39[[#This Row],[NA in Training Hours]], Table39[[#This Row],[Med Aide/Tech Hours]])</f>
        <v>142.01111111111112</v>
      </c>
      <c r="AE33" s="3">
        <f>SUM(Table39[[#This Row],[CNA Hours Contract]], Table39[[#This Row],[NA in Training Hours Contract]], Table39[[#This Row],[Med Aide/Tech Hours Contract]])</f>
        <v>0</v>
      </c>
      <c r="AF33" s="4">
        <f>Table39[[#This Row],[CNA/NA/Med Aide Contract Hours]]/Table39[[#This Row],[Total CNA, NA in Training, Med Aide/Tech Hours]]</f>
        <v>0</v>
      </c>
      <c r="AG33" s="3">
        <v>135.81666666666666</v>
      </c>
      <c r="AH33" s="3">
        <v>0</v>
      </c>
      <c r="AI33" s="4">
        <f>Table39[[#This Row],[CNA Hours Contract]]/Table39[[#This Row],[CNA Hours]]</f>
        <v>0</v>
      </c>
      <c r="AJ33" s="3">
        <v>6.1944444444444446</v>
      </c>
      <c r="AK33" s="3">
        <v>0</v>
      </c>
      <c r="AL33" s="4">
        <f>Table39[[#This Row],[NA in Training Hours Contract]]/Table39[[#This Row],[NA in Training Hours]]</f>
        <v>0</v>
      </c>
      <c r="AM33" s="3">
        <v>0</v>
      </c>
      <c r="AN33" s="3">
        <v>0</v>
      </c>
      <c r="AO33" s="4">
        <v>0</v>
      </c>
      <c r="AP33" s="1" t="s">
        <v>31</v>
      </c>
      <c r="AQ33" s="1">
        <v>3</v>
      </c>
    </row>
    <row r="34" spans="1:43" x14ac:dyDescent="0.2">
      <c r="A34" s="1" t="s">
        <v>220</v>
      </c>
      <c r="B34" s="1" t="s">
        <v>255</v>
      </c>
      <c r="C34" s="1" t="s">
        <v>465</v>
      </c>
      <c r="D34" s="1" t="s">
        <v>547</v>
      </c>
      <c r="E34" s="3">
        <v>73.522222222222226</v>
      </c>
      <c r="F34" s="3">
        <f t="shared" si="3"/>
        <v>275.76311111111113</v>
      </c>
      <c r="G34" s="3">
        <f>SUM(Table39[[#This Row],[RN Hours Contract (W/ Admin, DON)]], Table39[[#This Row],[LPN Contract Hours (w/ Admin)]], Table39[[#This Row],[CNA/NA/Med Aide Contract Hours]])</f>
        <v>50.327888888888907</v>
      </c>
      <c r="H34" s="4">
        <f>Table39[[#This Row],[Total Contract Hours]]/Table39[[#This Row],[Total Hours Nurse Staffing]]</f>
        <v>0.18250406548615805</v>
      </c>
      <c r="I34" s="3">
        <f>SUM(Table39[[#This Row],[RN Hours]], Table39[[#This Row],[RN Admin Hours]], Table39[[#This Row],[RN DON Hours]])</f>
        <v>67.713777777777779</v>
      </c>
      <c r="J34" s="3">
        <f t="shared" si="1"/>
        <v>17.291111111111114</v>
      </c>
      <c r="K34" s="4">
        <f>Table39[[#This Row],[RN Hours Contract (W/ Admin, DON)]]/Table39[[#This Row],[RN Hours (w/ Admin, DON)]]</f>
        <v>0.25535587702486284</v>
      </c>
      <c r="L34" s="3">
        <v>50.140666666666668</v>
      </c>
      <c r="M34" s="3">
        <v>17.291111111111114</v>
      </c>
      <c r="N34" s="4">
        <f>Table39[[#This Row],[RN Hours Contract]]/Table39[[#This Row],[RN Hours]]</f>
        <v>0.34485203848727808</v>
      </c>
      <c r="O34" s="3">
        <v>12</v>
      </c>
      <c r="P34" s="3">
        <v>0</v>
      </c>
      <c r="Q34" s="4">
        <f>Table39[[#This Row],[RN Admin Hours Contract]]/Table39[[#This Row],[RN Admin Hours]]</f>
        <v>0</v>
      </c>
      <c r="R34" s="3">
        <v>5.5731111111111113</v>
      </c>
      <c r="S34" s="3">
        <v>0</v>
      </c>
      <c r="T34" s="4">
        <f>Table39[[#This Row],[RN DON Hours Contract]]/Table39[[#This Row],[RN DON Hours]]</f>
        <v>0</v>
      </c>
      <c r="U34" s="3">
        <f>SUM(Table39[[#This Row],[LPN Hours]], Table39[[#This Row],[LPN Admin Hours]])</f>
        <v>62.953666666666663</v>
      </c>
      <c r="V34" s="3">
        <f>Table39[[#This Row],[LPN Hours Contract]]+Table39[[#This Row],[LPN Admin Hours Contract]]</f>
        <v>8.0106666666666655</v>
      </c>
      <c r="W34" s="4">
        <f t="shared" si="2"/>
        <v>0.12724702294279919</v>
      </c>
      <c r="X34" s="3">
        <v>61.286999999999999</v>
      </c>
      <c r="Y34" s="3">
        <v>8.0106666666666655</v>
      </c>
      <c r="Z34" s="4">
        <f>Table39[[#This Row],[LPN Hours Contract]]/Table39[[#This Row],[LPN Hours]]</f>
        <v>0.13070743659612422</v>
      </c>
      <c r="AA34" s="3">
        <v>1.6666666666666667</v>
      </c>
      <c r="AB34" s="3">
        <v>0</v>
      </c>
      <c r="AC34" s="4">
        <f>Table39[[#This Row],[LPN Admin Hours Contract]]/Table39[[#This Row],[LPN Admin Hours]]</f>
        <v>0</v>
      </c>
      <c r="AD34" s="3">
        <f>SUM(Table39[[#This Row],[CNA Hours]], Table39[[#This Row],[NA in Training Hours]], Table39[[#This Row],[Med Aide/Tech Hours]])</f>
        <v>145.09566666666666</v>
      </c>
      <c r="AE34" s="3">
        <f>SUM(Table39[[#This Row],[CNA Hours Contract]], Table39[[#This Row],[NA in Training Hours Contract]], Table39[[#This Row],[Med Aide/Tech Hours Contract]])</f>
        <v>25.026111111111131</v>
      </c>
      <c r="AF34" s="4">
        <f>Table39[[#This Row],[CNA/NA/Med Aide Contract Hours]]/Table39[[#This Row],[Total CNA, NA in Training, Med Aide/Tech Hours]]</f>
        <v>0.17248007253451952</v>
      </c>
      <c r="AG34" s="3">
        <v>136.55422222222222</v>
      </c>
      <c r="AH34" s="3">
        <v>25.026111111111131</v>
      </c>
      <c r="AI34" s="4">
        <f>Table39[[#This Row],[CNA Hours Contract]]/Table39[[#This Row],[CNA Hours]]</f>
        <v>0.18326867308712549</v>
      </c>
      <c r="AJ34" s="3">
        <v>0</v>
      </c>
      <c r="AK34" s="3">
        <v>0</v>
      </c>
      <c r="AL34" s="4">
        <v>0</v>
      </c>
      <c r="AM34" s="3">
        <v>8.5414444444444442</v>
      </c>
      <c r="AN34" s="3">
        <v>0</v>
      </c>
      <c r="AO34" s="4">
        <f>Table39[[#This Row],[Med Aide/Tech Hours Contract]]/Table39[[#This Row],[Med Aide/Tech Hours]]</f>
        <v>0</v>
      </c>
      <c r="AP34" s="1" t="s">
        <v>32</v>
      </c>
      <c r="AQ34" s="1">
        <v>3</v>
      </c>
    </row>
    <row r="35" spans="1:43" x14ac:dyDescent="0.2">
      <c r="A35" s="1" t="s">
        <v>220</v>
      </c>
      <c r="B35" s="1" t="s">
        <v>256</v>
      </c>
      <c r="C35" s="1" t="s">
        <v>469</v>
      </c>
      <c r="D35" s="1" t="s">
        <v>546</v>
      </c>
      <c r="E35" s="3">
        <v>134.75555555555556</v>
      </c>
      <c r="F35" s="3">
        <f t="shared" si="3"/>
        <v>441.8437777777778</v>
      </c>
      <c r="G35" s="3">
        <f>SUM(Table39[[#This Row],[RN Hours Contract (W/ Admin, DON)]], Table39[[#This Row],[LPN Contract Hours (w/ Admin)]], Table39[[#This Row],[CNA/NA/Med Aide Contract Hours]])</f>
        <v>52.419444444444423</v>
      </c>
      <c r="H35" s="4">
        <f>Table39[[#This Row],[Total Contract Hours]]/Table39[[#This Row],[Total Hours Nurse Staffing]]</f>
        <v>0.11863796002307497</v>
      </c>
      <c r="I35" s="3">
        <f>SUM(Table39[[#This Row],[RN Hours]], Table39[[#This Row],[RN Admin Hours]], Table39[[#This Row],[RN DON Hours]])</f>
        <v>104.87588888888888</v>
      </c>
      <c r="J35" s="3">
        <f t="shared" si="1"/>
        <v>1.5064444444444443</v>
      </c>
      <c r="K35" s="4">
        <f>Table39[[#This Row],[RN Hours Contract (W/ Admin, DON)]]/Table39[[#This Row],[RN Hours (w/ Admin, DON)]]</f>
        <v>1.4364068427972535E-2</v>
      </c>
      <c r="L35" s="3">
        <v>74.492555555555555</v>
      </c>
      <c r="M35" s="3">
        <v>1.5064444444444443</v>
      </c>
      <c r="N35" s="4">
        <f>Table39[[#This Row],[RN Hours Contract]]/Table39[[#This Row],[RN Hours]]</f>
        <v>2.022275156503334E-2</v>
      </c>
      <c r="O35" s="3">
        <v>25.1</v>
      </c>
      <c r="P35" s="3">
        <v>0</v>
      </c>
      <c r="Q35" s="4">
        <f>Table39[[#This Row],[RN Admin Hours Contract]]/Table39[[#This Row],[RN Admin Hours]]</f>
        <v>0</v>
      </c>
      <c r="R35" s="3">
        <v>5.2833333333333332</v>
      </c>
      <c r="S35" s="3">
        <v>0</v>
      </c>
      <c r="T35" s="4">
        <f>Table39[[#This Row],[RN DON Hours Contract]]/Table39[[#This Row],[RN DON Hours]]</f>
        <v>0</v>
      </c>
      <c r="U35" s="3">
        <f>SUM(Table39[[#This Row],[LPN Hours]], Table39[[#This Row],[LPN Admin Hours]])</f>
        <v>129.75911111111111</v>
      </c>
      <c r="V35" s="3">
        <f>Table39[[#This Row],[LPN Hours Contract]]+Table39[[#This Row],[LPN Admin Hours Contract]]</f>
        <v>19.501999999999995</v>
      </c>
      <c r="W35" s="4">
        <f t="shared" si="2"/>
        <v>0.1502938778865453</v>
      </c>
      <c r="X35" s="3">
        <v>127.027</v>
      </c>
      <c r="Y35" s="3">
        <v>19.501999999999995</v>
      </c>
      <c r="Z35" s="4">
        <f>Table39[[#This Row],[LPN Hours Contract]]/Table39[[#This Row],[LPN Hours]]</f>
        <v>0.1535264156439182</v>
      </c>
      <c r="AA35" s="3">
        <v>2.7321111111111112</v>
      </c>
      <c r="AB35" s="3">
        <v>0</v>
      </c>
      <c r="AC35" s="4">
        <f>Table39[[#This Row],[LPN Admin Hours Contract]]/Table39[[#This Row],[LPN Admin Hours]]</f>
        <v>0</v>
      </c>
      <c r="AD35" s="3">
        <f>SUM(Table39[[#This Row],[CNA Hours]], Table39[[#This Row],[NA in Training Hours]], Table39[[#This Row],[Med Aide/Tech Hours]])</f>
        <v>207.20877777777781</v>
      </c>
      <c r="AE35" s="3">
        <f>SUM(Table39[[#This Row],[CNA Hours Contract]], Table39[[#This Row],[NA in Training Hours Contract]], Table39[[#This Row],[Med Aide/Tech Hours Contract]])</f>
        <v>31.410999999999987</v>
      </c>
      <c r="AF35" s="4">
        <f>Table39[[#This Row],[CNA/NA/Med Aide Contract Hours]]/Table39[[#This Row],[Total CNA, NA in Training, Med Aide/Tech Hours]]</f>
        <v>0.15159106837494543</v>
      </c>
      <c r="AG35" s="3">
        <v>190.07866666666669</v>
      </c>
      <c r="AH35" s="3">
        <v>31.410999999999987</v>
      </c>
      <c r="AI35" s="4">
        <f>Table39[[#This Row],[CNA Hours Contract]]/Table39[[#This Row],[CNA Hours]]</f>
        <v>0.16525263224349207</v>
      </c>
      <c r="AJ35" s="3">
        <v>17.130111111111113</v>
      </c>
      <c r="AK35" s="3">
        <v>0</v>
      </c>
      <c r="AL35" s="4">
        <f>Table39[[#This Row],[NA in Training Hours Contract]]/Table39[[#This Row],[NA in Training Hours]]</f>
        <v>0</v>
      </c>
      <c r="AM35" s="3">
        <v>0</v>
      </c>
      <c r="AN35" s="3">
        <v>0</v>
      </c>
      <c r="AO35" s="4">
        <v>0</v>
      </c>
      <c r="AP35" s="1" t="s">
        <v>33</v>
      </c>
      <c r="AQ35" s="1">
        <v>3</v>
      </c>
    </row>
    <row r="36" spans="1:43" x14ac:dyDescent="0.2">
      <c r="A36" s="1" t="s">
        <v>220</v>
      </c>
      <c r="B36" s="1" t="s">
        <v>257</v>
      </c>
      <c r="C36" s="1" t="s">
        <v>465</v>
      </c>
      <c r="D36" s="1" t="s">
        <v>546</v>
      </c>
      <c r="E36" s="3">
        <v>79.766666666666666</v>
      </c>
      <c r="F36" s="3">
        <f t="shared" si="3"/>
        <v>314.41944444444442</v>
      </c>
      <c r="G36" s="3">
        <f>SUM(Table39[[#This Row],[RN Hours Contract (W/ Admin, DON)]], Table39[[#This Row],[LPN Contract Hours (w/ Admin)]], Table39[[#This Row],[CNA/NA/Med Aide Contract Hours]])</f>
        <v>61.66288888888888</v>
      </c>
      <c r="H36" s="4">
        <f>Table39[[#This Row],[Total Contract Hours]]/Table39[[#This Row],[Total Hours Nurse Staffing]]</f>
        <v>0.19611665238402345</v>
      </c>
      <c r="I36" s="3">
        <f>SUM(Table39[[#This Row],[RN Hours]], Table39[[#This Row],[RN Admin Hours]], Table39[[#This Row],[RN DON Hours]])</f>
        <v>69.545888888888882</v>
      </c>
      <c r="J36" s="3">
        <f t="shared" si="1"/>
        <v>0.1721111111111111</v>
      </c>
      <c r="K36" s="4">
        <f>Table39[[#This Row],[RN Hours Contract (W/ Admin, DON)]]/Table39[[#This Row],[RN Hours (w/ Admin, DON)]]</f>
        <v>2.4747848343140344E-3</v>
      </c>
      <c r="L36" s="3">
        <v>52.454555555555551</v>
      </c>
      <c r="M36" s="3">
        <v>0.1721111111111111</v>
      </c>
      <c r="N36" s="4">
        <f>Table39[[#This Row],[RN Hours Contract]]/Table39[[#This Row],[RN Hours]]</f>
        <v>3.2811470669849669E-3</v>
      </c>
      <c r="O36" s="3">
        <v>11.580222222222222</v>
      </c>
      <c r="P36" s="3">
        <v>0</v>
      </c>
      <c r="Q36" s="4">
        <f>Table39[[#This Row],[RN Admin Hours Contract]]/Table39[[#This Row],[RN Admin Hours]]</f>
        <v>0</v>
      </c>
      <c r="R36" s="3">
        <v>5.5111111111111111</v>
      </c>
      <c r="S36" s="3">
        <v>0</v>
      </c>
      <c r="T36" s="4">
        <f>Table39[[#This Row],[RN DON Hours Contract]]/Table39[[#This Row],[RN DON Hours]]</f>
        <v>0</v>
      </c>
      <c r="U36" s="3">
        <f>SUM(Table39[[#This Row],[LPN Hours]], Table39[[#This Row],[LPN Admin Hours]])</f>
        <v>85.274666666666661</v>
      </c>
      <c r="V36" s="3">
        <f>Table39[[#This Row],[LPN Hours Contract]]+Table39[[#This Row],[LPN Admin Hours Contract]]</f>
        <v>9.3111111111111117E-2</v>
      </c>
      <c r="W36" s="4">
        <f t="shared" si="2"/>
        <v>1.0918965121854609E-3</v>
      </c>
      <c r="X36" s="3">
        <v>84.935888888888883</v>
      </c>
      <c r="Y36" s="3">
        <v>9.3111111111111117E-2</v>
      </c>
      <c r="Z36" s="4">
        <f>Table39[[#This Row],[LPN Hours Contract]]/Table39[[#This Row],[LPN Hours]]</f>
        <v>1.096251682641679E-3</v>
      </c>
      <c r="AA36" s="3">
        <v>0.33877777777777773</v>
      </c>
      <c r="AB36" s="3">
        <v>0</v>
      </c>
      <c r="AC36" s="4">
        <f>Table39[[#This Row],[LPN Admin Hours Contract]]/Table39[[#This Row],[LPN Admin Hours]]</f>
        <v>0</v>
      </c>
      <c r="AD36" s="3">
        <f>SUM(Table39[[#This Row],[CNA Hours]], Table39[[#This Row],[NA in Training Hours]], Table39[[#This Row],[Med Aide/Tech Hours]])</f>
        <v>159.59888888888889</v>
      </c>
      <c r="AE36" s="3">
        <f>SUM(Table39[[#This Row],[CNA Hours Contract]], Table39[[#This Row],[NA in Training Hours Contract]], Table39[[#This Row],[Med Aide/Tech Hours Contract]])</f>
        <v>61.397666666666659</v>
      </c>
      <c r="AF36" s="4">
        <f>Table39[[#This Row],[CNA/NA/Med Aide Contract Hours]]/Table39[[#This Row],[Total CNA, NA in Training, Med Aide/Tech Hours]]</f>
        <v>0.38469983778778738</v>
      </c>
      <c r="AG36" s="3">
        <v>156.06055555555557</v>
      </c>
      <c r="AH36" s="3">
        <v>61.397666666666659</v>
      </c>
      <c r="AI36" s="4">
        <f>Table39[[#This Row],[CNA Hours Contract]]/Table39[[#This Row],[CNA Hours]]</f>
        <v>0.3934220690686307</v>
      </c>
      <c r="AJ36" s="3">
        <v>3.5383333333333331</v>
      </c>
      <c r="AK36" s="3">
        <v>0</v>
      </c>
      <c r="AL36" s="4">
        <f>Table39[[#This Row],[NA in Training Hours Contract]]/Table39[[#This Row],[NA in Training Hours]]</f>
        <v>0</v>
      </c>
      <c r="AM36" s="3">
        <v>0</v>
      </c>
      <c r="AN36" s="3">
        <v>0</v>
      </c>
      <c r="AO36" s="4">
        <v>0</v>
      </c>
      <c r="AP36" s="1" t="s">
        <v>34</v>
      </c>
      <c r="AQ36" s="1">
        <v>3</v>
      </c>
    </row>
    <row r="37" spans="1:43" x14ac:dyDescent="0.2">
      <c r="A37" s="1" t="s">
        <v>220</v>
      </c>
      <c r="B37" s="1" t="s">
        <v>258</v>
      </c>
      <c r="C37" s="1" t="s">
        <v>472</v>
      </c>
      <c r="D37" s="1" t="s">
        <v>546</v>
      </c>
      <c r="E37" s="3">
        <v>99.733333333333334</v>
      </c>
      <c r="F37" s="3">
        <f t="shared" si="3"/>
        <v>482.96811111111117</v>
      </c>
      <c r="G37" s="3">
        <f>SUM(Table39[[#This Row],[RN Hours Contract (W/ Admin, DON)]], Table39[[#This Row],[LPN Contract Hours (w/ Admin)]], Table39[[#This Row],[CNA/NA/Med Aide Contract Hours]])</f>
        <v>205.48200000000003</v>
      </c>
      <c r="H37" s="4">
        <f>Table39[[#This Row],[Total Contract Hours]]/Table39[[#This Row],[Total Hours Nurse Staffing]]</f>
        <v>0.42545666115982356</v>
      </c>
      <c r="I37" s="3">
        <f>SUM(Table39[[#This Row],[RN Hours]], Table39[[#This Row],[RN Admin Hours]], Table39[[#This Row],[RN DON Hours]])</f>
        <v>120.66666666666667</v>
      </c>
      <c r="J37" s="3">
        <f t="shared" si="1"/>
        <v>53.4</v>
      </c>
      <c r="K37" s="4">
        <f>Table39[[#This Row],[RN Hours Contract (W/ Admin, DON)]]/Table39[[#This Row],[RN Hours (w/ Admin, DON)]]</f>
        <v>0.44254143646408839</v>
      </c>
      <c r="L37" s="3">
        <v>92.311111111111117</v>
      </c>
      <c r="M37" s="3">
        <v>53.4</v>
      </c>
      <c r="N37" s="4">
        <f>Table39[[#This Row],[RN Hours Contract]]/Table39[[#This Row],[RN Hours]]</f>
        <v>0.57847857486759746</v>
      </c>
      <c r="O37" s="3">
        <v>24.088888888888889</v>
      </c>
      <c r="P37" s="3">
        <v>0</v>
      </c>
      <c r="Q37" s="4">
        <f>Table39[[#This Row],[RN Admin Hours Contract]]/Table39[[#This Row],[RN Admin Hours]]</f>
        <v>0</v>
      </c>
      <c r="R37" s="3">
        <v>4.2666666666666666</v>
      </c>
      <c r="S37" s="3">
        <v>0</v>
      </c>
      <c r="T37" s="4">
        <f>Table39[[#This Row],[RN DON Hours Contract]]/Table39[[#This Row],[RN DON Hours]]</f>
        <v>0</v>
      </c>
      <c r="U37" s="3">
        <f>SUM(Table39[[#This Row],[LPN Hours]], Table39[[#This Row],[LPN Admin Hours]])</f>
        <v>124.48633333333335</v>
      </c>
      <c r="V37" s="3">
        <f>Table39[[#This Row],[LPN Hours Contract]]+Table39[[#This Row],[LPN Admin Hours Contract]]</f>
        <v>54.930777777777784</v>
      </c>
      <c r="W37" s="4">
        <f t="shared" si="2"/>
        <v>0.44125950461317931</v>
      </c>
      <c r="X37" s="3">
        <v>101.46411111111112</v>
      </c>
      <c r="Y37" s="3">
        <v>54.930777777777784</v>
      </c>
      <c r="Z37" s="4">
        <f>Table39[[#This Row],[LPN Hours Contract]]/Table39[[#This Row],[LPN Hours]]</f>
        <v>0.54138135323162984</v>
      </c>
      <c r="AA37" s="3">
        <v>23.022222222222222</v>
      </c>
      <c r="AB37" s="3">
        <v>0</v>
      </c>
      <c r="AC37" s="4">
        <f>Table39[[#This Row],[LPN Admin Hours Contract]]/Table39[[#This Row],[LPN Admin Hours]]</f>
        <v>0</v>
      </c>
      <c r="AD37" s="3">
        <f>SUM(Table39[[#This Row],[CNA Hours]], Table39[[#This Row],[NA in Training Hours]], Table39[[#This Row],[Med Aide/Tech Hours]])</f>
        <v>237.81511111111112</v>
      </c>
      <c r="AE37" s="3">
        <f>SUM(Table39[[#This Row],[CNA Hours Contract]], Table39[[#This Row],[NA in Training Hours Contract]], Table39[[#This Row],[Med Aide/Tech Hours Contract]])</f>
        <v>97.151222222222231</v>
      </c>
      <c r="AF37" s="4">
        <f>Table39[[#This Row],[CNA/NA/Med Aide Contract Hours]]/Table39[[#This Row],[Total CNA, NA in Training, Med Aide/Tech Hours]]</f>
        <v>0.40851576574892917</v>
      </c>
      <c r="AG37" s="3">
        <v>237.81511111111112</v>
      </c>
      <c r="AH37" s="3">
        <v>97.151222222222231</v>
      </c>
      <c r="AI37" s="4">
        <f>Table39[[#This Row],[CNA Hours Contract]]/Table39[[#This Row],[CNA Hours]]</f>
        <v>0.40851576574892917</v>
      </c>
      <c r="AJ37" s="3">
        <v>0</v>
      </c>
      <c r="AK37" s="3">
        <v>0</v>
      </c>
      <c r="AL37" s="4">
        <v>0</v>
      </c>
      <c r="AM37" s="3">
        <v>0</v>
      </c>
      <c r="AN37" s="3">
        <v>0</v>
      </c>
      <c r="AO37" s="4">
        <v>0</v>
      </c>
      <c r="AP37" s="1" t="s">
        <v>35</v>
      </c>
      <c r="AQ37" s="1">
        <v>3</v>
      </c>
    </row>
    <row r="38" spans="1:43" x14ac:dyDescent="0.2">
      <c r="A38" s="1" t="s">
        <v>220</v>
      </c>
      <c r="B38" s="1" t="s">
        <v>259</v>
      </c>
      <c r="C38" s="1" t="s">
        <v>473</v>
      </c>
      <c r="D38" s="1" t="s">
        <v>550</v>
      </c>
      <c r="E38" s="3">
        <v>65.611111111111114</v>
      </c>
      <c r="F38" s="3">
        <f t="shared" si="3"/>
        <v>302.57222222222219</v>
      </c>
      <c r="G38" s="3">
        <f>SUM(Table39[[#This Row],[RN Hours Contract (W/ Admin, DON)]], Table39[[#This Row],[LPN Contract Hours (w/ Admin)]], Table39[[#This Row],[CNA/NA/Med Aide Contract Hours]])</f>
        <v>73.852777777777774</v>
      </c>
      <c r="H38" s="4">
        <f>Table39[[#This Row],[Total Contract Hours]]/Table39[[#This Row],[Total Hours Nurse Staffing]]</f>
        <v>0.2440831390118062</v>
      </c>
      <c r="I38" s="3">
        <f>SUM(Table39[[#This Row],[RN Hours]], Table39[[#This Row],[RN Admin Hours]], Table39[[#This Row],[RN DON Hours]])</f>
        <v>74.75555555555556</v>
      </c>
      <c r="J38" s="3">
        <f t="shared" si="1"/>
        <v>19.43611111111111</v>
      </c>
      <c r="K38" s="4">
        <f>Table39[[#This Row],[RN Hours Contract (W/ Admin, DON)]]/Table39[[#This Row],[RN Hours (w/ Admin, DON)]]</f>
        <v>0.25999554102259215</v>
      </c>
      <c r="L38" s="3">
        <v>54.655555555555559</v>
      </c>
      <c r="M38" s="3">
        <v>18.280555555555555</v>
      </c>
      <c r="N38" s="4">
        <f>Table39[[#This Row],[RN Hours Contract]]/Table39[[#This Row],[RN Hours]]</f>
        <v>0.33446838788371619</v>
      </c>
      <c r="O38" s="3">
        <v>15.2</v>
      </c>
      <c r="P38" s="3">
        <v>1.1555555555555554</v>
      </c>
      <c r="Q38" s="4">
        <f>Table39[[#This Row],[RN Admin Hours Contract]]/Table39[[#This Row],[RN Admin Hours]]</f>
        <v>7.6023391812865493E-2</v>
      </c>
      <c r="R38" s="3">
        <v>4.9000000000000004</v>
      </c>
      <c r="S38" s="3">
        <v>0</v>
      </c>
      <c r="T38" s="4">
        <f>Table39[[#This Row],[RN DON Hours Contract]]/Table39[[#This Row],[RN DON Hours]]</f>
        <v>0</v>
      </c>
      <c r="U38" s="3">
        <f>SUM(Table39[[#This Row],[LPN Hours]], Table39[[#This Row],[LPN Admin Hours]])</f>
        <v>60.508333333333333</v>
      </c>
      <c r="V38" s="3">
        <f>Table39[[#This Row],[LPN Hours Contract]]+Table39[[#This Row],[LPN Admin Hours Contract]]</f>
        <v>16.838888888888889</v>
      </c>
      <c r="W38" s="4">
        <f t="shared" si="2"/>
        <v>0.27829040995271542</v>
      </c>
      <c r="X38" s="3">
        <v>51.18611111111111</v>
      </c>
      <c r="Y38" s="3">
        <v>14.616666666666667</v>
      </c>
      <c r="Z38" s="4">
        <f>Table39[[#This Row],[LPN Hours Contract]]/Table39[[#This Row],[LPN Hours]]</f>
        <v>0.28555923373310904</v>
      </c>
      <c r="AA38" s="3">
        <v>9.3222222222222229</v>
      </c>
      <c r="AB38" s="3">
        <v>2.2222222222222223</v>
      </c>
      <c r="AC38" s="4">
        <f>Table39[[#This Row],[LPN Admin Hours Contract]]/Table39[[#This Row],[LPN Admin Hours]]</f>
        <v>0.23837902264600713</v>
      </c>
      <c r="AD38" s="3">
        <f>SUM(Table39[[#This Row],[CNA Hours]], Table39[[#This Row],[NA in Training Hours]], Table39[[#This Row],[Med Aide/Tech Hours]])</f>
        <v>167.30833333333334</v>
      </c>
      <c r="AE38" s="3">
        <f>SUM(Table39[[#This Row],[CNA Hours Contract]], Table39[[#This Row],[NA in Training Hours Contract]], Table39[[#This Row],[Med Aide/Tech Hours Contract]])</f>
        <v>37.577777777777776</v>
      </c>
      <c r="AF38" s="4">
        <f>Table39[[#This Row],[CNA/NA/Med Aide Contract Hours]]/Table39[[#This Row],[Total CNA, NA in Training, Med Aide/Tech Hours]]</f>
        <v>0.22460194916239143</v>
      </c>
      <c r="AG38" s="3">
        <v>141.94444444444446</v>
      </c>
      <c r="AH38" s="3">
        <v>37.577777777777776</v>
      </c>
      <c r="AI38" s="4">
        <f>Table39[[#This Row],[CNA Hours Contract]]/Table39[[#This Row],[CNA Hours]]</f>
        <v>0.26473581213307235</v>
      </c>
      <c r="AJ38" s="3">
        <v>0</v>
      </c>
      <c r="AK38" s="3">
        <v>0</v>
      </c>
      <c r="AL38" s="4">
        <v>0</v>
      </c>
      <c r="AM38" s="3">
        <v>25.363888888888887</v>
      </c>
      <c r="AN38" s="3">
        <v>0</v>
      </c>
      <c r="AO38" s="4">
        <f>Table39[[#This Row],[Med Aide/Tech Hours Contract]]/Table39[[#This Row],[Med Aide/Tech Hours]]</f>
        <v>0</v>
      </c>
      <c r="AP38" s="1" t="s">
        <v>36</v>
      </c>
      <c r="AQ38" s="1">
        <v>3</v>
      </c>
    </row>
    <row r="39" spans="1:43" x14ac:dyDescent="0.2">
      <c r="A39" s="1" t="s">
        <v>220</v>
      </c>
      <c r="B39" s="1" t="s">
        <v>260</v>
      </c>
      <c r="C39" s="1" t="s">
        <v>474</v>
      </c>
      <c r="D39" s="1" t="s">
        <v>546</v>
      </c>
      <c r="E39" s="3">
        <v>108.22222222222223</v>
      </c>
      <c r="F39" s="3">
        <f t="shared" si="3"/>
        <v>333.31522222222225</v>
      </c>
      <c r="G39" s="3">
        <f>SUM(Table39[[#This Row],[RN Hours Contract (W/ Admin, DON)]], Table39[[#This Row],[LPN Contract Hours (w/ Admin)]], Table39[[#This Row],[CNA/NA/Med Aide Contract Hours]])</f>
        <v>13.737111111111112</v>
      </c>
      <c r="H39" s="4">
        <f>Table39[[#This Row],[Total Contract Hours]]/Table39[[#This Row],[Total Hours Nurse Staffing]]</f>
        <v>4.1213572604111487E-2</v>
      </c>
      <c r="I39" s="3">
        <f>SUM(Table39[[#This Row],[RN Hours]], Table39[[#This Row],[RN Admin Hours]], Table39[[#This Row],[RN DON Hours]])</f>
        <v>91.796333333333351</v>
      </c>
      <c r="J39" s="3">
        <f t="shared" si="1"/>
        <v>0.3507777777777778</v>
      </c>
      <c r="K39" s="4">
        <f>Table39[[#This Row],[RN Hours Contract (W/ Admin, DON)]]/Table39[[#This Row],[RN Hours (w/ Admin, DON)]]</f>
        <v>3.8212613188374741E-3</v>
      </c>
      <c r="L39" s="3">
        <v>33.288666666666664</v>
      </c>
      <c r="M39" s="3">
        <v>0.3507777777777778</v>
      </c>
      <c r="N39" s="4">
        <f>Table39[[#This Row],[RN Hours Contract]]/Table39[[#This Row],[RN Hours]]</f>
        <v>1.0537453521051544E-2</v>
      </c>
      <c r="O39" s="3">
        <v>53.141000000000034</v>
      </c>
      <c r="P39" s="3">
        <v>0</v>
      </c>
      <c r="Q39" s="4">
        <f>Table39[[#This Row],[RN Admin Hours Contract]]/Table39[[#This Row],[RN Admin Hours]]</f>
        <v>0</v>
      </c>
      <c r="R39" s="3">
        <v>5.3666666666666663</v>
      </c>
      <c r="S39" s="3">
        <v>0</v>
      </c>
      <c r="T39" s="4">
        <f>Table39[[#This Row],[RN DON Hours Contract]]/Table39[[#This Row],[RN DON Hours]]</f>
        <v>0</v>
      </c>
      <c r="U39" s="3">
        <f>SUM(Table39[[#This Row],[LPN Hours]], Table39[[#This Row],[LPN Admin Hours]])</f>
        <v>59.423999999999999</v>
      </c>
      <c r="V39" s="3">
        <f>Table39[[#This Row],[LPN Hours Contract]]+Table39[[#This Row],[LPN Admin Hours Contract]]</f>
        <v>2.6781111111111113</v>
      </c>
      <c r="W39" s="4">
        <f t="shared" si="2"/>
        <v>4.506783641476695E-2</v>
      </c>
      <c r="X39" s="3">
        <v>52.592888888888886</v>
      </c>
      <c r="Y39" s="3">
        <v>2.6781111111111113</v>
      </c>
      <c r="Z39" s="4">
        <f>Table39[[#This Row],[LPN Hours Contract]]/Table39[[#This Row],[LPN Hours]]</f>
        <v>5.0921544103976889E-2</v>
      </c>
      <c r="AA39" s="3">
        <v>6.8311111111111105</v>
      </c>
      <c r="AB39" s="3">
        <v>0</v>
      </c>
      <c r="AC39" s="4">
        <f>Table39[[#This Row],[LPN Admin Hours Contract]]/Table39[[#This Row],[LPN Admin Hours]]</f>
        <v>0</v>
      </c>
      <c r="AD39" s="3">
        <f>SUM(Table39[[#This Row],[CNA Hours]], Table39[[#This Row],[NA in Training Hours]], Table39[[#This Row],[Med Aide/Tech Hours]])</f>
        <v>182.09488888888887</v>
      </c>
      <c r="AE39" s="3">
        <f>SUM(Table39[[#This Row],[CNA Hours Contract]], Table39[[#This Row],[NA in Training Hours Contract]], Table39[[#This Row],[Med Aide/Tech Hours Contract]])</f>
        <v>10.708222222222222</v>
      </c>
      <c r="AF39" s="4">
        <f>Table39[[#This Row],[CNA/NA/Med Aide Contract Hours]]/Table39[[#This Row],[Total CNA, NA in Training, Med Aide/Tech Hours]]</f>
        <v>5.8805726440549315E-2</v>
      </c>
      <c r="AG39" s="3">
        <v>175.90344444444443</v>
      </c>
      <c r="AH39" s="3">
        <v>10.708222222222222</v>
      </c>
      <c r="AI39" s="4">
        <f>Table39[[#This Row],[CNA Hours Contract]]/Table39[[#This Row],[CNA Hours]]</f>
        <v>6.0875568730572524E-2</v>
      </c>
      <c r="AJ39" s="3">
        <v>0</v>
      </c>
      <c r="AK39" s="3">
        <v>0</v>
      </c>
      <c r="AL39" s="4">
        <v>0</v>
      </c>
      <c r="AM39" s="3">
        <v>6.1914444444444472</v>
      </c>
      <c r="AN39" s="3">
        <v>0</v>
      </c>
      <c r="AO39" s="4">
        <f>Table39[[#This Row],[Med Aide/Tech Hours Contract]]/Table39[[#This Row],[Med Aide/Tech Hours]]</f>
        <v>0</v>
      </c>
      <c r="AP39" s="1" t="s">
        <v>37</v>
      </c>
      <c r="AQ39" s="1">
        <v>3</v>
      </c>
    </row>
    <row r="40" spans="1:43" x14ac:dyDescent="0.2">
      <c r="A40" s="1" t="s">
        <v>220</v>
      </c>
      <c r="B40" s="1" t="s">
        <v>261</v>
      </c>
      <c r="C40" s="1" t="s">
        <v>465</v>
      </c>
      <c r="D40" s="1" t="s">
        <v>547</v>
      </c>
      <c r="E40" s="3">
        <v>75.088888888888889</v>
      </c>
      <c r="F40" s="3">
        <f t="shared" si="3"/>
        <v>286.59344444444446</v>
      </c>
      <c r="G40" s="3">
        <f>SUM(Table39[[#This Row],[RN Hours Contract (W/ Admin, DON)]], Table39[[#This Row],[LPN Contract Hours (w/ Admin)]], Table39[[#This Row],[CNA/NA/Med Aide Contract Hours]])</f>
        <v>12.275444444444446</v>
      </c>
      <c r="H40" s="4">
        <f>Table39[[#This Row],[Total Contract Hours]]/Table39[[#This Row],[Total Hours Nurse Staffing]]</f>
        <v>4.2832258317143802E-2</v>
      </c>
      <c r="I40" s="3">
        <f>SUM(Table39[[#This Row],[RN Hours]], Table39[[#This Row],[RN Admin Hours]], Table39[[#This Row],[RN DON Hours]])</f>
        <v>53.041222222222238</v>
      </c>
      <c r="J40" s="3">
        <f t="shared" si="1"/>
        <v>0</v>
      </c>
      <c r="K40" s="4">
        <f>Table39[[#This Row],[RN Hours Contract (W/ Admin, DON)]]/Table39[[#This Row],[RN Hours (w/ Admin, DON)]]</f>
        <v>0</v>
      </c>
      <c r="L40" s="3">
        <v>18.513333333333335</v>
      </c>
      <c r="M40" s="3">
        <v>0</v>
      </c>
      <c r="N40" s="4">
        <f>Table39[[#This Row],[RN Hours Contract]]/Table39[[#This Row],[RN Hours]]</f>
        <v>0</v>
      </c>
      <c r="O40" s="3">
        <v>29.194555555555564</v>
      </c>
      <c r="P40" s="3">
        <v>0</v>
      </c>
      <c r="Q40" s="4">
        <f>Table39[[#This Row],[RN Admin Hours Contract]]/Table39[[#This Row],[RN Admin Hours]]</f>
        <v>0</v>
      </c>
      <c r="R40" s="3">
        <v>5.333333333333333</v>
      </c>
      <c r="S40" s="3">
        <v>0</v>
      </c>
      <c r="T40" s="4">
        <f>Table39[[#This Row],[RN DON Hours Contract]]/Table39[[#This Row],[RN DON Hours]]</f>
        <v>0</v>
      </c>
      <c r="U40" s="3">
        <f>SUM(Table39[[#This Row],[LPN Hours]], Table39[[#This Row],[LPN Admin Hours]])</f>
        <v>91.506999999999991</v>
      </c>
      <c r="V40" s="3">
        <f>Table39[[#This Row],[LPN Hours Contract]]+Table39[[#This Row],[LPN Admin Hours Contract]]</f>
        <v>0</v>
      </c>
      <c r="W40" s="4">
        <f t="shared" si="2"/>
        <v>0</v>
      </c>
      <c r="X40" s="3">
        <v>81.802111111111103</v>
      </c>
      <c r="Y40" s="3">
        <v>0</v>
      </c>
      <c r="Z40" s="4">
        <f>Table39[[#This Row],[LPN Hours Contract]]/Table39[[#This Row],[LPN Hours]]</f>
        <v>0</v>
      </c>
      <c r="AA40" s="3">
        <v>9.7048888888888882</v>
      </c>
      <c r="AB40" s="3">
        <v>0</v>
      </c>
      <c r="AC40" s="4">
        <f>Table39[[#This Row],[LPN Admin Hours Contract]]/Table39[[#This Row],[LPN Admin Hours]]</f>
        <v>0</v>
      </c>
      <c r="AD40" s="3">
        <f>SUM(Table39[[#This Row],[CNA Hours]], Table39[[#This Row],[NA in Training Hours]], Table39[[#This Row],[Med Aide/Tech Hours]])</f>
        <v>142.04522222222221</v>
      </c>
      <c r="AE40" s="3">
        <f>SUM(Table39[[#This Row],[CNA Hours Contract]], Table39[[#This Row],[NA in Training Hours Contract]], Table39[[#This Row],[Med Aide/Tech Hours Contract]])</f>
        <v>12.275444444444446</v>
      </c>
      <c r="AF40" s="4">
        <f>Table39[[#This Row],[CNA/NA/Med Aide Contract Hours]]/Table39[[#This Row],[Total CNA, NA in Training, Med Aide/Tech Hours]]</f>
        <v>8.6419270232406448E-2</v>
      </c>
      <c r="AG40" s="3">
        <v>137.54622222222221</v>
      </c>
      <c r="AH40" s="3">
        <v>12.275444444444446</v>
      </c>
      <c r="AI40" s="4">
        <f>Table39[[#This Row],[CNA Hours Contract]]/Table39[[#This Row],[CNA Hours]]</f>
        <v>8.9245958530304176E-2</v>
      </c>
      <c r="AJ40" s="3">
        <v>0</v>
      </c>
      <c r="AK40" s="3">
        <v>0</v>
      </c>
      <c r="AL40" s="4">
        <v>0</v>
      </c>
      <c r="AM40" s="3">
        <v>4.4989999999999997</v>
      </c>
      <c r="AN40" s="3">
        <v>0</v>
      </c>
      <c r="AO40" s="4">
        <f>Table39[[#This Row],[Med Aide/Tech Hours Contract]]/Table39[[#This Row],[Med Aide/Tech Hours]]</f>
        <v>0</v>
      </c>
      <c r="AP40" s="1" t="s">
        <v>38</v>
      </c>
      <c r="AQ40" s="1">
        <v>3</v>
      </c>
    </row>
    <row r="41" spans="1:43" x14ac:dyDescent="0.2">
      <c r="A41" s="1" t="s">
        <v>220</v>
      </c>
      <c r="B41" s="1" t="s">
        <v>262</v>
      </c>
      <c r="C41" s="1" t="s">
        <v>475</v>
      </c>
      <c r="D41" s="1" t="s">
        <v>541</v>
      </c>
      <c r="E41" s="3">
        <v>88.222222222222229</v>
      </c>
      <c r="F41" s="3">
        <f t="shared" si="3"/>
        <v>334.88911111111111</v>
      </c>
      <c r="G41" s="3">
        <f>SUM(Table39[[#This Row],[RN Hours Contract (W/ Admin, DON)]], Table39[[#This Row],[LPN Contract Hours (w/ Admin)]], Table39[[#This Row],[CNA/NA/Med Aide Contract Hours]])</f>
        <v>43.771888888888888</v>
      </c>
      <c r="H41" s="4">
        <f>Table39[[#This Row],[Total Contract Hours]]/Table39[[#This Row],[Total Hours Nurse Staffing]]</f>
        <v>0.13070561996972796</v>
      </c>
      <c r="I41" s="3">
        <f>SUM(Table39[[#This Row],[RN Hours]], Table39[[#This Row],[RN Admin Hours]], Table39[[#This Row],[RN DON Hours]])</f>
        <v>71.228222222222215</v>
      </c>
      <c r="J41" s="3">
        <f t="shared" si="1"/>
        <v>0.92699999999999994</v>
      </c>
      <c r="K41" s="4">
        <f>Table39[[#This Row],[RN Hours Contract (W/ Admin, DON)]]/Table39[[#This Row],[RN Hours (w/ Admin, DON)]]</f>
        <v>1.3014504238332497E-2</v>
      </c>
      <c r="L41" s="3">
        <v>63.704777777777778</v>
      </c>
      <c r="M41" s="3">
        <v>0.92699999999999994</v>
      </c>
      <c r="N41" s="4">
        <f>Table39[[#This Row],[RN Hours Contract]]/Table39[[#This Row],[RN Hours]]</f>
        <v>1.4551498841007912E-2</v>
      </c>
      <c r="O41" s="3">
        <v>3.0790000000000002</v>
      </c>
      <c r="P41" s="3">
        <v>0</v>
      </c>
      <c r="Q41" s="4">
        <f>Table39[[#This Row],[RN Admin Hours Contract]]/Table39[[#This Row],[RN Admin Hours]]</f>
        <v>0</v>
      </c>
      <c r="R41" s="3">
        <v>4.4444444444444446</v>
      </c>
      <c r="S41" s="3">
        <v>0</v>
      </c>
      <c r="T41" s="4">
        <f>Table39[[#This Row],[RN DON Hours Contract]]/Table39[[#This Row],[RN DON Hours]]</f>
        <v>0</v>
      </c>
      <c r="U41" s="3">
        <f>SUM(Table39[[#This Row],[LPN Hours]], Table39[[#This Row],[LPN Admin Hours]])</f>
        <v>90.541222222222217</v>
      </c>
      <c r="V41" s="3">
        <f>Table39[[#This Row],[LPN Hours Contract]]+Table39[[#This Row],[LPN Admin Hours Contract]]</f>
        <v>0.92911111111111111</v>
      </c>
      <c r="W41" s="4">
        <f t="shared" si="2"/>
        <v>1.0261746951357946E-2</v>
      </c>
      <c r="X41" s="3">
        <v>80.441666666666663</v>
      </c>
      <c r="Y41" s="3">
        <v>0.92911111111111111</v>
      </c>
      <c r="Z41" s="4">
        <f>Table39[[#This Row],[LPN Hours Contract]]/Table39[[#This Row],[LPN Hours]]</f>
        <v>1.1550122587105909E-2</v>
      </c>
      <c r="AA41" s="3">
        <v>10.099555555555554</v>
      </c>
      <c r="AB41" s="3">
        <v>0</v>
      </c>
      <c r="AC41" s="4">
        <f>Table39[[#This Row],[LPN Admin Hours Contract]]/Table39[[#This Row],[LPN Admin Hours]]</f>
        <v>0</v>
      </c>
      <c r="AD41" s="3">
        <f>SUM(Table39[[#This Row],[CNA Hours]], Table39[[#This Row],[NA in Training Hours]], Table39[[#This Row],[Med Aide/Tech Hours]])</f>
        <v>173.11966666666669</v>
      </c>
      <c r="AE41" s="3">
        <f>SUM(Table39[[#This Row],[CNA Hours Contract]], Table39[[#This Row],[NA in Training Hours Contract]], Table39[[#This Row],[Med Aide/Tech Hours Contract]])</f>
        <v>41.915777777777777</v>
      </c>
      <c r="AF41" s="4">
        <f>Table39[[#This Row],[CNA/NA/Med Aide Contract Hours]]/Table39[[#This Row],[Total CNA, NA in Training, Med Aide/Tech Hours]]</f>
        <v>0.24212025464723499</v>
      </c>
      <c r="AG41" s="3">
        <v>172.90222222222224</v>
      </c>
      <c r="AH41" s="3">
        <v>41.915777777777777</v>
      </c>
      <c r="AI41" s="4">
        <f>Table39[[#This Row],[CNA Hours Contract]]/Table39[[#This Row],[CNA Hours]]</f>
        <v>0.24242474873403078</v>
      </c>
      <c r="AJ41" s="3">
        <v>0.21744444444444444</v>
      </c>
      <c r="AK41" s="3">
        <v>0</v>
      </c>
      <c r="AL41" s="4">
        <f>Table39[[#This Row],[NA in Training Hours Contract]]/Table39[[#This Row],[NA in Training Hours]]</f>
        <v>0</v>
      </c>
      <c r="AM41" s="3">
        <v>0</v>
      </c>
      <c r="AN41" s="3">
        <v>0</v>
      </c>
      <c r="AO41" s="4">
        <v>0</v>
      </c>
      <c r="AP41" s="1" t="s">
        <v>39</v>
      </c>
      <c r="AQ41" s="1">
        <v>3</v>
      </c>
    </row>
    <row r="42" spans="1:43" x14ac:dyDescent="0.2">
      <c r="A42" s="1" t="s">
        <v>220</v>
      </c>
      <c r="B42" s="1" t="s">
        <v>263</v>
      </c>
      <c r="C42" s="1" t="s">
        <v>465</v>
      </c>
      <c r="D42" s="1" t="s">
        <v>546</v>
      </c>
      <c r="E42" s="3">
        <v>81.566666666666663</v>
      </c>
      <c r="F42" s="3">
        <f t="shared" si="3"/>
        <v>321.49911111111112</v>
      </c>
      <c r="G42" s="3">
        <f>SUM(Table39[[#This Row],[RN Hours Contract (W/ Admin, DON)]], Table39[[#This Row],[LPN Contract Hours (w/ Admin)]], Table39[[#This Row],[CNA/NA/Med Aide Contract Hours]])</f>
        <v>99.691888888888911</v>
      </c>
      <c r="H42" s="4">
        <f>Table39[[#This Row],[Total Contract Hours]]/Table39[[#This Row],[Total Hours Nurse Staffing]]</f>
        <v>0.31008449306236208</v>
      </c>
      <c r="I42" s="3">
        <f>SUM(Table39[[#This Row],[RN Hours]], Table39[[#This Row],[RN Admin Hours]], Table39[[#This Row],[RN DON Hours]])</f>
        <v>78.221555555555554</v>
      </c>
      <c r="J42" s="3">
        <f t="shared" si="1"/>
        <v>23.256222222222227</v>
      </c>
      <c r="K42" s="4">
        <f>Table39[[#This Row],[RN Hours Contract (W/ Admin, DON)]]/Table39[[#This Row],[RN Hours (w/ Admin, DON)]]</f>
        <v>0.29731219300164496</v>
      </c>
      <c r="L42" s="3">
        <v>57.905000000000001</v>
      </c>
      <c r="M42" s="3">
        <v>23.256222222222227</v>
      </c>
      <c r="N42" s="4">
        <f>Table39[[#This Row],[RN Hours Contract]]/Table39[[#This Row],[RN Hours]]</f>
        <v>0.40162718629172312</v>
      </c>
      <c r="O42" s="3">
        <v>15.411111111111111</v>
      </c>
      <c r="P42" s="3">
        <v>0</v>
      </c>
      <c r="Q42" s="4">
        <f>Table39[[#This Row],[RN Admin Hours Contract]]/Table39[[#This Row],[RN Admin Hours]]</f>
        <v>0</v>
      </c>
      <c r="R42" s="3">
        <v>4.9054444444444449</v>
      </c>
      <c r="S42" s="3">
        <v>0</v>
      </c>
      <c r="T42" s="4">
        <f>Table39[[#This Row],[RN DON Hours Contract]]/Table39[[#This Row],[RN DON Hours]]</f>
        <v>0</v>
      </c>
      <c r="U42" s="3">
        <f>SUM(Table39[[#This Row],[LPN Hours]], Table39[[#This Row],[LPN Admin Hours]])</f>
        <v>74.00877777777778</v>
      </c>
      <c r="V42" s="3">
        <f>Table39[[#This Row],[LPN Hours Contract]]+Table39[[#This Row],[LPN Admin Hours Contract]]</f>
        <v>6.1069999999999984</v>
      </c>
      <c r="W42" s="4">
        <f t="shared" si="2"/>
        <v>8.2517238946130986E-2</v>
      </c>
      <c r="X42" s="3">
        <v>69.623333333333335</v>
      </c>
      <c r="Y42" s="3">
        <v>6.1069999999999984</v>
      </c>
      <c r="Z42" s="4">
        <f>Table39[[#This Row],[LPN Hours Contract]]/Table39[[#This Row],[LPN Hours]]</f>
        <v>8.771484655527359E-2</v>
      </c>
      <c r="AA42" s="3">
        <v>4.3854444444444445</v>
      </c>
      <c r="AB42" s="3">
        <v>0</v>
      </c>
      <c r="AC42" s="4">
        <f>Table39[[#This Row],[LPN Admin Hours Contract]]/Table39[[#This Row],[LPN Admin Hours]]</f>
        <v>0</v>
      </c>
      <c r="AD42" s="3">
        <f>SUM(Table39[[#This Row],[CNA Hours]], Table39[[#This Row],[NA in Training Hours]], Table39[[#This Row],[Med Aide/Tech Hours]])</f>
        <v>169.26877777777779</v>
      </c>
      <c r="AE42" s="3">
        <f>SUM(Table39[[#This Row],[CNA Hours Contract]], Table39[[#This Row],[NA in Training Hours Contract]], Table39[[#This Row],[Med Aide/Tech Hours Contract]])</f>
        <v>70.328666666666692</v>
      </c>
      <c r="AF42" s="4">
        <f>Table39[[#This Row],[CNA/NA/Med Aide Contract Hours]]/Table39[[#This Row],[Total CNA, NA in Training, Med Aide/Tech Hours]]</f>
        <v>0.41548516855835471</v>
      </c>
      <c r="AG42" s="3">
        <v>150.56166666666667</v>
      </c>
      <c r="AH42" s="3">
        <v>70.328666666666692</v>
      </c>
      <c r="AI42" s="4">
        <f>Table39[[#This Row],[CNA Hours Contract]]/Table39[[#This Row],[CNA Hours]]</f>
        <v>0.46710871514440389</v>
      </c>
      <c r="AJ42" s="3">
        <v>7.9528888888888876</v>
      </c>
      <c r="AK42" s="3">
        <v>0</v>
      </c>
      <c r="AL42" s="4">
        <f>Table39[[#This Row],[NA in Training Hours Contract]]/Table39[[#This Row],[NA in Training Hours]]</f>
        <v>0</v>
      </c>
      <c r="AM42" s="3">
        <v>10.754222222222227</v>
      </c>
      <c r="AN42" s="3">
        <v>0</v>
      </c>
      <c r="AO42" s="4">
        <f>Table39[[#This Row],[Med Aide/Tech Hours Contract]]/Table39[[#This Row],[Med Aide/Tech Hours]]</f>
        <v>0</v>
      </c>
      <c r="AP42" s="1" t="s">
        <v>40</v>
      </c>
      <c r="AQ42" s="1">
        <v>3</v>
      </c>
    </row>
    <row r="43" spans="1:43" x14ac:dyDescent="0.2">
      <c r="A43" s="1" t="s">
        <v>220</v>
      </c>
      <c r="B43" s="1" t="s">
        <v>264</v>
      </c>
      <c r="C43" s="1" t="s">
        <v>448</v>
      </c>
      <c r="D43" s="1" t="s">
        <v>534</v>
      </c>
      <c r="E43" s="3">
        <v>130.35555555555555</v>
      </c>
      <c r="F43" s="3">
        <f t="shared" si="3"/>
        <v>470.95277777777773</v>
      </c>
      <c r="G43" s="3">
        <f>SUM(Table39[[#This Row],[RN Hours Contract (W/ Admin, DON)]], Table39[[#This Row],[LPN Contract Hours (w/ Admin)]], Table39[[#This Row],[CNA/NA/Med Aide Contract Hours]])</f>
        <v>6.6222222222222218</v>
      </c>
      <c r="H43" s="4">
        <f>Table39[[#This Row],[Total Contract Hours]]/Table39[[#This Row],[Total Hours Nurse Staffing]]</f>
        <v>1.4061329574208314E-2</v>
      </c>
      <c r="I43" s="3">
        <f>SUM(Table39[[#This Row],[RN Hours]], Table39[[#This Row],[RN Admin Hours]], Table39[[#This Row],[RN DON Hours]])</f>
        <v>92.083333333333329</v>
      </c>
      <c r="J43" s="3">
        <f t="shared" si="1"/>
        <v>6.6222222222222218</v>
      </c>
      <c r="K43" s="4">
        <f>Table39[[#This Row],[RN Hours Contract (W/ Admin, DON)]]/Table39[[#This Row],[RN Hours (w/ Admin, DON)]]</f>
        <v>7.1915535444947207E-2</v>
      </c>
      <c r="L43" s="3">
        <v>32.37777777777778</v>
      </c>
      <c r="M43" s="3">
        <v>0</v>
      </c>
      <c r="N43" s="4">
        <f>Table39[[#This Row],[RN Hours Contract]]/Table39[[#This Row],[RN Hours]]</f>
        <v>0</v>
      </c>
      <c r="O43" s="3">
        <v>58.55</v>
      </c>
      <c r="P43" s="3">
        <v>6.6222222222222218</v>
      </c>
      <c r="Q43" s="4">
        <f>Table39[[#This Row],[RN Admin Hours Contract]]/Table39[[#This Row],[RN Admin Hours]]</f>
        <v>0.11310371002941455</v>
      </c>
      <c r="R43" s="3">
        <v>1.1555555555555554</v>
      </c>
      <c r="S43" s="3">
        <v>0</v>
      </c>
      <c r="T43" s="4">
        <f>Table39[[#This Row],[RN DON Hours Contract]]/Table39[[#This Row],[RN DON Hours]]</f>
        <v>0</v>
      </c>
      <c r="U43" s="3">
        <f>SUM(Table39[[#This Row],[LPN Hours]], Table39[[#This Row],[LPN Admin Hours]])</f>
        <v>116.58611111111111</v>
      </c>
      <c r="V43" s="3">
        <f>Table39[[#This Row],[LPN Hours Contract]]+Table39[[#This Row],[LPN Admin Hours Contract]]</f>
        <v>0</v>
      </c>
      <c r="W43" s="4">
        <f t="shared" si="2"/>
        <v>0</v>
      </c>
      <c r="X43" s="3">
        <v>111.43055555555556</v>
      </c>
      <c r="Y43" s="3">
        <v>0</v>
      </c>
      <c r="Z43" s="4">
        <f>Table39[[#This Row],[LPN Hours Contract]]/Table39[[#This Row],[LPN Hours]]</f>
        <v>0</v>
      </c>
      <c r="AA43" s="3">
        <v>5.1555555555555559</v>
      </c>
      <c r="AB43" s="3">
        <v>0</v>
      </c>
      <c r="AC43" s="4">
        <f>Table39[[#This Row],[LPN Admin Hours Contract]]/Table39[[#This Row],[LPN Admin Hours]]</f>
        <v>0</v>
      </c>
      <c r="AD43" s="3">
        <f>SUM(Table39[[#This Row],[CNA Hours]], Table39[[#This Row],[NA in Training Hours]], Table39[[#This Row],[Med Aide/Tech Hours]])</f>
        <v>262.2833333333333</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256.19722222222219</v>
      </c>
      <c r="AH43" s="3">
        <v>0</v>
      </c>
      <c r="AI43" s="4">
        <f>Table39[[#This Row],[CNA Hours Contract]]/Table39[[#This Row],[CNA Hours]]</f>
        <v>0</v>
      </c>
      <c r="AJ43" s="3">
        <v>6.0861111111111112</v>
      </c>
      <c r="AK43" s="3">
        <v>0</v>
      </c>
      <c r="AL43" s="4">
        <f>Table39[[#This Row],[NA in Training Hours Contract]]/Table39[[#This Row],[NA in Training Hours]]</f>
        <v>0</v>
      </c>
      <c r="AM43" s="3">
        <v>0</v>
      </c>
      <c r="AN43" s="3">
        <v>0</v>
      </c>
      <c r="AO43" s="4">
        <v>0</v>
      </c>
      <c r="AP43" s="1" t="s">
        <v>41</v>
      </c>
      <c r="AQ43" s="1">
        <v>3</v>
      </c>
    </row>
    <row r="44" spans="1:43" x14ac:dyDescent="0.2">
      <c r="A44" s="1" t="s">
        <v>220</v>
      </c>
      <c r="B44" s="1" t="s">
        <v>265</v>
      </c>
      <c r="C44" s="1" t="s">
        <v>446</v>
      </c>
      <c r="D44" s="1" t="s">
        <v>537</v>
      </c>
      <c r="E44" s="3">
        <v>113.75555555555556</v>
      </c>
      <c r="F44" s="3">
        <f t="shared" si="3"/>
        <v>389.76288888888894</v>
      </c>
      <c r="G44" s="3">
        <f>SUM(Table39[[#This Row],[RN Hours Contract (W/ Admin, DON)]], Table39[[#This Row],[LPN Contract Hours (w/ Admin)]], Table39[[#This Row],[CNA/NA/Med Aide Contract Hours]])</f>
        <v>2.0471111111111111</v>
      </c>
      <c r="H44" s="4">
        <f>Table39[[#This Row],[Total Contract Hours]]/Table39[[#This Row],[Total Hours Nurse Staffing]]</f>
        <v>5.2521960645018932E-3</v>
      </c>
      <c r="I44" s="3">
        <f>SUM(Table39[[#This Row],[RN Hours]], Table39[[#This Row],[RN Admin Hours]], Table39[[#This Row],[RN DON Hours]])</f>
        <v>72.525888888888886</v>
      </c>
      <c r="J44" s="3">
        <f t="shared" si="1"/>
        <v>0.49866666666666659</v>
      </c>
      <c r="K44" s="4">
        <f>Table39[[#This Row],[RN Hours Contract (W/ Admin, DON)]]/Table39[[#This Row],[RN Hours (w/ Admin, DON)]]</f>
        <v>6.8757056867049769E-3</v>
      </c>
      <c r="L44" s="3">
        <v>60.524666666666668</v>
      </c>
      <c r="M44" s="3">
        <v>0.49866666666666659</v>
      </c>
      <c r="N44" s="4">
        <f>Table39[[#This Row],[RN Hours Contract]]/Table39[[#This Row],[RN Hours]]</f>
        <v>8.2390650643814622E-3</v>
      </c>
      <c r="O44" s="3">
        <v>8.445666666666666</v>
      </c>
      <c r="P44" s="3">
        <v>0</v>
      </c>
      <c r="Q44" s="4">
        <f>Table39[[#This Row],[RN Admin Hours Contract]]/Table39[[#This Row],[RN Admin Hours]]</f>
        <v>0</v>
      </c>
      <c r="R44" s="3">
        <v>3.5555555555555554</v>
      </c>
      <c r="S44" s="3">
        <v>0</v>
      </c>
      <c r="T44" s="4">
        <f>Table39[[#This Row],[RN DON Hours Contract]]/Table39[[#This Row],[RN DON Hours]]</f>
        <v>0</v>
      </c>
      <c r="U44" s="3">
        <f>SUM(Table39[[#This Row],[LPN Hours]], Table39[[#This Row],[LPN Admin Hours]])</f>
        <v>108.74244444444444</v>
      </c>
      <c r="V44" s="3">
        <f>Table39[[#This Row],[LPN Hours Contract]]+Table39[[#This Row],[LPN Admin Hours Contract]]</f>
        <v>1.5484444444444445</v>
      </c>
      <c r="W44" s="4">
        <f t="shared" si="2"/>
        <v>1.4239558916992445E-2</v>
      </c>
      <c r="X44" s="3">
        <v>107.09244444444444</v>
      </c>
      <c r="Y44" s="3">
        <v>1.5484444444444445</v>
      </c>
      <c r="Z44" s="4">
        <f>Table39[[#This Row],[LPN Hours Contract]]/Table39[[#This Row],[LPN Hours]]</f>
        <v>1.4458951352517867E-2</v>
      </c>
      <c r="AA44" s="3">
        <v>1.65</v>
      </c>
      <c r="AB44" s="3">
        <v>0</v>
      </c>
      <c r="AC44" s="4">
        <f>Table39[[#This Row],[LPN Admin Hours Contract]]/Table39[[#This Row],[LPN Admin Hours]]</f>
        <v>0</v>
      </c>
      <c r="AD44" s="3">
        <f>SUM(Table39[[#This Row],[CNA Hours]], Table39[[#This Row],[NA in Training Hours]], Table39[[#This Row],[Med Aide/Tech Hours]])</f>
        <v>208.49455555555559</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196.91911111111114</v>
      </c>
      <c r="AH44" s="3">
        <v>0</v>
      </c>
      <c r="AI44" s="4">
        <f>Table39[[#This Row],[CNA Hours Contract]]/Table39[[#This Row],[CNA Hours]]</f>
        <v>0</v>
      </c>
      <c r="AJ44" s="3">
        <v>0</v>
      </c>
      <c r="AK44" s="3">
        <v>0</v>
      </c>
      <c r="AL44" s="4">
        <v>0</v>
      </c>
      <c r="AM44" s="3">
        <v>11.575444444444447</v>
      </c>
      <c r="AN44" s="3">
        <v>0</v>
      </c>
      <c r="AO44" s="4">
        <f>Table39[[#This Row],[Med Aide/Tech Hours Contract]]/Table39[[#This Row],[Med Aide/Tech Hours]]</f>
        <v>0</v>
      </c>
      <c r="AP44" s="1" t="s">
        <v>42</v>
      </c>
      <c r="AQ44" s="1">
        <v>3</v>
      </c>
    </row>
    <row r="45" spans="1:43" x14ac:dyDescent="0.2">
      <c r="A45" s="1" t="s">
        <v>220</v>
      </c>
      <c r="B45" s="1" t="s">
        <v>266</v>
      </c>
      <c r="C45" s="1" t="s">
        <v>441</v>
      </c>
      <c r="D45" s="1" t="s">
        <v>534</v>
      </c>
      <c r="E45" s="3">
        <v>79.688888888888883</v>
      </c>
      <c r="F45" s="3">
        <f t="shared" si="3"/>
        <v>287.18255555555555</v>
      </c>
      <c r="G45" s="3">
        <f>SUM(Table39[[#This Row],[RN Hours Contract (W/ Admin, DON)]], Table39[[#This Row],[LPN Contract Hours (w/ Admin)]], Table39[[#This Row],[CNA/NA/Med Aide Contract Hours]])</f>
        <v>84.059666666666686</v>
      </c>
      <c r="H45" s="4">
        <f>Table39[[#This Row],[Total Contract Hours]]/Table39[[#This Row],[Total Hours Nurse Staffing]]</f>
        <v>0.29270464044744293</v>
      </c>
      <c r="I45" s="3">
        <f>SUM(Table39[[#This Row],[RN Hours]], Table39[[#This Row],[RN Admin Hours]], Table39[[#This Row],[RN DON Hours]])</f>
        <v>81.639222222222216</v>
      </c>
      <c r="J45" s="3">
        <f t="shared" si="1"/>
        <v>23.275444444444442</v>
      </c>
      <c r="K45" s="4">
        <f>Table39[[#This Row],[RN Hours Contract (W/ Admin, DON)]]/Table39[[#This Row],[RN Hours (w/ Admin, DON)]]</f>
        <v>0.28510125171316075</v>
      </c>
      <c r="L45" s="3">
        <v>62.55833333333333</v>
      </c>
      <c r="M45" s="3">
        <v>22.109111111111108</v>
      </c>
      <c r="N45" s="4">
        <f>Table39[[#This Row],[RN Hours Contract]]/Table39[[#This Row],[RN Hours]]</f>
        <v>0.35341592291638912</v>
      </c>
      <c r="O45" s="3">
        <v>13.747555555555556</v>
      </c>
      <c r="P45" s="3">
        <v>1.1663333333333332</v>
      </c>
      <c r="Q45" s="4">
        <f>Table39[[#This Row],[RN Admin Hours Contract]]/Table39[[#This Row],[RN Admin Hours]]</f>
        <v>8.4839324970903907E-2</v>
      </c>
      <c r="R45" s="3">
        <v>5.333333333333333</v>
      </c>
      <c r="S45" s="3">
        <v>0</v>
      </c>
      <c r="T45" s="4">
        <f>Table39[[#This Row],[RN DON Hours Contract]]/Table39[[#This Row],[RN DON Hours]]</f>
        <v>0</v>
      </c>
      <c r="U45" s="3">
        <f>SUM(Table39[[#This Row],[LPN Hours]], Table39[[#This Row],[LPN Admin Hours]])</f>
        <v>44.73233333333333</v>
      </c>
      <c r="V45" s="3">
        <f>Table39[[#This Row],[LPN Hours Contract]]+Table39[[#This Row],[LPN Admin Hours Contract]]</f>
        <v>4.8058888888888891</v>
      </c>
      <c r="W45" s="4">
        <f t="shared" si="2"/>
        <v>0.1074365795559265</v>
      </c>
      <c r="X45" s="3">
        <v>44.73233333333333</v>
      </c>
      <c r="Y45" s="3">
        <v>4.8058888888888891</v>
      </c>
      <c r="Z45" s="4">
        <f>Table39[[#This Row],[LPN Hours Contract]]/Table39[[#This Row],[LPN Hours]]</f>
        <v>0.1074365795559265</v>
      </c>
      <c r="AA45" s="3">
        <v>0</v>
      </c>
      <c r="AB45" s="3">
        <v>0</v>
      </c>
      <c r="AC45" s="4">
        <v>0</v>
      </c>
      <c r="AD45" s="3">
        <f>SUM(Table39[[#This Row],[CNA Hours]], Table39[[#This Row],[NA in Training Hours]], Table39[[#This Row],[Med Aide/Tech Hours]])</f>
        <v>160.81100000000001</v>
      </c>
      <c r="AE45" s="3">
        <f>SUM(Table39[[#This Row],[CNA Hours Contract]], Table39[[#This Row],[NA in Training Hours Contract]], Table39[[#This Row],[Med Aide/Tech Hours Contract]])</f>
        <v>55.978333333333353</v>
      </c>
      <c r="AF45" s="4">
        <f>Table39[[#This Row],[CNA/NA/Med Aide Contract Hours]]/Table39[[#This Row],[Total CNA, NA in Training, Med Aide/Tech Hours]]</f>
        <v>0.34810015069450068</v>
      </c>
      <c r="AG45" s="3">
        <v>154.94866666666667</v>
      </c>
      <c r="AH45" s="3">
        <v>55.978333333333353</v>
      </c>
      <c r="AI45" s="4">
        <f>Table39[[#This Row],[CNA Hours Contract]]/Table39[[#This Row],[CNA Hours]]</f>
        <v>0.36127018410398293</v>
      </c>
      <c r="AJ45" s="3">
        <v>5.8623333333333356</v>
      </c>
      <c r="AK45" s="3">
        <v>0</v>
      </c>
      <c r="AL45" s="4">
        <f>Table39[[#This Row],[NA in Training Hours Contract]]/Table39[[#This Row],[NA in Training Hours]]</f>
        <v>0</v>
      </c>
      <c r="AM45" s="3">
        <v>0</v>
      </c>
      <c r="AN45" s="3">
        <v>0</v>
      </c>
      <c r="AO45" s="4">
        <v>0</v>
      </c>
      <c r="AP45" s="1" t="s">
        <v>43</v>
      </c>
      <c r="AQ45" s="1">
        <v>3</v>
      </c>
    </row>
    <row r="46" spans="1:43" x14ac:dyDescent="0.2">
      <c r="A46" s="1" t="s">
        <v>220</v>
      </c>
      <c r="B46" s="1" t="s">
        <v>267</v>
      </c>
      <c r="C46" s="1" t="s">
        <v>469</v>
      </c>
      <c r="D46" s="1" t="s">
        <v>546</v>
      </c>
      <c r="E46" s="3">
        <v>92.155555555555551</v>
      </c>
      <c r="F46" s="3">
        <f t="shared" si="3"/>
        <v>433.37711111111111</v>
      </c>
      <c r="G46" s="3">
        <f>SUM(Table39[[#This Row],[RN Hours Contract (W/ Admin, DON)]], Table39[[#This Row],[LPN Contract Hours (w/ Admin)]], Table39[[#This Row],[CNA/NA/Med Aide Contract Hours]])</f>
        <v>60.344333333333324</v>
      </c>
      <c r="H46" s="4">
        <f>Table39[[#This Row],[Total Contract Hours]]/Table39[[#This Row],[Total Hours Nurse Staffing]]</f>
        <v>0.13924208682507458</v>
      </c>
      <c r="I46" s="3">
        <f>SUM(Table39[[#This Row],[RN Hours]], Table39[[#This Row],[RN Admin Hours]], Table39[[#This Row],[RN DON Hours]])</f>
        <v>128.93077777777779</v>
      </c>
      <c r="J46" s="3">
        <f t="shared" si="1"/>
        <v>0</v>
      </c>
      <c r="K46" s="4">
        <f>Table39[[#This Row],[RN Hours Contract (W/ Admin, DON)]]/Table39[[#This Row],[RN Hours (w/ Admin, DON)]]</f>
        <v>0</v>
      </c>
      <c r="L46" s="3">
        <v>105.53744444444445</v>
      </c>
      <c r="M46" s="3">
        <v>0</v>
      </c>
      <c r="N46" s="4">
        <f>Table39[[#This Row],[RN Hours Contract]]/Table39[[#This Row],[RN Hours]]</f>
        <v>0</v>
      </c>
      <c r="O46" s="3">
        <v>18.237777777777776</v>
      </c>
      <c r="P46" s="3">
        <v>0</v>
      </c>
      <c r="Q46" s="4">
        <f>Table39[[#This Row],[RN Admin Hours Contract]]/Table39[[#This Row],[RN Admin Hours]]</f>
        <v>0</v>
      </c>
      <c r="R46" s="3">
        <v>5.1555555555555559</v>
      </c>
      <c r="S46" s="3">
        <v>0</v>
      </c>
      <c r="T46" s="4">
        <f>Table39[[#This Row],[RN DON Hours Contract]]/Table39[[#This Row],[RN DON Hours]]</f>
        <v>0</v>
      </c>
      <c r="U46" s="3">
        <f>SUM(Table39[[#This Row],[LPN Hours]], Table39[[#This Row],[LPN Admin Hours]])</f>
        <v>92.528555555555556</v>
      </c>
      <c r="V46" s="3">
        <f>Table39[[#This Row],[LPN Hours Contract]]+Table39[[#This Row],[LPN Admin Hours Contract]]</f>
        <v>3.211444444444445</v>
      </c>
      <c r="W46" s="4">
        <f t="shared" si="2"/>
        <v>3.4707603778773403E-2</v>
      </c>
      <c r="X46" s="3">
        <v>84.99355555555556</v>
      </c>
      <c r="Y46" s="3">
        <v>3.211444444444445</v>
      </c>
      <c r="Z46" s="4">
        <f>Table39[[#This Row],[LPN Hours Contract]]/Table39[[#This Row],[LPN Hours]]</f>
        <v>3.7784564058451493E-2</v>
      </c>
      <c r="AA46" s="3">
        <v>7.5350000000000001</v>
      </c>
      <c r="AB46" s="3">
        <v>0</v>
      </c>
      <c r="AC46" s="4">
        <f>Table39[[#This Row],[LPN Admin Hours Contract]]/Table39[[#This Row],[LPN Admin Hours]]</f>
        <v>0</v>
      </c>
      <c r="AD46" s="3">
        <f>SUM(Table39[[#This Row],[CNA Hours]], Table39[[#This Row],[NA in Training Hours]], Table39[[#This Row],[Med Aide/Tech Hours]])</f>
        <v>211.91777777777776</v>
      </c>
      <c r="AE46" s="3">
        <f>SUM(Table39[[#This Row],[CNA Hours Contract]], Table39[[#This Row],[NA in Training Hours Contract]], Table39[[#This Row],[Med Aide/Tech Hours Contract]])</f>
        <v>57.132888888888878</v>
      </c>
      <c r="AF46" s="4">
        <f>Table39[[#This Row],[CNA/NA/Med Aide Contract Hours]]/Table39[[#This Row],[Total CNA, NA in Training, Med Aide/Tech Hours]]</f>
        <v>0.2695993204911758</v>
      </c>
      <c r="AG46" s="3">
        <v>196.23066666666665</v>
      </c>
      <c r="AH46" s="3">
        <v>57.132888888888878</v>
      </c>
      <c r="AI46" s="4">
        <f>Table39[[#This Row],[CNA Hours Contract]]/Table39[[#This Row],[CNA Hours]]</f>
        <v>0.29115168316652279</v>
      </c>
      <c r="AJ46" s="3">
        <v>9.0403333333333311</v>
      </c>
      <c r="AK46" s="3">
        <v>0</v>
      </c>
      <c r="AL46" s="4">
        <f>Table39[[#This Row],[NA in Training Hours Contract]]/Table39[[#This Row],[NA in Training Hours]]</f>
        <v>0</v>
      </c>
      <c r="AM46" s="3">
        <v>6.6467777777777766</v>
      </c>
      <c r="AN46" s="3">
        <v>0</v>
      </c>
      <c r="AO46" s="4">
        <f>Table39[[#This Row],[Med Aide/Tech Hours Contract]]/Table39[[#This Row],[Med Aide/Tech Hours]]</f>
        <v>0</v>
      </c>
      <c r="AP46" s="1" t="s">
        <v>44</v>
      </c>
      <c r="AQ46" s="1">
        <v>3</v>
      </c>
    </row>
    <row r="47" spans="1:43" x14ac:dyDescent="0.2">
      <c r="A47" s="1" t="s">
        <v>220</v>
      </c>
      <c r="B47" s="1" t="s">
        <v>268</v>
      </c>
      <c r="C47" s="1" t="s">
        <v>476</v>
      </c>
      <c r="D47" s="1" t="s">
        <v>546</v>
      </c>
      <c r="E47" s="3">
        <v>95.2</v>
      </c>
      <c r="F47" s="3">
        <f t="shared" si="3"/>
        <v>369.12144444444448</v>
      </c>
      <c r="G47" s="3">
        <f>SUM(Table39[[#This Row],[RN Hours Contract (W/ Admin, DON)]], Table39[[#This Row],[LPN Contract Hours (w/ Admin)]], Table39[[#This Row],[CNA/NA/Med Aide Contract Hours]])</f>
        <v>33.658333333333331</v>
      </c>
      <c r="H47" s="4">
        <f>Table39[[#This Row],[Total Contract Hours]]/Table39[[#This Row],[Total Hours Nurse Staffing]]</f>
        <v>9.1184984887539261E-2</v>
      </c>
      <c r="I47" s="3">
        <f>SUM(Table39[[#This Row],[RN Hours]], Table39[[#This Row],[RN Admin Hours]], Table39[[#This Row],[RN DON Hours]])</f>
        <v>86.695777777777778</v>
      </c>
      <c r="J47" s="3">
        <f t="shared" si="1"/>
        <v>6.8162222222222226</v>
      </c>
      <c r="K47" s="4">
        <f>Table39[[#This Row],[RN Hours Contract (W/ Admin, DON)]]/Table39[[#This Row],[RN Hours (w/ Admin, DON)]]</f>
        <v>7.8622308916748485E-2</v>
      </c>
      <c r="L47" s="3">
        <v>65.067999999999998</v>
      </c>
      <c r="M47" s="3">
        <v>6.8162222222222226</v>
      </c>
      <c r="N47" s="4">
        <f>Table39[[#This Row],[RN Hours Contract]]/Table39[[#This Row],[RN Hours]]</f>
        <v>0.10475536703482853</v>
      </c>
      <c r="O47" s="3">
        <v>16.205555555555556</v>
      </c>
      <c r="P47" s="3">
        <v>0</v>
      </c>
      <c r="Q47" s="4">
        <f>Table39[[#This Row],[RN Admin Hours Contract]]/Table39[[#This Row],[RN Admin Hours]]</f>
        <v>0</v>
      </c>
      <c r="R47" s="3">
        <v>5.4222222222222225</v>
      </c>
      <c r="S47" s="3">
        <v>0</v>
      </c>
      <c r="T47" s="4">
        <f>Table39[[#This Row],[RN DON Hours Contract]]/Table39[[#This Row],[RN DON Hours]]</f>
        <v>0</v>
      </c>
      <c r="U47" s="3">
        <f>SUM(Table39[[#This Row],[LPN Hours]], Table39[[#This Row],[LPN Admin Hours]])</f>
        <v>80.306111111111107</v>
      </c>
      <c r="V47" s="3">
        <f>Table39[[#This Row],[LPN Hours Contract]]+Table39[[#This Row],[LPN Admin Hours Contract]]</f>
        <v>0.52700000000000002</v>
      </c>
      <c r="W47" s="4">
        <f t="shared" si="2"/>
        <v>6.562389744795955E-3</v>
      </c>
      <c r="X47" s="3">
        <v>80.306111111111107</v>
      </c>
      <c r="Y47" s="3">
        <v>0.52700000000000002</v>
      </c>
      <c r="Z47" s="4">
        <f>Table39[[#This Row],[LPN Hours Contract]]/Table39[[#This Row],[LPN Hours]]</f>
        <v>6.562389744795955E-3</v>
      </c>
      <c r="AA47" s="3">
        <v>0</v>
      </c>
      <c r="AB47" s="3">
        <v>0</v>
      </c>
      <c r="AC47" s="4">
        <v>0</v>
      </c>
      <c r="AD47" s="3">
        <f>SUM(Table39[[#This Row],[CNA Hours]], Table39[[#This Row],[NA in Training Hours]], Table39[[#This Row],[Med Aide/Tech Hours]])</f>
        <v>202.11955555555556</v>
      </c>
      <c r="AE47" s="3">
        <f>SUM(Table39[[#This Row],[CNA Hours Contract]], Table39[[#This Row],[NA in Training Hours Contract]], Table39[[#This Row],[Med Aide/Tech Hours Contract]])</f>
        <v>26.315111111111111</v>
      </c>
      <c r="AF47" s="4">
        <f>Table39[[#This Row],[CNA/NA/Med Aide Contract Hours]]/Table39[[#This Row],[Total CNA, NA in Training, Med Aide/Tech Hours]]</f>
        <v>0.13019576972045147</v>
      </c>
      <c r="AG47" s="3">
        <v>183.42033333333336</v>
      </c>
      <c r="AH47" s="3">
        <v>20.935111111111112</v>
      </c>
      <c r="AI47" s="4">
        <f>Table39[[#This Row],[CNA Hours Contract]]/Table39[[#This Row],[CNA Hours]]</f>
        <v>0.11413735179002933</v>
      </c>
      <c r="AJ47" s="3">
        <v>0.73699999999999999</v>
      </c>
      <c r="AK47" s="3">
        <v>0</v>
      </c>
      <c r="AL47" s="4">
        <f>Table39[[#This Row],[NA in Training Hours Contract]]/Table39[[#This Row],[NA in Training Hours]]</f>
        <v>0</v>
      </c>
      <c r="AM47" s="3">
        <v>17.962222222222223</v>
      </c>
      <c r="AN47" s="3">
        <v>5.379999999999999</v>
      </c>
      <c r="AO47" s="4">
        <f>Table39[[#This Row],[Med Aide/Tech Hours Contract]]/Table39[[#This Row],[Med Aide/Tech Hours]]</f>
        <v>0.29951750587653092</v>
      </c>
      <c r="AP47" s="1" t="s">
        <v>45</v>
      </c>
      <c r="AQ47" s="1">
        <v>3</v>
      </c>
    </row>
    <row r="48" spans="1:43" x14ac:dyDescent="0.2">
      <c r="A48" s="1" t="s">
        <v>220</v>
      </c>
      <c r="B48" s="1" t="s">
        <v>269</v>
      </c>
      <c r="C48" s="1" t="s">
        <v>477</v>
      </c>
      <c r="D48" s="1" t="s">
        <v>534</v>
      </c>
      <c r="E48" s="3">
        <v>184.42222222222222</v>
      </c>
      <c r="F48" s="3">
        <f t="shared" si="3"/>
        <v>895.07222222222231</v>
      </c>
      <c r="G48" s="3">
        <f>SUM(Table39[[#This Row],[RN Hours Contract (W/ Admin, DON)]], Table39[[#This Row],[LPN Contract Hours (w/ Admin)]], Table39[[#This Row],[CNA/NA/Med Aide Contract Hours]])</f>
        <v>0</v>
      </c>
      <c r="H48" s="4">
        <f>Table39[[#This Row],[Total Contract Hours]]/Table39[[#This Row],[Total Hours Nurse Staffing]]</f>
        <v>0</v>
      </c>
      <c r="I48" s="3">
        <f>SUM(Table39[[#This Row],[RN Hours]], Table39[[#This Row],[RN Admin Hours]], Table39[[#This Row],[RN DON Hours]])</f>
        <v>195.98055555555555</v>
      </c>
      <c r="J48" s="3">
        <f t="shared" si="1"/>
        <v>0</v>
      </c>
      <c r="K48" s="4">
        <f>Table39[[#This Row],[RN Hours Contract (W/ Admin, DON)]]/Table39[[#This Row],[RN Hours (w/ Admin, DON)]]</f>
        <v>0</v>
      </c>
      <c r="L48" s="3">
        <v>149.22499999999999</v>
      </c>
      <c r="M48" s="3">
        <v>0</v>
      </c>
      <c r="N48" s="4">
        <f>Table39[[#This Row],[RN Hours Contract]]/Table39[[#This Row],[RN Hours]]</f>
        <v>0</v>
      </c>
      <c r="O48" s="3">
        <v>42.133333333333333</v>
      </c>
      <c r="P48" s="3">
        <v>0</v>
      </c>
      <c r="Q48" s="4">
        <f>Table39[[#This Row],[RN Admin Hours Contract]]/Table39[[#This Row],[RN Admin Hours]]</f>
        <v>0</v>
      </c>
      <c r="R48" s="3">
        <v>4.6222222222222218</v>
      </c>
      <c r="S48" s="3">
        <v>0</v>
      </c>
      <c r="T48" s="4">
        <f>Table39[[#This Row],[RN DON Hours Contract]]/Table39[[#This Row],[RN DON Hours]]</f>
        <v>0</v>
      </c>
      <c r="U48" s="3">
        <f>SUM(Table39[[#This Row],[LPN Hours]], Table39[[#This Row],[LPN Admin Hours]])</f>
        <v>154.17222222222225</v>
      </c>
      <c r="V48" s="3">
        <f>Table39[[#This Row],[LPN Hours Contract]]+Table39[[#This Row],[LPN Admin Hours Contract]]</f>
        <v>0</v>
      </c>
      <c r="W48" s="4">
        <f t="shared" si="2"/>
        <v>0</v>
      </c>
      <c r="X48" s="3">
        <v>142.42500000000001</v>
      </c>
      <c r="Y48" s="3">
        <v>0</v>
      </c>
      <c r="Z48" s="4">
        <f>Table39[[#This Row],[LPN Hours Contract]]/Table39[[#This Row],[LPN Hours]]</f>
        <v>0</v>
      </c>
      <c r="AA48" s="3">
        <v>11.747222222222222</v>
      </c>
      <c r="AB48" s="3">
        <v>0</v>
      </c>
      <c r="AC48" s="4">
        <f>Table39[[#This Row],[LPN Admin Hours Contract]]/Table39[[#This Row],[LPN Admin Hours]]</f>
        <v>0</v>
      </c>
      <c r="AD48" s="3">
        <f>SUM(Table39[[#This Row],[CNA Hours]], Table39[[#This Row],[NA in Training Hours]], Table39[[#This Row],[Med Aide/Tech Hours]])</f>
        <v>544.91944444444448</v>
      </c>
      <c r="AE48" s="3">
        <f>SUM(Table39[[#This Row],[CNA Hours Contract]], Table39[[#This Row],[NA in Training Hours Contract]], Table39[[#This Row],[Med Aide/Tech Hours Contract]])</f>
        <v>0</v>
      </c>
      <c r="AF48" s="4">
        <f>Table39[[#This Row],[CNA/NA/Med Aide Contract Hours]]/Table39[[#This Row],[Total CNA, NA in Training, Med Aide/Tech Hours]]</f>
        <v>0</v>
      </c>
      <c r="AG48" s="3">
        <v>474.35</v>
      </c>
      <c r="AH48" s="3">
        <v>0</v>
      </c>
      <c r="AI48" s="4">
        <f>Table39[[#This Row],[CNA Hours Contract]]/Table39[[#This Row],[CNA Hours]]</f>
        <v>0</v>
      </c>
      <c r="AJ48" s="3">
        <v>0</v>
      </c>
      <c r="AK48" s="3">
        <v>0</v>
      </c>
      <c r="AL48" s="4">
        <v>0</v>
      </c>
      <c r="AM48" s="3">
        <v>70.569444444444443</v>
      </c>
      <c r="AN48" s="3">
        <v>0</v>
      </c>
      <c r="AO48" s="4">
        <f>Table39[[#This Row],[Med Aide/Tech Hours Contract]]/Table39[[#This Row],[Med Aide/Tech Hours]]</f>
        <v>0</v>
      </c>
      <c r="AP48" s="1" t="s">
        <v>46</v>
      </c>
      <c r="AQ48" s="1">
        <v>3</v>
      </c>
    </row>
    <row r="49" spans="1:43" x14ac:dyDescent="0.2">
      <c r="A49" s="1" t="s">
        <v>220</v>
      </c>
      <c r="B49" s="1" t="s">
        <v>270</v>
      </c>
      <c r="C49" s="1" t="s">
        <v>462</v>
      </c>
      <c r="D49" s="1" t="s">
        <v>540</v>
      </c>
      <c r="E49" s="3">
        <v>142.13333333333333</v>
      </c>
      <c r="F49" s="3">
        <f t="shared" si="3"/>
        <v>602.85277777777776</v>
      </c>
      <c r="G49" s="3">
        <f>SUM(Table39[[#This Row],[RN Hours Contract (W/ Admin, DON)]], Table39[[#This Row],[LPN Contract Hours (w/ Admin)]], Table39[[#This Row],[CNA/NA/Med Aide Contract Hours]])</f>
        <v>0</v>
      </c>
      <c r="H49" s="4">
        <f>Table39[[#This Row],[Total Contract Hours]]/Table39[[#This Row],[Total Hours Nurse Staffing]]</f>
        <v>0</v>
      </c>
      <c r="I49" s="3">
        <f>SUM(Table39[[#This Row],[RN Hours]], Table39[[#This Row],[RN Admin Hours]], Table39[[#This Row],[RN DON Hours]])</f>
        <v>99.822222222222223</v>
      </c>
      <c r="J49" s="3">
        <f t="shared" ref="J49:J112" si="4">SUM(M49,P49,S49)</f>
        <v>0</v>
      </c>
      <c r="K49" s="4">
        <f>Table39[[#This Row],[RN Hours Contract (W/ Admin, DON)]]/Table39[[#This Row],[RN Hours (w/ Admin, DON)]]</f>
        <v>0</v>
      </c>
      <c r="L49" s="3">
        <v>60.2</v>
      </c>
      <c r="M49" s="3">
        <v>0</v>
      </c>
      <c r="N49" s="4">
        <f>Table39[[#This Row],[RN Hours Contract]]/Table39[[#This Row],[RN Hours]]</f>
        <v>0</v>
      </c>
      <c r="O49" s="3">
        <v>34.644444444444446</v>
      </c>
      <c r="P49" s="3">
        <v>0</v>
      </c>
      <c r="Q49" s="4">
        <f>Table39[[#This Row],[RN Admin Hours Contract]]/Table39[[#This Row],[RN Admin Hours]]</f>
        <v>0</v>
      </c>
      <c r="R49" s="3">
        <v>4.9777777777777779</v>
      </c>
      <c r="S49" s="3">
        <v>0</v>
      </c>
      <c r="T49" s="4">
        <f>Table39[[#This Row],[RN DON Hours Contract]]/Table39[[#This Row],[RN DON Hours]]</f>
        <v>0</v>
      </c>
      <c r="U49" s="3">
        <f>SUM(Table39[[#This Row],[LPN Hours]], Table39[[#This Row],[LPN Admin Hours]])</f>
        <v>167.01388888888889</v>
      </c>
      <c r="V49" s="3">
        <f>Table39[[#This Row],[LPN Hours Contract]]+Table39[[#This Row],[LPN Admin Hours Contract]]</f>
        <v>0</v>
      </c>
      <c r="W49" s="4">
        <f t="shared" ref="W49:W112" si="5">V49/U49</f>
        <v>0</v>
      </c>
      <c r="X49" s="3">
        <v>156.29166666666666</v>
      </c>
      <c r="Y49" s="3">
        <v>0</v>
      </c>
      <c r="Z49" s="4">
        <f>Table39[[#This Row],[LPN Hours Contract]]/Table39[[#This Row],[LPN Hours]]</f>
        <v>0</v>
      </c>
      <c r="AA49" s="3">
        <v>10.722222222222221</v>
      </c>
      <c r="AB49" s="3">
        <v>0</v>
      </c>
      <c r="AC49" s="4">
        <f>Table39[[#This Row],[LPN Admin Hours Contract]]/Table39[[#This Row],[LPN Admin Hours]]</f>
        <v>0</v>
      </c>
      <c r="AD49" s="3">
        <f>SUM(Table39[[#This Row],[CNA Hours]], Table39[[#This Row],[NA in Training Hours]], Table39[[#This Row],[Med Aide/Tech Hours]])</f>
        <v>336.01666666666665</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320.40277777777777</v>
      </c>
      <c r="AH49" s="3">
        <v>0</v>
      </c>
      <c r="AI49" s="4">
        <f>Table39[[#This Row],[CNA Hours Contract]]/Table39[[#This Row],[CNA Hours]]</f>
        <v>0</v>
      </c>
      <c r="AJ49" s="3">
        <v>0</v>
      </c>
      <c r="AK49" s="3">
        <v>0</v>
      </c>
      <c r="AL49" s="4">
        <v>0</v>
      </c>
      <c r="AM49" s="3">
        <v>15.613888888888889</v>
      </c>
      <c r="AN49" s="3">
        <v>0</v>
      </c>
      <c r="AO49" s="4">
        <f>Table39[[#This Row],[Med Aide/Tech Hours Contract]]/Table39[[#This Row],[Med Aide/Tech Hours]]</f>
        <v>0</v>
      </c>
      <c r="AP49" s="1" t="s">
        <v>47</v>
      </c>
      <c r="AQ49" s="1">
        <v>3</v>
      </c>
    </row>
    <row r="50" spans="1:43" x14ac:dyDescent="0.2">
      <c r="A50" s="1" t="s">
        <v>220</v>
      </c>
      <c r="B50" s="1" t="s">
        <v>271</v>
      </c>
      <c r="C50" s="1" t="s">
        <v>478</v>
      </c>
      <c r="D50" s="1" t="s">
        <v>551</v>
      </c>
      <c r="E50" s="3">
        <v>117.9</v>
      </c>
      <c r="F50" s="3">
        <f t="shared" si="3"/>
        <v>406.55111111111108</v>
      </c>
      <c r="G50" s="3">
        <f>SUM(Table39[[#This Row],[RN Hours Contract (W/ Admin, DON)]], Table39[[#This Row],[LPN Contract Hours (w/ Admin)]], Table39[[#This Row],[CNA/NA/Med Aide Contract Hours]])</f>
        <v>7.0388888888888888</v>
      </c>
      <c r="H50" s="4">
        <f>Table39[[#This Row],[Total Contract Hours]]/Table39[[#This Row],[Total Hours Nurse Staffing]]</f>
        <v>1.7313662898747185E-2</v>
      </c>
      <c r="I50" s="3">
        <f>SUM(Table39[[#This Row],[RN Hours]], Table39[[#This Row],[RN Admin Hours]], Table39[[#This Row],[RN DON Hours]])</f>
        <v>94.133333333333326</v>
      </c>
      <c r="J50" s="3">
        <f t="shared" si="4"/>
        <v>0.97777777777777775</v>
      </c>
      <c r="K50" s="4">
        <f>Table39[[#This Row],[RN Hours Contract (W/ Admin, DON)]]/Table39[[#This Row],[RN Hours (w/ Admin, DON)]]</f>
        <v>1.0387157695939566E-2</v>
      </c>
      <c r="L50" s="3">
        <v>22.162222222222223</v>
      </c>
      <c r="M50" s="3">
        <v>0.97777777777777775</v>
      </c>
      <c r="N50" s="4">
        <f>Table39[[#This Row],[RN Hours Contract]]/Table39[[#This Row],[RN Hours]]</f>
        <v>4.4119121628396665E-2</v>
      </c>
      <c r="O50" s="3">
        <v>66.282222222222217</v>
      </c>
      <c r="P50" s="3">
        <v>0</v>
      </c>
      <c r="Q50" s="4">
        <f>Table39[[#This Row],[RN Admin Hours Contract]]/Table39[[#This Row],[RN Admin Hours]]</f>
        <v>0</v>
      </c>
      <c r="R50" s="3">
        <v>5.6888888888888891</v>
      </c>
      <c r="S50" s="3">
        <v>0</v>
      </c>
      <c r="T50" s="4">
        <f>Table39[[#This Row],[RN DON Hours Contract]]/Table39[[#This Row],[RN DON Hours]]</f>
        <v>0</v>
      </c>
      <c r="U50" s="3">
        <f>SUM(Table39[[#This Row],[LPN Hours]], Table39[[#This Row],[LPN Admin Hours]])</f>
        <v>111.09333333333333</v>
      </c>
      <c r="V50" s="3">
        <f>Table39[[#This Row],[LPN Hours Contract]]+Table39[[#This Row],[LPN Admin Hours Contract]]</f>
        <v>0.81111111111111112</v>
      </c>
      <c r="W50" s="4">
        <f t="shared" si="5"/>
        <v>7.3011681869099053E-3</v>
      </c>
      <c r="X50" s="3">
        <v>111.09333333333333</v>
      </c>
      <c r="Y50" s="3">
        <v>0.81111111111111112</v>
      </c>
      <c r="Z50" s="4">
        <f>Table39[[#This Row],[LPN Hours Contract]]/Table39[[#This Row],[LPN Hours]]</f>
        <v>7.3011681869099053E-3</v>
      </c>
      <c r="AA50" s="3">
        <v>0</v>
      </c>
      <c r="AB50" s="3">
        <v>0</v>
      </c>
      <c r="AC50" s="4">
        <v>0</v>
      </c>
      <c r="AD50" s="3">
        <f>SUM(Table39[[#This Row],[CNA Hours]], Table39[[#This Row],[NA in Training Hours]], Table39[[#This Row],[Med Aide/Tech Hours]])</f>
        <v>201.32444444444442</v>
      </c>
      <c r="AE50" s="3">
        <f>SUM(Table39[[#This Row],[CNA Hours Contract]], Table39[[#This Row],[NA in Training Hours Contract]], Table39[[#This Row],[Med Aide/Tech Hours Contract]])</f>
        <v>5.25</v>
      </c>
      <c r="AF50" s="4">
        <f>Table39[[#This Row],[CNA/NA/Med Aide Contract Hours]]/Table39[[#This Row],[Total CNA, NA in Training, Med Aide/Tech Hours]]</f>
        <v>2.6077310256523469E-2</v>
      </c>
      <c r="AG50" s="3">
        <v>173.2811111111111</v>
      </c>
      <c r="AH50" s="3">
        <v>5.25</v>
      </c>
      <c r="AI50" s="4">
        <f>Table39[[#This Row],[CNA Hours Contract]]/Table39[[#This Row],[CNA Hours]]</f>
        <v>3.0297589658422733E-2</v>
      </c>
      <c r="AJ50" s="3">
        <v>0</v>
      </c>
      <c r="AK50" s="3">
        <v>0</v>
      </c>
      <c r="AL50" s="4">
        <v>0</v>
      </c>
      <c r="AM50" s="3">
        <v>28.043333333333329</v>
      </c>
      <c r="AN50" s="3">
        <v>0</v>
      </c>
      <c r="AO50" s="4">
        <f>Table39[[#This Row],[Med Aide/Tech Hours Contract]]/Table39[[#This Row],[Med Aide/Tech Hours]]</f>
        <v>0</v>
      </c>
      <c r="AP50" s="1" t="s">
        <v>48</v>
      </c>
      <c r="AQ50" s="1">
        <v>3</v>
      </c>
    </row>
    <row r="51" spans="1:43" x14ac:dyDescent="0.2">
      <c r="A51" s="1" t="s">
        <v>220</v>
      </c>
      <c r="B51" s="1" t="s">
        <v>272</v>
      </c>
      <c r="C51" s="1" t="s">
        <v>448</v>
      </c>
      <c r="D51" s="1" t="s">
        <v>534</v>
      </c>
      <c r="E51" s="3">
        <v>58.466666666666669</v>
      </c>
      <c r="F51" s="3">
        <f t="shared" si="3"/>
        <v>310.99222222222221</v>
      </c>
      <c r="G51" s="3">
        <f>SUM(Table39[[#This Row],[RN Hours Contract (W/ Admin, DON)]], Table39[[#This Row],[LPN Contract Hours (w/ Admin)]], Table39[[#This Row],[CNA/NA/Med Aide Contract Hours]])</f>
        <v>0</v>
      </c>
      <c r="H51" s="4">
        <f>Table39[[#This Row],[Total Contract Hours]]/Table39[[#This Row],[Total Hours Nurse Staffing]]</f>
        <v>0</v>
      </c>
      <c r="I51" s="3">
        <f>SUM(Table39[[#This Row],[RN Hours]], Table39[[#This Row],[RN Admin Hours]], Table39[[#This Row],[RN DON Hours]])</f>
        <v>23.919</v>
      </c>
      <c r="J51" s="3">
        <f t="shared" si="4"/>
        <v>0</v>
      </c>
      <c r="K51" s="4">
        <f>Table39[[#This Row],[RN Hours Contract (W/ Admin, DON)]]/Table39[[#This Row],[RN Hours (w/ Admin, DON)]]</f>
        <v>0</v>
      </c>
      <c r="L51" s="3">
        <v>13.813111111111112</v>
      </c>
      <c r="M51" s="3">
        <v>0</v>
      </c>
      <c r="N51" s="4">
        <f>Table39[[#This Row],[RN Hours Contract]]/Table39[[#This Row],[RN Hours]]</f>
        <v>0</v>
      </c>
      <c r="O51" s="3">
        <v>4.677777777777778</v>
      </c>
      <c r="P51" s="3">
        <v>0</v>
      </c>
      <c r="Q51" s="4">
        <f>Table39[[#This Row],[RN Admin Hours Contract]]/Table39[[#This Row],[RN Admin Hours]]</f>
        <v>0</v>
      </c>
      <c r="R51" s="3">
        <v>5.4281111111111109</v>
      </c>
      <c r="S51" s="3">
        <v>0</v>
      </c>
      <c r="T51" s="4">
        <f>Table39[[#This Row],[RN DON Hours Contract]]/Table39[[#This Row],[RN DON Hours]]</f>
        <v>0</v>
      </c>
      <c r="U51" s="3">
        <f>SUM(Table39[[#This Row],[LPN Hours]], Table39[[#This Row],[LPN Admin Hours]])</f>
        <v>72.670444444444442</v>
      </c>
      <c r="V51" s="3">
        <f>Table39[[#This Row],[LPN Hours Contract]]+Table39[[#This Row],[LPN Admin Hours Contract]]</f>
        <v>0</v>
      </c>
      <c r="W51" s="4">
        <f t="shared" si="5"/>
        <v>0</v>
      </c>
      <c r="X51" s="3">
        <v>67.75277777777778</v>
      </c>
      <c r="Y51" s="3">
        <v>0</v>
      </c>
      <c r="Z51" s="4">
        <f>Table39[[#This Row],[LPN Hours Contract]]/Table39[[#This Row],[LPN Hours]]</f>
        <v>0</v>
      </c>
      <c r="AA51" s="3">
        <v>4.9176666666666673</v>
      </c>
      <c r="AB51" s="3">
        <v>0</v>
      </c>
      <c r="AC51" s="4">
        <f>Table39[[#This Row],[LPN Admin Hours Contract]]/Table39[[#This Row],[LPN Admin Hours]]</f>
        <v>0</v>
      </c>
      <c r="AD51" s="3">
        <f>SUM(Table39[[#This Row],[CNA Hours]], Table39[[#This Row],[NA in Training Hours]], Table39[[#This Row],[Med Aide/Tech Hours]])</f>
        <v>214.40277777777777</v>
      </c>
      <c r="AE51" s="3">
        <f>SUM(Table39[[#This Row],[CNA Hours Contract]], Table39[[#This Row],[NA in Training Hours Contract]], Table39[[#This Row],[Med Aide/Tech Hours Contract]])</f>
        <v>0</v>
      </c>
      <c r="AF51" s="4">
        <f>Table39[[#This Row],[CNA/NA/Med Aide Contract Hours]]/Table39[[#This Row],[Total CNA, NA in Training, Med Aide/Tech Hours]]</f>
        <v>0</v>
      </c>
      <c r="AG51" s="3">
        <v>183.83333333333334</v>
      </c>
      <c r="AH51" s="3">
        <v>0</v>
      </c>
      <c r="AI51" s="4">
        <f>Table39[[#This Row],[CNA Hours Contract]]/Table39[[#This Row],[CNA Hours]]</f>
        <v>0</v>
      </c>
      <c r="AJ51" s="3">
        <v>0</v>
      </c>
      <c r="AK51" s="3">
        <v>0</v>
      </c>
      <c r="AL51" s="4">
        <v>0</v>
      </c>
      <c r="AM51" s="3">
        <v>30.569444444444443</v>
      </c>
      <c r="AN51" s="3">
        <v>0</v>
      </c>
      <c r="AO51" s="4">
        <f>Table39[[#This Row],[Med Aide/Tech Hours Contract]]/Table39[[#This Row],[Med Aide/Tech Hours]]</f>
        <v>0</v>
      </c>
      <c r="AP51" s="1" t="s">
        <v>49</v>
      </c>
      <c r="AQ51" s="1">
        <v>3</v>
      </c>
    </row>
    <row r="52" spans="1:43" x14ac:dyDescent="0.2">
      <c r="A52" s="1" t="s">
        <v>220</v>
      </c>
      <c r="B52" s="1" t="s">
        <v>273</v>
      </c>
      <c r="C52" s="1" t="s">
        <v>479</v>
      </c>
      <c r="D52" s="1" t="s">
        <v>545</v>
      </c>
      <c r="E52" s="3">
        <v>120.53333333333333</v>
      </c>
      <c r="F52" s="3">
        <f t="shared" si="3"/>
        <v>520.53933333333339</v>
      </c>
      <c r="G52" s="3">
        <f>SUM(Table39[[#This Row],[RN Hours Contract (W/ Admin, DON)]], Table39[[#This Row],[LPN Contract Hours (w/ Admin)]], Table39[[#This Row],[CNA/NA/Med Aide Contract Hours]])</f>
        <v>87.73055555555554</v>
      </c>
      <c r="H52" s="4">
        <f>Table39[[#This Row],[Total Contract Hours]]/Table39[[#This Row],[Total Hours Nurse Staffing]]</f>
        <v>0.16853780288563949</v>
      </c>
      <c r="I52" s="3">
        <f>SUM(Table39[[#This Row],[RN Hours]], Table39[[#This Row],[RN Admin Hours]], Table39[[#This Row],[RN DON Hours]])</f>
        <v>129.42700000000002</v>
      </c>
      <c r="J52" s="3">
        <f t="shared" si="4"/>
        <v>23.355888888888892</v>
      </c>
      <c r="K52" s="4">
        <f>Table39[[#This Row],[RN Hours Contract (W/ Admin, DON)]]/Table39[[#This Row],[RN Hours (w/ Admin, DON)]]</f>
        <v>0.18045607863033902</v>
      </c>
      <c r="L52" s="3">
        <v>101.62700000000001</v>
      </c>
      <c r="M52" s="3">
        <v>23.355888888888892</v>
      </c>
      <c r="N52" s="4">
        <f>Table39[[#This Row],[RN Hours Contract]]/Table39[[#This Row],[RN Hours]]</f>
        <v>0.2298197220117576</v>
      </c>
      <c r="O52" s="3">
        <v>23</v>
      </c>
      <c r="P52" s="3">
        <v>0</v>
      </c>
      <c r="Q52" s="4">
        <f>Table39[[#This Row],[RN Admin Hours Contract]]/Table39[[#This Row],[RN Admin Hours]]</f>
        <v>0</v>
      </c>
      <c r="R52" s="3">
        <v>4.8</v>
      </c>
      <c r="S52" s="3">
        <v>0</v>
      </c>
      <c r="T52" s="4">
        <f>Table39[[#This Row],[RN DON Hours Contract]]/Table39[[#This Row],[RN DON Hours]]</f>
        <v>0</v>
      </c>
      <c r="U52" s="3">
        <f>SUM(Table39[[#This Row],[LPN Hours]], Table39[[#This Row],[LPN Admin Hours]])</f>
        <v>127.35933333333334</v>
      </c>
      <c r="V52" s="3">
        <f>Table39[[#This Row],[LPN Hours Contract]]+Table39[[#This Row],[LPN Admin Hours Contract]]</f>
        <v>13.625888888888882</v>
      </c>
      <c r="W52" s="4">
        <f t="shared" si="5"/>
        <v>0.10698775293700931</v>
      </c>
      <c r="X52" s="3">
        <v>127.35933333333334</v>
      </c>
      <c r="Y52" s="3">
        <v>13.625888888888882</v>
      </c>
      <c r="Z52" s="4">
        <f>Table39[[#This Row],[LPN Hours Contract]]/Table39[[#This Row],[LPN Hours]]</f>
        <v>0.10698775293700931</v>
      </c>
      <c r="AA52" s="3">
        <v>0</v>
      </c>
      <c r="AB52" s="3">
        <v>0</v>
      </c>
      <c r="AC52" s="4">
        <v>0</v>
      </c>
      <c r="AD52" s="3">
        <f>SUM(Table39[[#This Row],[CNA Hours]], Table39[[#This Row],[NA in Training Hours]], Table39[[#This Row],[Med Aide/Tech Hours]])</f>
        <v>263.75300000000004</v>
      </c>
      <c r="AE52" s="3">
        <f>SUM(Table39[[#This Row],[CNA Hours Contract]], Table39[[#This Row],[NA in Training Hours Contract]], Table39[[#This Row],[Med Aide/Tech Hours Contract]])</f>
        <v>50.748777777777768</v>
      </c>
      <c r="AF52" s="4">
        <f>Table39[[#This Row],[CNA/NA/Med Aide Contract Hours]]/Table39[[#This Row],[Total CNA, NA in Training, Med Aide/Tech Hours]]</f>
        <v>0.1924102390409882</v>
      </c>
      <c r="AG52" s="3">
        <v>248.1648888888889</v>
      </c>
      <c r="AH52" s="3">
        <v>50.748777777777768</v>
      </c>
      <c r="AI52" s="4">
        <f>Table39[[#This Row],[CNA Hours Contract]]/Table39[[#This Row],[CNA Hours]]</f>
        <v>0.2044962041366761</v>
      </c>
      <c r="AJ52" s="3">
        <v>3.451888888888889</v>
      </c>
      <c r="AK52" s="3">
        <v>0</v>
      </c>
      <c r="AL52" s="4">
        <f>Table39[[#This Row],[NA in Training Hours Contract]]/Table39[[#This Row],[NA in Training Hours]]</f>
        <v>0</v>
      </c>
      <c r="AM52" s="3">
        <v>12.136222222222219</v>
      </c>
      <c r="AN52" s="3">
        <v>0</v>
      </c>
      <c r="AO52" s="4">
        <f>Table39[[#This Row],[Med Aide/Tech Hours Contract]]/Table39[[#This Row],[Med Aide/Tech Hours]]</f>
        <v>0</v>
      </c>
      <c r="AP52" s="1" t="s">
        <v>50</v>
      </c>
      <c r="AQ52" s="1">
        <v>3</v>
      </c>
    </row>
    <row r="53" spans="1:43" x14ac:dyDescent="0.2">
      <c r="A53" s="1" t="s">
        <v>220</v>
      </c>
      <c r="B53" s="1" t="s">
        <v>274</v>
      </c>
      <c r="C53" s="1" t="s">
        <v>465</v>
      </c>
      <c r="D53" s="1" t="s">
        <v>546</v>
      </c>
      <c r="E53" s="3">
        <v>109.11111111111111</v>
      </c>
      <c r="F53" s="3">
        <f t="shared" si="3"/>
        <v>348.9564444444444</v>
      </c>
      <c r="G53" s="3">
        <f>SUM(Table39[[#This Row],[RN Hours Contract (W/ Admin, DON)]], Table39[[#This Row],[LPN Contract Hours (w/ Admin)]], Table39[[#This Row],[CNA/NA/Med Aide Contract Hours]])</f>
        <v>3.333333333333333</v>
      </c>
      <c r="H53" s="4">
        <f>Table39[[#This Row],[Total Contract Hours]]/Table39[[#This Row],[Total Hours Nurse Staffing]]</f>
        <v>9.5522905119008808E-3</v>
      </c>
      <c r="I53" s="3">
        <f>SUM(Table39[[#This Row],[RN Hours]], Table39[[#This Row],[RN Admin Hours]], Table39[[#This Row],[RN DON Hours]])</f>
        <v>104.32944444444443</v>
      </c>
      <c r="J53" s="3">
        <f t="shared" si="4"/>
        <v>3.333333333333333</v>
      </c>
      <c r="K53" s="4">
        <f>Table39[[#This Row],[RN Hours Contract (W/ Admin, DON)]]/Table39[[#This Row],[RN Hours (w/ Admin, DON)]]</f>
        <v>3.1950072686415365E-2</v>
      </c>
      <c r="L53" s="3">
        <v>78.151666666666657</v>
      </c>
      <c r="M53" s="3">
        <v>0</v>
      </c>
      <c r="N53" s="4">
        <f>Table39[[#This Row],[RN Hours Contract]]/Table39[[#This Row],[RN Hours]]</f>
        <v>0</v>
      </c>
      <c r="O53" s="3">
        <v>21.522222222222222</v>
      </c>
      <c r="P53" s="3">
        <v>1.1666666666666667</v>
      </c>
      <c r="Q53" s="4">
        <f>Table39[[#This Row],[RN Admin Hours Contract]]/Table39[[#This Row],[RN Admin Hours]]</f>
        <v>5.4207537429013943E-2</v>
      </c>
      <c r="R53" s="3">
        <v>4.6555555555555559</v>
      </c>
      <c r="S53" s="3">
        <v>2.1666666666666665</v>
      </c>
      <c r="T53" s="4">
        <f>Table39[[#This Row],[RN DON Hours Contract]]/Table39[[#This Row],[RN DON Hours]]</f>
        <v>0.46539379474940329</v>
      </c>
      <c r="U53" s="3">
        <f>SUM(Table39[[#This Row],[LPN Hours]], Table39[[#This Row],[LPN Admin Hours]])</f>
        <v>82.697222222222223</v>
      </c>
      <c r="V53" s="3">
        <f>Table39[[#This Row],[LPN Hours Contract]]+Table39[[#This Row],[LPN Admin Hours Contract]]</f>
        <v>0</v>
      </c>
      <c r="W53" s="4">
        <f t="shared" si="5"/>
        <v>0</v>
      </c>
      <c r="X53" s="3">
        <v>73.438888888888883</v>
      </c>
      <c r="Y53" s="3">
        <v>0</v>
      </c>
      <c r="Z53" s="4">
        <f>Table39[[#This Row],[LPN Hours Contract]]/Table39[[#This Row],[LPN Hours]]</f>
        <v>0</v>
      </c>
      <c r="AA53" s="3">
        <v>9.2583333333333364</v>
      </c>
      <c r="AB53" s="3">
        <v>0</v>
      </c>
      <c r="AC53" s="4">
        <f>Table39[[#This Row],[LPN Admin Hours Contract]]/Table39[[#This Row],[LPN Admin Hours]]</f>
        <v>0</v>
      </c>
      <c r="AD53" s="3">
        <f>SUM(Table39[[#This Row],[CNA Hours]], Table39[[#This Row],[NA in Training Hours]], Table39[[#This Row],[Med Aide/Tech Hours]])</f>
        <v>161.92977777777776</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156.36455555555554</v>
      </c>
      <c r="AH53" s="3">
        <v>0</v>
      </c>
      <c r="AI53" s="4">
        <f>Table39[[#This Row],[CNA Hours Contract]]/Table39[[#This Row],[CNA Hours]]</f>
        <v>0</v>
      </c>
      <c r="AJ53" s="3">
        <v>5.5652222222222214</v>
      </c>
      <c r="AK53" s="3">
        <v>0</v>
      </c>
      <c r="AL53" s="4">
        <f>Table39[[#This Row],[NA in Training Hours Contract]]/Table39[[#This Row],[NA in Training Hours]]</f>
        <v>0</v>
      </c>
      <c r="AM53" s="3">
        <v>0</v>
      </c>
      <c r="AN53" s="3">
        <v>0</v>
      </c>
      <c r="AO53" s="4">
        <v>0</v>
      </c>
      <c r="AP53" s="1" t="s">
        <v>51</v>
      </c>
      <c r="AQ53" s="1">
        <v>3</v>
      </c>
    </row>
    <row r="54" spans="1:43" x14ac:dyDescent="0.2">
      <c r="A54" s="1" t="s">
        <v>220</v>
      </c>
      <c r="B54" s="1" t="s">
        <v>275</v>
      </c>
      <c r="C54" s="1" t="s">
        <v>480</v>
      </c>
      <c r="D54" s="1" t="s">
        <v>535</v>
      </c>
      <c r="E54" s="3">
        <v>35.733333333333334</v>
      </c>
      <c r="F54" s="3">
        <f t="shared" si="3"/>
        <v>255.58455555555557</v>
      </c>
      <c r="G54" s="3">
        <f>SUM(Table39[[#This Row],[RN Hours Contract (W/ Admin, DON)]], Table39[[#This Row],[LPN Contract Hours (w/ Admin)]], Table39[[#This Row],[CNA/NA/Med Aide Contract Hours]])</f>
        <v>26.30822222222222</v>
      </c>
      <c r="H54" s="4">
        <f>Table39[[#This Row],[Total Contract Hours]]/Table39[[#This Row],[Total Hours Nurse Staffing]]</f>
        <v>0.10293353667257758</v>
      </c>
      <c r="I54" s="3">
        <f>SUM(Table39[[#This Row],[RN Hours]], Table39[[#This Row],[RN Admin Hours]], Table39[[#This Row],[RN DON Hours]])</f>
        <v>98.453888888888898</v>
      </c>
      <c r="J54" s="3">
        <f t="shared" si="4"/>
        <v>2.6277777777777778</v>
      </c>
      <c r="K54" s="4">
        <f>Table39[[#This Row],[RN Hours Contract (W/ Admin, DON)]]/Table39[[#This Row],[RN Hours (w/ Admin, DON)]]</f>
        <v>2.6690441661917308E-2</v>
      </c>
      <c r="L54" s="3">
        <v>80.117222222222225</v>
      </c>
      <c r="M54" s="3">
        <v>2.6277777777777778</v>
      </c>
      <c r="N54" s="4">
        <f>Table39[[#This Row],[RN Hours Contract]]/Table39[[#This Row],[RN Hours]]</f>
        <v>3.2799162338517866E-2</v>
      </c>
      <c r="O54" s="3">
        <v>8.3938888888888901</v>
      </c>
      <c r="P54" s="3">
        <v>0</v>
      </c>
      <c r="Q54" s="4">
        <f>Table39[[#This Row],[RN Admin Hours Contract]]/Table39[[#This Row],[RN Admin Hours]]</f>
        <v>0</v>
      </c>
      <c r="R54" s="3">
        <v>9.9427777777777759</v>
      </c>
      <c r="S54" s="3">
        <v>0</v>
      </c>
      <c r="T54" s="4">
        <f>Table39[[#This Row],[RN DON Hours Contract]]/Table39[[#This Row],[RN DON Hours]]</f>
        <v>0</v>
      </c>
      <c r="U54" s="3">
        <f>SUM(Table39[[#This Row],[LPN Hours]], Table39[[#This Row],[LPN Admin Hours]])</f>
        <v>31.731444444444442</v>
      </c>
      <c r="V54" s="3">
        <f>Table39[[#This Row],[LPN Hours Contract]]+Table39[[#This Row],[LPN Admin Hours Contract]]</f>
        <v>5.177777777777778</v>
      </c>
      <c r="W54" s="4">
        <f t="shared" si="5"/>
        <v>0.16317497890280586</v>
      </c>
      <c r="X54" s="3">
        <v>31.731444444444442</v>
      </c>
      <c r="Y54" s="3">
        <v>5.177777777777778</v>
      </c>
      <c r="Z54" s="4">
        <f>Table39[[#This Row],[LPN Hours Contract]]/Table39[[#This Row],[LPN Hours]]</f>
        <v>0.16317497890280586</v>
      </c>
      <c r="AA54" s="3">
        <v>0</v>
      </c>
      <c r="AB54" s="3">
        <v>0</v>
      </c>
      <c r="AC54" s="4">
        <v>0</v>
      </c>
      <c r="AD54" s="3">
        <f>SUM(Table39[[#This Row],[CNA Hours]], Table39[[#This Row],[NA in Training Hours]], Table39[[#This Row],[Med Aide/Tech Hours]])</f>
        <v>125.39922222222222</v>
      </c>
      <c r="AE54" s="3">
        <f>SUM(Table39[[#This Row],[CNA Hours Contract]], Table39[[#This Row],[NA in Training Hours Contract]], Table39[[#This Row],[Med Aide/Tech Hours Contract]])</f>
        <v>18.502666666666666</v>
      </c>
      <c r="AF54" s="4">
        <f>Table39[[#This Row],[CNA/NA/Med Aide Contract Hours]]/Table39[[#This Row],[Total CNA, NA in Training, Med Aide/Tech Hours]]</f>
        <v>0.14755009113116951</v>
      </c>
      <c r="AG54" s="3">
        <v>125.39922222222222</v>
      </c>
      <c r="AH54" s="3">
        <v>18.502666666666666</v>
      </c>
      <c r="AI54" s="4">
        <f>Table39[[#This Row],[CNA Hours Contract]]/Table39[[#This Row],[CNA Hours]]</f>
        <v>0.14755009113116951</v>
      </c>
      <c r="AJ54" s="3">
        <v>0</v>
      </c>
      <c r="AK54" s="3">
        <v>0</v>
      </c>
      <c r="AL54" s="4">
        <v>0</v>
      </c>
      <c r="AM54" s="3">
        <v>0</v>
      </c>
      <c r="AN54" s="3">
        <v>0</v>
      </c>
      <c r="AO54" s="4">
        <v>0</v>
      </c>
      <c r="AP54" s="1" t="s">
        <v>52</v>
      </c>
      <c r="AQ54" s="1">
        <v>3</v>
      </c>
    </row>
    <row r="55" spans="1:43" x14ac:dyDescent="0.2">
      <c r="A55" s="1" t="s">
        <v>220</v>
      </c>
      <c r="B55" s="1" t="s">
        <v>276</v>
      </c>
      <c r="C55" s="1" t="s">
        <v>460</v>
      </c>
      <c r="D55" s="1" t="s">
        <v>552</v>
      </c>
      <c r="E55" s="3">
        <v>87.188888888888883</v>
      </c>
      <c r="F55" s="3">
        <f t="shared" si="3"/>
        <v>288.13377777777782</v>
      </c>
      <c r="G55" s="3">
        <f>SUM(Table39[[#This Row],[RN Hours Contract (W/ Admin, DON)]], Table39[[#This Row],[LPN Contract Hours (w/ Admin)]], Table39[[#This Row],[CNA/NA/Med Aide Contract Hours]])</f>
        <v>2.7613333333333334</v>
      </c>
      <c r="H55" s="4">
        <f>Table39[[#This Row],[Total Contract Hours]]/Table39[[#This Row],[Total Hours Nurse Staffing]]</f>
        <v>9.5835113627774741E-3</v>
      </c>
      <c r="I55" s="3">
        <f>SUM(Table39[[#This Row],[RN Hours]], Table39[[#This Row],[RN Admin Hours]], Table39[[#This Row],[RN DON Hours]])</f>
        <v>31.920888888888889</v>
      </c>
      <c r="J55" s="3">
        <f t="shared" si="4"/>
        <v>0.22500000000000001</v>
      </c>
      <c r="K55" s="4">
        <f>Table39[[#This Row],[RN Hours Contract (W/ Admin, DON)]]/Table39[[#This Row],[RN Hours (w/ Admin, DON)]]</f>
        <v>7.0486758931803629E-3</v>
      </c>
      <c r="L55" s="3">
        <v>14.451444444444446</v>
      </c>
      <c r="M55" s="3">
        <v>0.22500000000000001</v>
      </c>
      <c r="N55" s="4">
        <f>Table39[[#This Row],[RN Hours Contract]]/Table39[[#This Row],[RN Hours]]</f>
        <v>1.5569377916855677E-2</v>
      </c>
      <c r="O55" s="3">
        <v>13.647222222222222</v>
      </c>
      <c r="P55" s="3">
        <v>0</v>
      </c>
      <c r="Q55" s="4">
        <f>Table39[[#This Row],[RN Admin Hours Contract]]/Table39[[#This Row],[RN Admin Hours]]</f>
        <v>0</v>
      </c>
      <c r="R55" s="3">
        <v>3.8222222222222224</v>
      </c>
      <c r="S55" s="3">
        <v>0</v>
      </c>
      <c r="T55" s="4">
        <f>Table39[[#This Row],[RN DON Hours Contract]]/Table39[[#This Row],[RN DON Hours]]</f>
        <v>0</v>
      </c>
      <c r="U55" s="3">
        <f>SUM(Table39[[#This Row],[LPN Hours]], Table39[[#This Row],[LPN Admin Hours]])</f>
        <v>96.884666666666675</v>
      </c>
      <c r="V55" s="3">
        <f>Table39[[#This Row],[LPN Hours Contract]]+Table39[[#This Row],[LPN Admin Hours Contract]]</f>
        <v>1.153</v>
      </c>
      <c r="W55" s="4">
        <f t="shared" si="5"/>
        <v>1.1900747968374767E-2</v>
      </c>
      <c r="X55" s="3">
        <v>92.420777777777786</v>
      </c>
      <c r="Y55" s="3">
        <v>1.153</v>
      </c>
      <c r="Z55" s="4">
        <f>Table39[[#This Row],[LPN Hours Contract]]/Table39[[#This Row],[LPN Hours]]</f>
        <v>1.2475549629893229E-2</v>
      </c>
      <c r="AA55" s="3">
        <v>4.4638888888888886</v>
      </c>
      <c r="AB55" s="3">
        <v>0</v>
      </c>
      <c r="AC55" s="4">
        <f>Table39[[#This Row],[LPN Admin Hours Contract]]/Table39[[#This Row],[LPN Admin Hours]]</f>
        <v>0</v>
      </c>
      <c r="AD55" s="3">
        <f>SUM(Table39[[#This Row],[CNA Hours]], Table39[[#This Row],[NA in Training Hours]], Table39[[#This Row],[Med Aide/Tech Hours]])</f>
        <v>159.32822222222222</v>
      </c>
      <c r="AE55" s="3">
        <f>SUM(Table39[[#This Row],[CNA Hours Contract]], Table39[[#This Row],[NA in Training Hours Contract]], Table39[[#This Row],[Med Aide/Tech Hours Contract]])</f>
        <v>1.3833333333333333</v>
      </c>
      <c r="AF55" s="4">
        <f>Table39[[#This Row],[CNA/NA/Med Aide Contract Hours]]/Table39[[#This Row],[Total CNA, NA in Training, Med Aide/Tech Hours]]</f>
        <v>8.6822868794954374E-3</v>
      </c>
      <c r="AG55" s="3">
        <v>159.32822222222222</v>
      </c>
      <c r="AH55" s="3">
        <v>1.3833333333333333</v>
      </c>
      <c r="AI55" s="4">
        <f>Table39[[#This Row],[CNA Hours Contract]]/Table39[[#This Row],[CNA Hours]]</f>
        <v>8.6822868794954374E-3</v>
      </c>
      <c r="AJ55" s="3">
        <v>0</v>
      </c>
      <c r="AK55" s="3">
        <v>0</v>
      </c>
      <c r="AL55" s="4">
        <v>0</v>
      </c>
      <c r="AM55" s="3">
        <v>0</v>
      </c>
      <c r="AN55" s="3">
        <v>0</v>
      </c>
      <c r="AO55" s="4">
        <v>0</v>
      </c>
      <c r="AP55" s="1" t="s">
        <v>53</v>
      </c>
      <c r="AQ55" s="1">
        <v>3</v>
      </c>
    </row>
    <row r="56" spans="1:43" x14ac:dyDescent="0.2">
      <c r="A56" s="1" t="s">
        <v>220</v>
      </c>
      <c r="B56" s="1" t="s">
        <v>277</v>
      </c>
      <c r="C56" s="1" t="s">
        <v>455</v>
      </c>
      <c r="D56" s="1" t="s">
        <v>536</v>
      </c>
      <c r="E56" s="3">
        <v>149</v>
      </c>
      <c r="F56" s="3">
        <f t="shared" si="3"/>
        <v>634.31388888888887</v>
      </c>
      <c r="G56" s="3">
        <f>SUM(Table39[[#This Row],[RN Hours Contract (W/ Admin, DON)]], Table39[[#This Row],[LPN Contract Hours (w/ Admin)]], Table39[[#This Row],[CNA/NA/Med Aide Contract Hours]])</f>
        <v>8.5083333333333329</v>
      </c>
      <c r="H56" s="4">
        <f>Table39[[#This Row],[Total Contract Hours]]/Table39[[#This Row],[Total Hours Nurse Staffing]]</f>
        <v>1.3413443221678716E-2</v>
      </c>
      <c r="I56" s="3">
        <f>SUM(Table39[[#This Row],[RN Hours]], Table39[[#This Row],[RN Admin Hours]], Table39[[#This Row],[RN DON Hours]])</f>
        <v>120.36666666666667</v>
      </c>
      <c r="J56" s="3">
        <f t="shared" si="4"/>
        <v>6.4749999999999996</v>
      </c>
      <c r="K56" s="4">
        <f>Table39[[#This Row],[RN Hours Contract (W/ Admin, DON)]]/Table39[[#This Row],[RN Hours (w/ Admin, DON)]]</f>
        <v>5.3793962891165878E-2</v>
      </c>
      <c r="L56" s="3">
        <v>84.913888888888891</v>
      </c>
      <c r="M56" s="3">
        <v>3.4527777777777779</v>
      </c>
      <c r="N56" s="4">
        <f>Table39[[#This Row],[RN Hours Contract]]/Table39[[#This Row],[RN Hours]]</f>
        <v>4.0662108672184241E-2</v>
      </c>
      <c r="O56" s="3">
        <v>27.305555555555557</v>
      </c>
      <c r="P56" s="3">
        <v>0</v>
      </c>
      <c r="Q56" s="4">
        <f>Table39[[#This Row],[RN Admin Hours Contract]]/Table39[[#This Row],[RN Admin Hours]]</f>
        <v>0</v>
      </c>
      <c r="R56" s="3">
        <v>8.1472222222222221</v>
      </c>
      <c r="S56" s="3">
        <v>3.0222222222222221</v>
      </c>
      <c r="T56" s="4">
        <f>Table39[[#This Row],[RN DON Hours Contract]]/Table39[[#This Row],[RN DON Hours]]</f>
        <v>0.37095124445959765</v>
      </c>
      <c r="U56" s="3">
        <f>SUM(Table39[[#This Row],[LPN Hours]], Table39[[#This Row],[LPN Admin Hours]])</f>
        <v>174.34166666666667</v>
      </c>
      <c r="V56" s="3">
        <f>Table39[[#This Row],[LPN Hours Contract]]+Table39[[#This Row],[LPN Admin Hours Contract]]</f>
        <v>0.3611111111111111</v>
      </c>
      <c r="W56" s="4">
        <f t="shared" si="5"/>
        <v>2.0712840367732581E-3</v>
      </c>
      <c r="X56" s="3">
        <v>147.58055555555555</v>
      </c>
      <c r="Y56" s="3">
        <v>0.3611111111111111</v>
      </c>
      <c r="Z56" s="4">
        <f>Table39[[#This Row],[LPN Hours Contract]]/Table39[[#This Row],[LPN Hours]]</f>
        <v>2.4468745882662954E-3</v>
      </c>
      <c r="AA56" s="3">
        <v>26.761111111111113</v>
      </c>
      <c r="AB56" s="3">
        <v>0</v>
      </c>
      <c r="AC56" s="4">
        <f>Table39[[#This Row],[LPN Admin Hours Contract]]/Table39[[#This Row],[LPN Admin Hours]]</f>
        <v>0</v>
      </c>
      <c r="AD56" s="3">
        <f>SUM(Table39[[#This Row],[CNA Hours]], Table39[[#This Row],[NA in Training Hours]], Table39[[#This Row],[Med Aide/Tech Hours]])</f>
        <v>339.60555555555555</v>
      </c>
      <c r="AE56" s="3">
        <f>SUM(Table39[[#This Row],[CNA Hours Contract]], Table39[[#This Row],[NA in Training Hours Contract]], Table39[[#This Row],[Med Aide/Tech Hours Contract]])</f>
        <v>1.6722222222222223</v>
      </c>
      <c r="AF56" s="4">
        <f>Table39[[#This Row],[CNA/NA/Med Aide Contract Hours]]/Table39[[#This Row],[Total CNA, NA in Training, Med Aide/Tech Hours]]</f>
        <v>4.924013152513537E-3</v>
      </c>
      <c r="AG56" s="3">
        <v>323.45555555555558</v>
      </c>
      <c r="AH56" s="3">
        <v>1.6722222222222223</v>
      </c>
      <c r="AI56" s="4">
        <f>Table39[[#This Row],[CNA Hours Contract]]/Table39[[#This Row],[CNA Hours]]</f>
        <v>5.1698670605612998E-3</v>
      </c>
      <c r="AJ56" s="3">
        <v>0</v>
      </c>
      <c r="AK56" s="3">
        <v>0</v>
      </c>
      <c r="AL56" s="4">
        <v>0</v>
      </c>
      <c r="AM56" s="3">
        <v>16.149999999999999</v>
      </c>
      <c r="AN56" s="3">
        <v>0</v>
      </c>
      <c r="AO56" s="4">
        <f>Table39[[#This Row],[Med Aide/Tech Hours Contract]]/Table39[[#This Row],[Med Aide/Tech Hours]]</f>
        <v>0</v>
      </c>
      <c r="AP56" s="1" t="s">
        <v>54</v>
      </c>
      <c r="AQ56" s="1">
        <v>3</v>
      </c>
    </row>
    <row r="57" spans="1:43" x14ac:dyDescent="0.2">
      <c r="A57" s="1" t="s">
        <v>220</v>
      </c>
      <c r="B57" s="1" t="s">
        <v>278</v>
      </c>
      <c r="C57" s="1" t="s">
        <v>480</v>
      </c>
      <c r="D57" s="1" t="s">
        <v>535</v>
      </c>
      <c r="E57" s="3">
        <v>49.06666666666667</v>
      </c>
      <c r="F57" s="3">
        <f t="shared" si="3"/>
        <v>201.81388888888887</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71.574999999999989</v>
      </c>
      <c r="J57" s="3">
        <f t="shared" si="4"/>
        <v>0</v>
      </c>
      <c r="K57" s="4">
        <f>Table39[[#This Row],[RN Hours Contract (W/ Admin, DON)]]/Table39[[#This Row],[RN Hours (w/ Admin, DON)]]</f>
        <v>0</v>
      </c>
      <c r="L57" s="3">
        <v>55.30833333333333</v>
      </c>
      <c r="M57" s="3">
        <v>0</v>
      </c>
      <c r="N57" s="4">
        <f>Table39[[#This Row],[RN Hours Contract]]/Table39[[#This Row],[RN Hours]]</f>
        <v>0</v>
      </c>
      <c r="O57" s="3">
        <v>10.933333333333334</v>
      </c>
      <c r="P57" s="3">
        <v>0</v>
      </c>
      <c r="Q57" s="4">
        <f>Table39[[#This Row],[RN Admin Hours Contract]]/Table39[[#This Row],[RN Admin Hours]]</f>
        <v>0</v>
      </c>
      <c r="R57" s="3">
        <v>5.333333333333333</v>
      </c>
      <c r="S57" s="3">
        <v>0</v>
      </c>
      <c r="T57" s="4">
        <f>Table39[[#This Row],[RN DON Hours Contract]]/Table39[[#This Row],[RN DON Hours]]</f>
        <v>0</v>
      </c>
      <c r="U57" s="3">
        <f>SUM(Table39[[#This Row],[LPN Hours]], Table39[[#This Row],[LPN Admin Hours]])</f>
        <v>32.475000000000001</v>
      </c>
      <c r="V57" s="3">
        <f>Table39[[#This Row],[LPN Hours Contract]]+Table39[[#This Row],[LPN Admin Hours Contract]]</f>
        <v>0</v>
      </c>
      <c r="W57" s="4">
        <f t="shared" si="5"/>
        <v>0</v>
      </c>
      <c r="X57" s="3">
        <v>32.475000000000001</v>
      </c>
      <c r="Y57" s="3">
        <v>0</v>
      </c>
      <c r="Z57" s="4">
        <f>Table39[[#This Row],[LPN Hours Contract]]/Table39[[#This Row],[LPN Hours]]</f>
        <v>0</v>
      </c>
      <c r="AA57" s="3">
        <v>0</v>
      </c>
      <c r="AB57" s="3">
        <v>0</v>
      </c>
      <c r="AC57" s="4">
        <v>0</v>
      </c>
      <c r="AD57" s="3">
        <f>SUM(Table39[[#This Row],[CNA Hours]], Table39[[#This Row],[NA in Training Hours]], Table39[[#This Row],[Med Aide/Tech Hours]])</f>
        <v>97.763888888888886</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97.763888888888886</v>
      </c>
      <c r="AH57" s="3">
        <v>0</v>
      </c>
      <c r="AI57" s="4">
        <f>Table39[[#This Row],[CNA Hours Contract]]/Table39[[#This Row],[CNA Hours]]</f>
        <v>0</v>
      </c>
      <c r="AJ57" s="3">
        <v>0</v>
      </c>
      <c r="AK57" s="3">
        <v>0</v>
      </c>
      <c r="AL57" s="4">
        <v>0</v>
      </c>
      <c r="AM57" s="3">
        <v>0</v>
      </c>
      <c r="AN57" s="3">
        <v>0</v>
      </c>
      <c r="AO57" s="4">
        <v>0</v>
      </c>
      <c r="AP57" s="1" t="s">
        <v>55</v>
      </c>
      <c r="AQ57" s="1">
        <v>3</v>
      </c>
    </row>
    <row r="58" spans="1:43" x14ac:dyDescent="0.2">
      <c r="A58" s="1" t="s">
        <v>220</v>
      </c>
      <c r="B58" s="1" t="s">
        <v>279</v>
      </c>
      <c r="C58" s="1" t="s">
        <v>443</v>
      </c>
      <c r="D58" s="1" t="s">
        <v>553</v>
      </c>
      <c r="E58" s="3">
        <v>95.9</v>
      </c>
      <c r="F58" s="3">
        <f t="shared" ref="F58:F89" si="6">SUM(I58,U58,AD58)</f>
        <v>325.34411111111115</v>
      </c>
      <c r="G58" s="3">
        <f>SUM(Table39[[#This Row],[RN Hours Contract (W/ Admin, DON)]], Table39[[#This Row],[LPN Contract Hours (w/ Admin)]], Table39[[#This Row],[CNA/NA/Med Aide Contract Hours]])</f>
        <v>38.262555555555551</v>
      </c>
      <c r="H58" s="4">
        <f>Table39[[#This Row],[Total Contract Hours]]/Table39[[#This Row],[Total Hours Nurse Staffing]]</f>
        <v>0.11760641809338963</v>
      </c>
      <c r="I58" s="3">
        <f>SUM(Table39[[#This Row],[RN Hours]], Table39[[#This Row],[RN Admin Hours]], Table39[[#This Row],[RN DON Hours]])</f>
        <v>70.596888888888898</v>
      </c>
      <c r="J58" s="3">
        <f t="shared" si="4"/>
        <v>0.43111111111111117</v>
      </c>
      <c r="K58" s="4">
        <f>Table39[[#This Row],[RN Hours Contract (W/ Admin, DON)]]/Table39[[#This Row],[RN Hours (w/ Admin, DON)]]</f>
        <v>6.1066587762759455E-3</v>
      </c>
      <c r="L58" s="3">
        <v>47.165444444444447</v>
      </c>
      <c r="M58" s="3">
        <v>0.43111111111111117</v>
      </c>
      <c r="N58" s="4">
        <f>Table39[[#This Row],[RN Hours Contract]]/Table39[[#This Row],[RN Hours]]</f>
        <v>9.1404017536379049E-3</v>
      </c>
      <c r="O58" s="3">
        <v>16.409222222222223</v>
      </c>
      <c r="P58" s="3">
        <v>0</v>
      </c>
      <c r="Q58" s="4">
        <f>Table39[[#This Row],[RN Admin Hours Contract]]/Table39[[#This Row],[RN Admin Hours]]</f>
        <v>0</v>
      </c>
      <c r="R58" s="3">
        <v>7.0222222222222221</v>
      </c>
      <c r="S58" s="3">
        <v>0</v>
      </c>
      <c r="T58" s="4">
        <f>Table39[[#This Row],[RN DON Hours Contract]]/Table39[[#This Row],[RN DON Hours]]</f>
        <v>0</v>
      </c>
      <c r="U58" s="3">
        <f>SUM(Table39[[#This Row],[LPN Hours]], Table39[[#This Row],[LPN Admin Hours]])</f>
        <v>79.848333333333343</v>
      </c>
      <c r="V58" s="3">
        <f>Table39[[#This Row],[LPN Hours Contract]]+Table39[[#This Row],[LPN Admin Hours Contract]]</f>
        <v>3.6062222222222222</v>
      </c>
      <c r="W58" s="4">
        <f t="shared" si="5"/>
        <v>4.5163400057052598E-2</v>
      </c>
      <c r="X58" s="3">
        <v>79.848333333333343</v>
      </c>
      <c r="Y58" s="3">
        <v>3.6062222222222222</v>
      </c>
      <c r="Z58" s="4">
        <f>Table39[[#This Row],[LPN Hours Contract]]/Table39[[#This Row],[LPN Hours]]</f>
        <v>4.5163400057052598E-2</v>
      </c>
      <c r="AA58" s="3">
        <v>0</v>
      </c>
      <c r="AB58" s="3">
        <v>0</v>
      </c>
      <c r="AC58" s="4">
        <v>0</v>
      </c>
      <c r="AD58" s="3">
        <f>SUM(Table39[[#This Row],[CNA Hours]], Table39[[#This Row],[NA in Training Hours]], Table39[[#This Row],[Med Aide/Tech Hours]])</f>
        <v>174.89888888888888</v>
      </c>
      <c r="AE58" s="3">
        <f>SUM(Table39[[#This Row],[CNA Hours Contract]], Table39[[#This Row],[NA in Training Hours Contract]], Table39[[#This Row],[Med Aide/Tech Hours Contract]])</f>
        <v>34.225222222222214</v>
      </c>
      <c r="AF58" s="4">
        <f>Table39[[#This Row],[CNA/NA/Med Aide Contract Hours]]/Table39[[#This Row],[Total CNA, NA in Training, Med Aide/Tech Hours]]</f>
        <v>0.19568576129700332</v>
      </c>
      <c r="AG58" s="3">
        <v>168.38977777777777</v>
      </c>
      <c r="AH58" s="3">
        <v>34.225222222222214</v>
      </c>
      <c r="AI58" s="4">
        <f>Table39[[#This Row],[CNA Hours Contract]]/Table39[[#This Row],[CNA Hours]]</f>
        <v>0.20324999934015522</v>
      </c>
      <c r="AJ58" s="3">
        <v>6.4273333333333351</v>
      </c>
      <c r="AK58" s="3">
        <v>0</v>
      </c>
      <c r="AL58" s="4">
        <f>Table39[[#This Row],[NA in Training Hours Contract]]/Table39[[#This Row],[NA in Training Hours]]</f>
        <v>0</v>
      </c>
      <c r="AM58" s="3">
        <v>8.1777777777777783E-2</v>
      </c>
      <c r="AN58" s="3">
        <v>0</v>
      </c>
      <c r="AO58" s="4">
        <f>Table39[[#This Row],[Med Aide/Tech Hours Contract]]/Table39[[#This Row],[Med Aide/Tech Hours]]</f>
        <v>0</v>
      </c>
      <c r="AP58" s="1" t="s">
        <v>56</v>
      </c>
      <c r="AQ58" s="1">
        <v>3</v>
      </c>
    </row>
    <row r="59" spans="1:43" x14ac:dyDescent="0.2">
      <c r="A59" s="1" t="s">
        <v>220</v>
      </c>
      <c r="B59" s="1" t="s">
        <v>280</v>
      </c>
      <c r="C59" s="1" t="s">
        <v>481</v>
      </c>
      <c r="D59" s="1" t="s">
        <v>549</v>
      </c>
      <c r="E59" s="3">
        <v>85.288888888888891</v>
      </c>
      <c r="F59" s="3">
        <f t="shared" si="6"/>
        <v>308.05422222222217</v>
      </c>
      <c r="G59" s="3">
        <f>SUM(Table39[[#This Row],[RN Hours Contract (W/ Admin, DON)]], Table39[[#This Row],[LPN Contract Hours (w/ Admin)]], Table39[[#This Row],[CNA/NA/Med Aide Contract Hours]])</f>
        <v>0</v>
      </c>
      <c r="H59" s="4">
        <f>Table39[[#This Row],[Total Contract Hours]]/Table39[[#This Row],[Total Hours Nurse Staffing]]</f>
        <v>0</v>
      </c>
      <c r="I59" s="3">
        <f>SUM(Table39[[#This Row],[RN Hours]], Table39[[#This Row],[RN Admin Hours]], Table39[[#This Row],[RN DON Hours]])</f>
        <v>58.26144444444445</v>
      </c>
      <c r="J59" s="3">
        <f t="shared" si="4"/>
        <v>0</v>
      </c>
      <c r="K59" s="4">
        <f>Table39[[#This Row],[RN Hours Contract (W/ Admin, DON)]]/Table39[[#This Row],[RN Hours (w/ Admin, DON)]]</f>
        <v>0</v>
      </c>
      <c r="L59" s="3">
        <v>30.886111111111113</v>
      </c>
      <c r="M59" s="3">
        <v>0</v>
      </c>
      <c r="N59" s="4">
        <f>Table39[[#This Row],[RN Hours Contract]]/Table39[[#This Row],[RN Hours]]</f>
        <v>0</v>
      </c>
      <c r="O59" s="3">
        <v>22.486444444444448</v>
      </c>
      <c r="P59" s="3">
        <v>0</v>
      </c>
      <c r="Q59" s="4">
        <f>Table39[[#This Row],[RN Admin Hours Contract]]/Table39[[#This Row],[RN Admin Hours]]</f>
        <v>0</v>
      </c>
      <c r="R59" s="3">
        <v>4.8888888888888893</v>
      </c>
      <c r="S59" s="3">
        <v>0</v>
      </c>
      <c r="T59" s="4">
        <f>Table39[[#This Row],[RN DON Hours Contract]]/Table39[[#This Row],[RN DON Hours]]</f>
        <v>0</v>
      </c>
      <c r="U59" s="3">
        <f>SUM(Table39[[#This Row],[LPN Hours]], Table39[[#This Row],[LPN Admin Hours]])</f>
        <v>74.681000000000012</v>
      </c>
      <c r="V59" s="3">
        <f>Table39[[#This Row],[LPN Hours Contract]]+Table39[[#This Row],[LPN Admin Hours Contract]]</f>
        <v>0</v>
      </c>
      <c r="W59" s="4">
        <f t="shared" si="5"/>
        <v>0</v>
      </c>
      <c r="X59" s="3">
        <v>64.285777777777781</v>
      </c>
      <c r="Y59" s="3">
        <v>0</v>
      </c>
      <c r="Z59" s="4">
        <f>Table39[[#This Row],[LPN Hours Contract]]/Table39[[#This Row],[LPN Hours]]</f>
        <v>0</v>
      </c>
      <c r="AA59" s="3">
        <v>10.395222222222223</v>
      </c>
      <c r="AB59" s="3">
        <v>0</v>
      </c>
      <c r="AC59" s="4">
        <f>Table39[[#This Row],[LPN Admin Hours Contract]]/Table39[[#This Row],[LPN Admin Hours]]</f>
        <v>0</v>
      </c>
      <c r="AD59" s="3">
        <f>SUM(Table39[[#This Row],[CNA Hours]], Table39[[#This Row],[NA in Training Hours]], Table39[[#This Row],[Med Aide/Tech Hours]])</f>
        <v>175.11177777777775</v>
      </c>
      <c r="AE59" s="3">
        <f>SUM(Table39[[#This Row],[CNA Hours Contract]], Table39[[#This Row],[NA in Training Hours Contract]], Table39[[#This Row],[Med Aide/Tech Hours Contract]])</f>
        <v>0</v>
      </c>
      <c r="AF59" s="4">
        <f>Table39[[#This Row],[CNA/NA/Med Aide Contract Hours]]/Table39[[#This Row],[Total CNA, NA in Training, Med Aide/Tech Hours]]</f>
        <v>0</v>
      </c>
      <c r="AG59" s="3">
        <v>172.0562222222222</v>
      </c>
      <c r="AH59" s="3">
        <v>0</v>
      </c>
      <c r="AI59" s="4">
        <f>Table39[[#This Row],[CNA Hours Contract]]/Table39[[#This Row],[CNA Hours]]</f>
        <v>0</v>
      </c>
      <c r="AJ59" s="3">
        <v>2.8361111111111112</v>
      </c>
      <c r="AK59" s="3">
        <v>0</v>
      </c>
      <c r="AL59" s="4">
        <f>Table39[[#This Row],[NA in Training Hours Contract]]/Table39[[#This Row],[NA in Training Hours]]</f>
        <v>0</v>
      </c>
      <c r="AM59" s="3">
        <v>0.21944444444444444</v>
      </c>
      <c r="AN59" s="3">
        <v>0</v>
      </c>
      <c r="AO59" s="4">
        <f>Table39[[#This Row],[Med Aide/Tech Hours Contract]]/Table39[[#This Row],[Med Aide/Tech Hours]]</f>
        <v>0</v>
      </c>
      <c r="AP59" s="1" t="s">
        <v>57</v>
      </c>
      <c r="AQ59" s="1">
        <v>3</v>
      </c>
    </row>
    <row r="60" spans="1:43" x14ac:dyDescent="0.2">
      <c r="A60" s="1" t="s">
        <v>220</v>
      </c>
      <c r="B60" s="1" t="s">
        <v>281</v>
      </c>
      <c r="C60" s="1" t="s">
        <v>482</v>
      </c>
      <c r="D60" s="1" t="s">
        <v>546</v>
      </c>
      <c r="E60" s="3">
        <v>298.04444444444442</v>
      </c>
      <c r="F60" s="3">
        <f t="shared" si="6"/>
        <v>1200.2048888888889</v>
      </c>
      <c r="G60" s="3">
        <f>SUM(Table39[[#This Row],[RN Hours Contract (W/ Admin, DON)]], Table39[[#This Row],[LPN Contract Hours (w/ Admin)]], Table39[[#This Row],[CNA/NA/Med Aide Contract Hours]])</f>
        <v>113.89377777777776</v>
      </c>
      <c r="H60" s="4">
        <f>Table39[[#This Row],[Total Contract Hours]]/Table39[[#This Row],[Total Hours Nurse Staffing]]</f>
        <v>9.489527899125369E-2</v>
      </c>
      <c r="I60" s="3">
        <f>SUM(Table39[[#This Row],[RN Hours]], Table39[[#This Row],[RN Admin Hours]], Table39[[#This Row],[RN DON Hours]])</f>
        <v>233.20277777777775</v>
      </c>
      <c r="J60" s="3">
        <f t="shared" si="4"/>
        <v>28.061111111111106</v>
      </c>
      <c r="K60" s="4">
        <f>Table39[[#This Row],[RN Hours Contract (W/ Admin, DON)]]/Table39[[#This Row],[RN Hours (w/ Admin, DON)]]</f>
        <v>0.12032923183209653</v>
      </c>
      <c r="L60" s="3">
        <v>171.49444444444444</v>
      </c>
      <c r="M60" s="3">
        <v>28.061111111111106</v>
      </c>
      <c r="N60" s="4">
        <f>Table39[[#This Row],[RN Hours Contract]]/Table39[[#This Row],[RN Hours]]</f>
        <v>0.16362693964819072</v>
      </c>
      <c r="O60" s="3">
        <v>51.041666666666664</v>
      </c>
      <c r="P60" s="3">
        <v>0</v>
      </c>
      <c r="Q60" s="4">
        <f>Table39[[#This Row],[RN Admin Hours Contract]]/Table39[[#This Row],[RN Admin Hours]]</f>
        <v>0</v>
      </c>
      <c r="R60" s="3">
        <v>10.666666666666666</v>
      </c>
      <c r="S60" s="3">
        <v>0</v>
      </c>
      <c r="T60" s="4">
        <f>Table39[[#This Row],[RN DON Hours Contract]]/Table39[[#This Row],[RN DON Hours]]</f>
        <v>0</v>
      </c>
      <c r="U60" s="3">
        <f>SUM(Table39[[#This Row],[LPN Hours]], Table39[[#This Row],[LPN Admin Hours]])</f>
        <v>187.28944444444443</v>
      </c>
      <c r="V60" s="3">
        <f>Table39[[#This Row],[LPN Hours Contract]]+Table39[[#This Row],[LPN Admin Hours Contract]]</f>
        <v>22.045000000000002</v>
      </c>
      <c r="W60" s="4">
        <f t="shared" si="5"/>
        <v>0.11770551226414257</v>
      </c>
      <c r="X60" s="3">
        <v>187.28944444444443</v>
      </c>
      <c r="Y60" s="3">
        <v>22.045000000000002</v>
      </c>
      <c r="Z60" s="4">
        <f>Table39[[#This Row],[LPN Hours Contract]]/Table39[[#This Row],[LPN Hours]]</f>
        <v>0.11770551226414257</v>
      </c>
      <c r="AA60" s="3">
        <v>0</v>
      </c>
      <c r="AB60" s="3">
        <v>0</v>
      </c>
      <c r="AC60" s="4">
        <v>0</v>
      </c>
      <c r="AD60" s="3">
        <f>SUM(Table39[[#This Row],[CNA Hours]], Table39[[#This Row],[NA in Training Hours]], Table39[[#This Row],[Med Aide/Tech Hours]])</f>
        <v>779.71266666666668</v>
      </c>
      <c r="AE60" s="3">
        <f>SUM(Table39[[#This Row],[CNA Hours Contract]], Table39[[#This Row],[NA in Training Hours Contract]], Table39[[#This Row],[Med Aide/Tech Hours Contract]])</f>
        <v>63.787666666666652</v>
      </c>
      <c r="AF60" s="4">
        <f>Table39[[#This Row],[CNA/NA/Med Aide Contract Hours]]/Table39[[#This Row],[Total CNA, NA in Training, Med Aide/Tech Hours]]</f>
        <v>8.1809196379178981E-2</v>
      </c>
      <c r="AG60" s="3">
        <v>680.14877777777781</v>
      </c>
      <c r="AH60" s="3">
        <v>63.787666666666652</v>
      </c>
      <c r="AI60" s="4">
        <f>Table39[[#This Row],[CNA Hours Contract]]/Table39[[#This Row],[CNA Hours]]</f>
        <v>9.378487288483775E-2</v>
      </c>
      <c r="AJ60" s="3">
        <v>0</v>
      </c>
      <c r="AK60" s="3">
        <v>0</v>
      </c>
      <c r="AL60" s="4">
        <v>0</v>
      </c>
      <c r="AM60" s="3">
        <v>99.563888888888883</v>
      </c>
      <c r="AN60" s="3">
        <v>0</v>
      </c>
      <c r="AO60" s="4">
        <f>Table39[[#This Row],[Med Aide/Tech Hours Contract]]/Table39[[#This Row],[Med Aide/Tech Hours]]</f>
        <v>0</v>
      </c>
      <c r="AP60" s="1" t="s">
        <v>58</v>
      </c>
      <c r="AQ60" s="1">
        <v>3</v>
      </c>
    </row>
    <row r="61" spans="1:43" x14ac:dyDescent="0.2">
      <c r="A61" s="1" t="s">
        <v>220</v>
      </c>
      <c r="B61" s="1" t="s">
        <v>282</v>
      </c>
      <c r="C61" s="1" t="s">
        <v>474</v>
      </c>
      <c r="D61" s="1" t="s">
        <v>546</v>
      </c>
      <c r="E61" s="3">
        <v>115.04444444444445</v>
      </c>
      <c r="F61" s="3">
        <f t="shared" si="6"/>
        <v>425.40211111111114</v>
      </c>
      <c r="G61" s="3">
        <f>SUM(Table39[[#This Row],[RN Hours Contract (W/ Admin, DON)]], Table39[[#This Row],[LPN Contract Hours (w/ Admin)]], Table39[[#This Row],[CNA/NA/Med Aide Contract Hours]])</f>
        <v>5.7826666666666675</v>
      </c>
      <c r="H61" s="4">
        <f>Table39[[#This Row],[Total Contract Hours]]/Table39[[#This Row],[Total Hours Nurse Staffing]]</f>
        <v>1.3593413186321231E-2</v>
      </c>
      <c r="I61" s="3">
        <f>SUM(Table39[[#This Row],[RN Hours]], Table39[[#This Row],[RN Admin Hours]], Table39[[#This Row],[RN DON Hours]])</f>
        <v>123.08144444444443</v>
      </c>
      <c r="J61" s="3">
        <f t="shared" si="4"/>
        <v>0.50088888888888883</v>
      </c>
      <c r="K61" s="4">
        <f>Table39[[#This Row],[RN Hours Contract (W/ Admin, DON)]]/Table39[[#This Row],[RN Hours (w/ Admin, DON)]]</f>
        <v>4.0695727219465343E-3</v>
      </c>
      <c r="L61" s="3">
        <v>112.41477777777777</v>
      </c>
      <c r="M61" s="3">
        <v>0.50088888888888883</v>
      </c>
      <c r="N61" s="4">
        <f>Table39[[#This Row],[RN Hours Contract]]/Table39[[#This Row],[RN Hours]]</f>
        <v>4.455721025211197E-3</v>
      </c>
      <c r="O61" s="3">
        <v>5.2444444444444445</v>
      </c>
      <c r="P61" s="3">
        <v>0</v>
      </c>
      <c r="Q61" s="4">
        <f>Table39[[#This Row],[RN Admin Hours Contract]]/Table39[[#This Row],[RN Admin Hours]]</f>
        <v>0</v>
      </c>
      <c r="R61" s="3">
        <v>5.4222222222222225</v>
      </c>
      <c r="S61" s="3">
        <v>0</v>
      </c>
      <c r="T61" s="4">
        <f>Table39[[#This Row],[RN DON Hours Contract]]/Table39[[#This Row],[RN DON Hours]]</f>
        <v>0</v>
      </c>
      <c r="U61" s="3">
        <f>SUM(Table39[[#This Row],[LPN Hours]], Table39[[#This Row],[LPN Admin Hours]])</f>
        <v>81.971222222222224</v>
      </c>
      <c r="V61" s="3">
        <f>Table39[[#This Row],[LPN Hours Contract]]+Table39[[#This Row],[LPN Admin Hours Contract]]</f>
        <v>1.2684444444444445</v>
      </c>
      <c r="W61" s="4">
        <f t="shared" si="5"/>
        <v>1.54742653587099E-2</v>
      </c>
      <c r="X61" s="3">
        <v>81.971222222222224</v>
      </c>
      <c r="Y61" s="3">
        <v>1.2684444444444445</v>
      </c>
      <c r="Z61" s="4">
        <f>Table39[[#This Row],[LPN Hours Contract]]/Table39[[#This Row],[LPN Hours]]</f>
        <v>1.54742653587099E-2</v>
      </c>
      <c r="AA61" s="3">
        <v>0</v>
      </c>
      <c r="AB61" s="3">
        <v>0</v>
      </c>
      <c r="AC61" s="4">
        <v>0</v>
      </c>
      <c r="AD61" s="3">
        <f>SUM(Table39[[#This Row],[CNA Hours]], Table39[[#This Row],[NA in Training Hours]], Table39[[#This Row],[Med Aide/Tech Hours]])</f>
        <v>220.34944444444446</v>
      </c>
      <c r="AE61" s="3">
        <f>SUM(Table39[[#This Row],[CNA Hours Contract]], Table39[[#This Row],[NA in Training Hours Contract]], Table39[[#This Row],[Med Aide/Tech Hours Contract]])</f>
        <v>4.0133333333333336</v>
      </c>
      <c r="AF61" s="4">
        <f>Table39[[#This Row],[CNA/NA/Med Aide Contract Hours]]/Table39[[#This Row],[Total CNA, NA in Training, Med Aide/Tech Hours]]</f>
        <v>1.821349422256063E-2</v>
      </c>
      <c r="AG61" s="3">
        <v>206.77722222222224</v>
      </c>
      <c r="AH61" s="3">
        <v>4.0133333333333336</v>
      </c>
      <c r="AI61" s="4">
        <f>Table39[[#This Row],[CNA Hours Contract]]/Table39[[#This Row],[CNA Hours]]</f>
        <v>1.9408972082138855E-2</v>
      </c>
      <c r="AJ61" s="3">
        <v>0</v>
      </c>
      <c r="AK61" s="3">
        <v>0</v>
      </c>
      <c r="AL61" s="4">
        <v>0</v>
      </c>
      <c r="AM61" s="3">
        <v>13.572222222222223</v>
      </c>
      <c r="AN61" s="3">
        <v>0</v>
      </c>
      <c r="AO61" s="4">
        <f>Table39[[#This Row],[Med Aide/Tech Hours Contract]]/Table39[[#This Row],[Med Aide/Tech Hours]]</f>
        <v>0</v>
      </c>
      <c r="AP61" s="1" t="s">
        <v>59</v>
      </c>
      <c r="AQ61" s="1">
        <v>3</v>
      </c>
    </row>
    <row r="62" spans="1:43" x14ac:dyDescent="0.2">
      <c r="A62" s="1" t="s">
        <v>220</v>
      </c>
      <c r="B62" s="1" t="s">
        <v>283</v>
      </c>
      <c r="C62" s="1" t="s">
        <v>483</v>
      </c>
      <c r="D62" s="1" t="s">
        <v>541</v>
      </c>
      <c r="E62" s="3">
        <v>134.5</v>
      </c>
      <c r="F62" s="3">
        <f t="shared" si="6"/>
        <v>593.87777777777785</v>
      </c>
      <c r="G62" s="3">
        <f>SUM(Table39[[#This Row],[RN Hours Contract (W/ Admin, DON)]], Table39[[#This Row],[LPN Contract Hours (w/ Admin)]], Table39[[#This Row],[CNA/NA/Med Aide Contract Hours]])</f>
        <v>0</v>
      </c>
      <c r="H62" s="4">
        <f>Table39[[#This Row],[Total Contract Hours]]/Table39[[#This Row],[Total Hours Nurse Staffing]]</f>
        <v>0</v>
      </c>
      <c r="I62" s="3">
        <f>SUM(Table39[[#This Row],[RN Hours]], Table39[[#This Row],[RN Admin Hours]], Table39[[#This Row],[RN DON Hours]])</f>
        <v>101.63333333333333</v>
      </c>
      <c r="J62" s="3">
        <f t="shared" si="4"/>
        <v>0</v>
      </c>
      <c r="K62" s="4">
        <f>Table39[[#This Row],[RN Hours Contract (W/ Admin, DON)]]/Table39[[#This Row],[RN Hours (w/ Admin, DON)]]</f>
        <v>0</v>
      </c>
      <c r="L62" s="3">
        <v>82.136111111111106</v>
      </c>
      <c r="M62" s="3">
        <v>0</v>
      </c>
      <c r="N62" s="4">
        <f>Table39[[#This Row],[RN Hours Contract]]/Table39[[#This Row],[RN Hours]]</f>
        <v>0</v>
      </c>
      <c r="O62" s="3">
        <v>14.074999999999999</v>
      </c>
      <c r="P62" s="3">
        <v>0</v>
      </c>
      <c r="Q62" s="4">
        <f>Table39[[#This Row],[RN Admin Hours Contract]]/Table39[[#This Row],[RN Admin Hours]]</f>
        <v>0</v>
      </c>
      <c r="R62" s="3">
        <v>5.4222222222222225</v>
      </c>
      <c r="S62" s="3">
        <v>0</v>
      </c>
      <c r="T62" s="4">
        <f>Table39[[#This Row],[RN DON Hours Contract]]/Table39[[#This Row],[RN DON Hours]]</f>
        <v>0</v>
      </c>
      <c r="U62" s="3">
        <f>SUM(Table39[[#This Row],[LPN Hours]], Table39[[#This Row],[LPN Admin Hours]])</f>
        <v>144.99722222222223</v>
      </c>
      <c r="V62" s="3">
        <f>Table39[[#This Row],[LPN Hours Contract]]+Table39[[#This Row],[LPN Admin Hours Contract]]</f>
        <v>0</v>
      </c>
      <c r="W62" s="4">
        <f t="shared" si="5"/>
        <v>0</v>
      </c>
      <c r="X62" s="3">
        <v>144.99722222222223</v>
      </c>
      <c r="Y62" s="3">
        <v>0</v>
      </c>
      <c r="Z62" s="4">
        <f>Table39[[#This Row],[LPN Hours Contract]]/Table39[[#This Row],[LPN Hours]]</f>
        <v>0</v>
      </c>
      <c r="AA62" s="3">
        <v>0</v>
      </c>
      <c r="AB62" s="3">
        <v>0</v>
      </c>
      <c r="AC62" s="4">
        <v>0</v>
      </c>
      <c r="AD62" s="3">
        <f>SUM(Table39[[#This Row],[CNA Hours]], Table39[[#This Row],[NA in Training Hours]], Table39[[#This Row],[Med Aide/Tech Hours]])</f>
        <v>347.24722222222226</v>
      </c>
      <c r="AE62" s="3">
        <f>SUM(Table39[[#This Row],[CNA Hours Contract]], Table39[[#This Row],[NA in Training Hours Contract]], Table39[[#This Row],[Med Aide/Tech Hours Contract]])</f>
        <v>0</v>
      </c>
      <c r="AF62" s="4">
        <f>Table39[[#This Row],[CNA/NA/Med Aide Contract Hours]]/Table39[[#This Row],[Total CNA, NA in Training, Med Aide/Tech Hours]]</f>
        <v>0</v>
      </c>
      <c r="AG62" s="3">
        <v>271.13333333333333</v>
      </c>
      <c r="AH62" s="3">
        <v>0</v>
      </c>
      <c r="AI62" s="4">
        <f>Table39[[#This Row],[CNA Hours Contract]]/Table39[[#This Row],[CNA Hours]]</f>
        <v>0</v>
      </c>
      <c r="AJ62" s="3">
        <v>2.1583333333333332</v>
      </c>
      <c r="AK62" s="3">
        <v>0</v>
      </c>
      <c r="AL62" s="4">
        <f>Table39[[#This Row],[NA in Training Hours Contract]]/Table39[[#This Row],[NA in Training Hours]]</f>
        <v>0</v>
      </c>
      <c r="AM62" s="3">
        <v>73.955555555555549</v>
      </c>
      <c r="AN62" s="3">
        <v>0</v>
      </c>
      <c r="AO62" s="4">
        <f>Table39[[#This Row],[Med Aide/Tech Hours Contract]]/Table39[[#This Row],[Med Aide/Tech Hours]]</f>
        <v>0</v>
      </c>
      <c r="AP62" s="1" t="s">
        <v>60</v>
      </c>
      <c r="AQ62" s="1">
        <v>3</v>
      </c>
    </row>
    <row r="63" spans="1:43" x14ac:dyDescent="0.2">
      <c r="A63" s="1" t="s">
        <v>220</v>
      </c>
      <c r="B63" s="1" t="s">
        <v>284</v>
      </c>
      <c r="C63" s="1" t="s">
        <v>484</v>
      </c>
      <c r="D63" s="1" t="s">
        <v>554</v>
      </c>
      <c r="E63" s="3">
        <v>48.644444444444446</v>
      </c>
      <c r="F63" s="3">
        <f t="shared" si="6"/>
        <v>194.79777777777778</v>
      </c>
      <c r="G63" s="3">
        <f>SUM(Table39[[#This Row],[RN Hours Contract (W/ Admin, DON)]], Table39[[#This Row],[LPN Contract Hours (w/ Admin)]], Table39[[#This Row],[CNA/NA/Med Aide Contract Hours]])</f>
        <v>0</v>
      </c>
      <c r="H63" s="4">
        <f>Table39[[#This Row],[Total Contract Hours]]/Table39[[#This Row],[Total Hours Nurse Staffing]]</f>
        <v>0</v>
      </c>
      <c r="I63" s="3">
        <f>SUM(Table39[[#This Row],[RN Hours]], Table39[[#This Row],[RN Admin Hours]], Table39[[#This Row],[RN DON Hours]])</f>
        <v>45.277444444444448</v>
      </c>
      <c r="J63" s="3">
        <f t="shared" si="4"/>
        <v>0</v>
      </c>
      <c r="K63" s="4">
        <f>Table39[[#This Row],[RN Hours Contract (W/ Admin, DON)]]/Table39[[#This Row],[RN Hours (w/ Admin, DON)]]</f>
        <v>0</v>
      </c>
      <c r="L63" s="3">
        <v>30.319555555555556</v>
      </c>
      <c r="M63" s="3">
        <v>0</v>
      </c>
      <c r="N63" s="4">
        <f>Table39[[#This Row],[RN Hours Contract]]/Table39[[#This Row],[RN Hours]]</f>
        <v>0</v>
      </c>
      <c r="O63" s="3">
        <v>10.779444444444445</v>
      </c>
      <c r="P63" s="3">
        <v>0</v>
      </c>
      <c r="Q63" s="4">
        <f>Table39[[#This Row],[RN Admin Hours Contract]]/Table39[[#This Row],[RN Admin Hours]]</f>
        <v>0</v>
      </c>
      <c r="R63" s="3">
        <v>4.1784444444444455</v>
      </c>
      <c r="S63" s="3">
        <v>0</v>
      </c>
      <c r="T63" s="4">
        <f>Table39[[#This Row],[RN DON Hours Contract]]/Table39[[#This Row],[RN DON Hours]]</f>
        <v>0</v>
      </c>
      <c r="U63" s="3">
        <f>SUM(Table39[[#This Row],[LPN Hours]], Table39[[#This Row],[LPN Admin Hours]])</f>
        <v>40.595777777777776</v>
      </c>
      <c r="V63" s="3">
        <f>Table39[[#This Row],[LPN Hours Contract]]+Table39[[#This Row],[LPN Admin Hours Contract]]</f>
        <v>0</v>
      </c>
      <c r="W63" s="4">
        <f t="shared" si="5"/>
        <v>0</v>
      </c>
      <c r="X63" s="3">
        <v>40.595777777777776</v>
      </c>
      <c r="Y63" s="3">
        <v>0</v>
      </c>
      <c r="Z63" s="4">
        <f>Table39[[#This Row],[LPN Hours Contract]]/Table39[[#This Row],[LPN Hours]]</f>
        <v>0</v>
      </c>
      <c r="AA63" s="3">
        <v>0</v>
      </c>
      <c r="AB63" s="3">
        <v>0</v>
      </c>
      <c r="AC63" s="4">
        <v>0</v>
      </c>
      <c r="AD63" s="3">
        <f>SUM(Table39[[#This Row],[CNA Hours]], Table39[[#This Row],[NA in Training Hours]], Table39[[#This Row],[Med Aide/Tech Hours]])</f>
        <v>108.92455555555556</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101.655</v>
      </c>
      <c r="AH63" s="3">
        <v>0</v>
      </c>
      <c r="AI63" s="4">
        <f>Table39[[#This Row],[CNA Hours Contract]]/Table39[[#This Row],[CNA Hours]]</f>
        <v>0</v>
      </c>
      <c r="AJ63" s="3">
        <v>0</v>
      </c>
      <c r="AK63" s="3">
        <v>0</v>
      </c>
      <c r="AL63" s="4">
        <v>0</v>
      </c>
      <c r="AM63" s="3">
        <v>7.2695555555555575</v>
      </c>
      <c r="AN63" s="3">
        <v>0</v>
      </c>
      <c r="AO63" s="4">
        <f>Table39[[#This Row],[Med Aide/Tech Hours Contract]]/Table39[[#This Row],[Med Aide/Tech Hours]]</f>
        <v>0</v>
      </c>
      <c r="AP63" s="1" t="s">
        <v>61</v>
      </c>
      <c r="AQ63" s="1">
        <v>3</v>
      </c>
    </row>
    <row r="64" spans="1:43" x14ac:dyDescent="0.2">
      <c r="A64" s="1" t="s">
        <v>220</v>
      </c>
      <c r="B64" s="1" t="s">
        <v>285</v>
      </c>
      <c r="C64" s="1" t="s">
        <v>448</v>
      </c>
      <c r="D64" s="1" t="s">
        <v>534</v>
      </c>
      <c r="E64" s="3">
        <v>127.65555555555555</v>
      </c>
      <c r="F64" s="3">
        <f t="shared" si="6"/>
        <v>522.12799999999993</v>
      </c>
      <c r="G64" s="3">
        <f>SUM(Table39[[#This Row],[RN Hours Contract (W/ Admin, DON)]], Table39[[#This Row],[LPN Contract Hours (w/ Admin)]], Table39[[#This Row],[CNA/NA/Med Aide Contract Hours]])</f>
        <v>20.322222222222223</v>
      </c>
      <c r="H64" s="4">
        <f>Table39[[#This Row],[Total Contract Hours]]/Table39[[#This Row],[Total Hours Nurse Staffing]]</f>
        <v>3.892191612444118E-2</v>
      </c>
      <c r="I64" s="3">
        <f>SUM(Table39[[#This Row],[RN Hours]], Table39[[#This Row],[RN Admin Hours]], Table39[[#This Row],[RN DON Hours]])</f>
        <v>145.20188888888887</v>
      </c>
      <c r="J64" s="3">
        <f t="shared" si="4"/>
        <v>3.2777777777777777</v>
      </c>
      <c r="K64" s="4">
        <f>Table39[[#This Row],[RN Hours Contract (W/ Admin, DON)]]/Table39[[#This Row],[RN Hours (w/ Admin, DON)]]</f>
        <v>2.2573933458165912E-2</v>
      </c>
      <c r="L64" s="3">
        <v>83.00277777777778</v>
      </c>
      <c r="M64" s="3">
        <v>3.2777777777777777</v>
      </c>
      <c r="N64" s="4">
        <f>Table39[[#This Row],[RN Hours Contract]]/Table39[[#This Row],[RN Hours]]</f>
        <v>3.9489976908403328E-2</v>
      </c>
      <c r="O64" s="3">
        <v>56.91022222222221</v>
      </c>
      <c r="P64" s="3">
        <v>0</v>
      </c>
      <c r="Q64" s="4">
        <f>Table39[[#This Row],[RN Admin Hours Contract]]/Table39[[#This Row],[RN Admin Hours]]</f>
        <v>0</v>
      </c>
      <c r="R64" s="3">
        <v>5.2888888888888888</v>
      </c>
      <c r="S64" s="3">
        <v>0</v>
      </c>
      <c r="T64" s="4">
        <f>Table39[[#This Row],[RN DON Hours Contract]]/Table39[[#This Row],[RN DON Hours]]</f>
        <v>0</v>
      </c>
      <c r="U64" s="3">
        <f>SUM(Table39[[#This Row],[LPN Hours]], Table39[[#This Row],[LPN Admin Hours]])</f>
        <v>113.89333333333333</v>
      </c>
      <c r="V64" s="3">
        <f>Table39[[#This Row],[LPN Hours Contract]]+Table39[[#This Row],[LPN Admin Hours Contract]]</f>
        <v>3.286111111111111</v>
      </c>
      <c r="W64" s="4">
        <f t="shared" si="5"/>
        <v>2.885253258409428E-2</v>
      </c>
      <c r="X64" s="3">
        <v>113.89333333333333</v>
      </c>
      <c r="Y64" s="3">
        <v>3.286111111111111</v>
      </c>
      <c r="Z64" s="4">
        <f>Table39[[#This Row],[LPN Hours Contract]]/Table39[[#This Row],[LPN Hours]]</f>
        <v>2.885253258409428E-2</v>
      </c>
      <c r="AA64" s="3">
        <v>0</v>
      </c>
      <c r="AB64" s="3">
        <v>0</v>
      </c>
      <c r="AC64" s="4">
        <v>0</v>
      </c>
      <c r="AD64" s="3">
        <f>SUM(Table39[[#This Row],[CNA Hours]], Table39[[#This Row],[NA in Training Hours]], Table39[[#This Row],[Med Aide/Tech Hours]])</f>
        <v>263.03277777777777</v>
      </c>
      <c r="AE64" s="3">
        <f>SUM(Table39[[#This Row],[CNA Hours Contract]], Table39[[#This Row],[NA in Training Hours Contract]], Table39[[#This Row],[Med Aide/Tech Hours Contract]])</f>
        <v>13.758333333333333</v>
      </c>
      <c r="AF64" s="4">
        <f>Table39[[#This Row],[CNA/NA/Med Aide Contract Hours]]/Table39[[#This Row],[Total CNA, NA in Training, Med Aide/Tech Hours]]</f>
        <v>5.2306535518387022E-2</v>
      </c>
      <c r="AG64" s="3">
        <v>263.03277777777777</v>
      </c>
      <c r="AH64" s="3">
        <v>13.758333333333333</v>
      </c>
      <c r="AI64" s="4">
        <f>Table39[[#This Row],[CNA Hours Contract]]/Table39[[#This Row],[CNA Hours]]</f>
        <v>5.2306535518387022E-2</v>
      </c>
      <c r="AJ64" s="3">
        <v>0</v>
      </c>
      <c r="AK64" s="3">
        <v>0</v>
      </c>
      <c r="AL64" s="4">
        <v>0</v>
      </c>
      <c r="AM64" s="3">
        <v>0</v>
      </c>
      <c r="AN64" s="3">
        <v>0</v>
      </c>
      <c r="AO64" s="4">
        <v>0</v>
      </c>
      <c r="AP64" s="1" t="s">
        <v>62</v>
      </c>
      <c r="AQ64" s="1">
        <v>3</v>
      </c>
    </row>
    <row r="65" spans="1:43" x14ac:dyDescent="0.2">
      <c r="A65" s="1" t="s">
        <v>220</v>
      </c>
      <c r="B65" s="1" t="s">
        <v>286</v>
      </c>
      <c r="C65" s="1" t="s">
        <v>485</v>
      </c>
      <c r="D65" s="1" t="s">
        <v>554</v>
      </c>
      <c r="E65" s="3">
        <v>72.2</v>
      </c>
      <c r="F65" s="3">
        <f t="shared" si="6"/>
        <v>284.07077777777783</v>
      </c>
      <c r="G65" s="3">
        <f>SUM(Table39[[#This Row],[RN Hours Contract (W/ Admin, DON)]], Table39[[#This Row],[LPN Contract Hours (w/ Admin)]], Table39[[#This Row],[CNA/NA/Med Aide Contract Hours]])</f>
        <v>0.18888888888888888</v>
      </c>
      <c r="H65" s="4">
        <f>Table39[[#This Row],[Total Contract Hours]]/Table39[[#This Row],[Total Hours Nurse Staffing]]</f>
        <v>6.6493600773203222E-4</v>
      </c>
      <c r="I65" s="3">
        <f>SUM(Table39[[#This Row],[RN Hours]], Table39[[#This Row],[RN Admin Hours]], Table39[[#This Row],[RN DON Hours]])</f>
        <v>81.174444444444447</v>
      </c>
      <c r="J65" s="3">
        <f t="shared" si="4"/>
        <v>0</v>
      </c>
      <c r="K65" s="4">
        <f>Table39[[#This Row],[RN Hours Contract (W/ Admin, DON)]]/Table39[[#This Row],[RN Hours (w/ Admin, DON)]]</f>
        <v>0</v>
      </c>
      <c r="L65" s="3">
        <v>49.404666666666671</v>
      </c>
      <c r="M65" s="3">
        <v>0</v>
      </c>
      <c r="N65" s="4">
        <f>Table39[[#This Row],[RN Hours Contract]]/Table39[[#This Row],[RN Hours]]</f>
        <v>0</v>
      </c>
      <c r="O65" s="3">
        <v>26.791999999999998</v>
      </c>
      <c r="P65" s="3">
        <v>0</v>
      </c>
      <c r="Q65" s="4">
        <f>Table39[[#This Row],[RN Admin Hours Contract]]/Table39[[#This Row],[RN Admin Hours]]</f>
        <v>0</v>
      </c>
      <c r="R65" s="3">
        <v>4.9777777777777779</v>
      </c>
      <c r="S65" s="3">
        <v>0</v>
      </c>
      <c r="T65" s="4">
        <f>Table39[[#This Row],[RN DON Hours Contract]]/Table39[[#This Row],[RN DON Hours]]</f>
        <v>0</v>
      </c>
      <c r="U65" s="3">
        <f>SUM(Table39[[#This Row],[LPN Hours]], Table39[[#This Row],[LPN Admin Hours]])</f>
        <v>63.521444444444448</v>
      </c>
      <c r="V65" s="3">
        <f>Table39[[#This Row],[LPN Hours Contract]]+Table39[[#This Row],[LPN Admin Hours Contract]]</f>
        <v>0</v>
      </c>
      <c r="W65" s="4">
        <f t="shared" si="5"/>
        <v>0</v>
      </c>
      <c r="X65" s="3">
        <v>63.521444444444448</v>
      </c>
      <c r="Y65" s="3">
        <v>0</v>
      </c>
      <c r="Z65" s="4">
        <f>Table39[[#This Row],[LPN Hours Contract]]/Table39[[#This Row],[LPN Hours]]</f>
        <v>0</v>
      </c>
      <c r="AA65" s="3">
        <v>0</v>
      </c>
      <c r="AB65" s="3">
        <v>0</v>
      </c>
      <c r="AC65" s="4">
        <v>0</v>
      </c>
      <c r="AD65" s="3">
        <f>SUM(Table39[[#This Row],[CNA Hours]], Table39[[#This Row],[NA in Training Hours]], Table39[[#This Row],[Med Aide/Tech Hours]])</f>
        <v>139.3748888888889</v>
      </c>
      <c r="AE65" s="3">
        <f>SUM(Table39[[#This Row],[CNA Hours Contract]], Table39[[#This Row],[NA in Training Hours Contract]], Table39[[#This Row],[Med Aide/Tech Hours Contract]])</f>
        <v>0.18888888888888888</v>
      </c>
      <c r="AF65" s="4">
        <f>Table39[[#This Row],[CNA/NA/Med Aide Contract Hours]]/Table39[[#This Row],[Total CNA, NA in Training, Med Aide/Tech Hours]]</f>
        <v>1.3552576823180325E-3</v>
      </c>
      <c r="AG65" s="3">
        <v>131.74377777777778</v>
      </c>
      <c r="AH65" s="3">
        <v>0.18888888888888888</v>
      </c>
      <c r="AI65" s="4">
        <f>Table39[[#This Row],[CNA Hours Contract]]/Table39[[#This Row],[CNA Hours]]</f>
        <v>1.4337594691379058E-3</v>
      </c>
      <c r="AJ65" s="3">
        <v>0</v>
      </c>
      <c r="AK65" s="3">
        <v>0</v>
      </c>
      <c r="AL65" s="4">
        <v>0</v>
      </c>
      <c r="AM65" s="3">
        <v>7.6311111111111147</v>
      </c>
      <c r="AN65" s="3">
        <v>0</v>
      </c>
      <c r="AO65" s="4">
        <f>Table39[[#This Row],[Med Aide/Tech Hours Contract]]/Table39[[#This Row],[Med Aide/Tech Hours]]</f>
        <v>0</v>
      </c>
      <c r="AP65" s="1" t="s">
        <v>63</v>
      </c>
      <c r="AQ65" s="1">
        <v>3</v>
      </c>
    </row>
    <row r="66" spans="1:43" x14ac:dyDescent="0.2">
      <c r="A66" s="1" t="s">
        <v>220</v>
      </c>
      <c r="B66" s="1" t="s">
        <v>287</v>
      </c>
      <c r="C66" s="1" t="s">
        <v>465</v>
      </c>
      <c r="D66" s="1" t="s">
        <v>546</v>
      </c>
      <c r="E66" s="3">
        <v>118.33333333333333</v>
      </c>
      <c r="F66" s="3">
        <f t="shared" si="6"/>
        <v>432.45511111111114</v>
      </c>
      <c r="G66" s="3">
        <f>SUM(Table39[[#This Row],[RN Hours Contract (W/ Admin, DON)]], Table39[[#This Row],[LPN Contract Hours (w/ Admin)]], Table39[[#This Row],[CNA/NA/Med Aide Contract Hours]])</f>
        <v>1.6884444444444444</v>
      </c>
      <c r="H66" s="4">
        <f>Table39[[#This Row],[Total Contract Hours]]/Table39[[#This Row],[Total Hours Nurse Staffing]]</f>
        <v>3.9043230177261811E-3</v>
      </c>
      <c r="I66" s="3">
        <f>SUM(Table39[[#This Row],[RN Hours]], Table39[[#This Row],[RN Admin Hours]], Table39[[#This Row],[RN DON Hours]])</f>
        <v>99.61933333333333</v>
      </c>
      <c r="J66" s="3">
        <f t="shared" si="4"/>
        <v>8.8777777777777789E-2</v>
      </c>
      <c r="K66" s="4">
        <f>Table39[[#This Row],[RN Hours Contract (W/ Admin, DON)]]/Table39[[#This Row],[RN Hours (w/ Admin, DON)]]</f>
        <v>8.9117016554127171E-4</v>
      </c>
      <c r="L66" s="3">
        <v>82.530444444444441</v>
      </c>
      <c r="M66" s="3">
        <v>8.8777777777777789E-2</v>
      </c>
      <c r="N66" s="4">
        <f>Table39[[#This Row],[RN Hours Contract]]/Table39[[#This Row],[RN Hours]]</f>
        <v>1.07569731843064E-3</v>
      </c>
      <c r="O66" s="3">
        <v>6.0666666666666664</v>
      </c>
      <c r="P66" s="3">
        <v>0</v>
      </c>
      <c r="Q66" s="4">
        <f>Table39[[#This Row],[RN Admin Hours Contract]]/Table39[[#This Row],[RN Admin Hours]]</f>
        <v>0</v>
      </c>
      <c r="R66" s="3">
        <v>11.022222222222222</v>
      </c>
      <c r="S66" s="3">
        <v>0</v>
      </c>
      <c r="T66" s="4">
        <f>Table39[[#This Row],[RN DON Hours Contract]]/Table39[[#This Row],[RN DON Hours]]</f>
        <v>0</v>
      </c>
      <c r="U66" s="3">
        <f>SUM(Table39[[#This Row],[LPN Hours]], Table39[[#This Row],[LPN Admin Hours]])</f>
        <v>110.25833333333334</v>
      </c>
      <c r="V66" s="3">
        <f>Table39[[#This Row],[LPN Hours Contract]]+Table39[[#This Row],[LPN Admin Hours Contract]]</f>
        <v>0</v>
      </c>
      <c r="W66" s="4">
        <f t="shared" si="5"/>
        <v>0</v>
      </c>
      <c r="X66" s="3">
        <v>110.25833333333334</v>
      </c>
      <c r="Y66" s="3">
        <v>0</v>
      </c>
      <c r="Z66" s="4">
        <f>Table39[[#This Row],[LPN Hours Contract]]/Table39[[#This Row],[LPN Hours]]</f>
        <v>0</v>
      </c>
      <c r="AA66" s="3">
        <v>0</v>
      </c>
      <c r="AB66" s="3">
        <v>0</v>
      </c>
      <c r="AC66" s="4">
        <v>0</v>
      </c>
      <c r="AD66" s="3">
        <f>SUM(Table39[[#This Row],[CNA Hours]], Table39[[#This Row],[NA in Training Hours]], Table39[[#This Row],[Med Aide/Tech Hours]])</f>
        <v>222.57744444444447</v>
      </c>
      <c r="AE66" s="3">
        <f>SUM(Table39[[#This Row],[CNA Hours Contract]], Table39[[#This Row],[NA in Training Hours Contract]], Table39[[#This Row],[Med Aide/Tech Hours Contract]])</f>
        <v>1.5996666666666666</v>
      </c>
      <c r="AF66" s="4">
        <f>Table39[[#This Row],[CNA/NA/Med Aide Contract Hours]]/Table39[[#This Row],[Total CNA, NA in Training, Med Aide/Tech Hours]]</f>
        <v>7.1870115620181127E-3</v>
      </c>
      <c r="AG66" s="3">
        <v>222.57744444444447</v>
      </c>
      <c r="AH66" s="3">
        <v>1.5996666666666666</v>
      </c>
      <c r="AI66" s="4">
        <f>Table39[[#This Row],[CNA Hours Contract]]/Table39[[#This Row],[CNA Hours]]</f>
        <v>7.1870115620181127E-3</v>
      </c>
      <c r="AJ66" s="3">
        <v>0</v>
      </c>
      <c r="AK66" s="3">
        <v>0</v>
      </c>
      <c r="AL66" s="4">
        <v>0</v>
      </c>
      <c r="AM66" s="3">
        <v>0</v>
      </c>
      <c r="AN66" s="3">
        <v>0</v>
      </c>
      <c r="AO66" s="4">
        <v>0</v>
      </c>
      <c r="AP66" s="1" t="s">
        <v>64</v>
      </c>
      <c r="AQ66" s="1">
        <v>3</v>
      </c>
    </row>
    <row r="67" spans="1:43" x14ac:dyDescent="0.2">
      <c r="A67" s="1" t="s">
        <v>220</v>
      </c>
      <c r="B67" s="1" t="s">
        <v>288</v>
      </c>
      <c r="C67" s="1" t="s">
        <v>465</v>
      </c>
      <c r="D67" s="1" t="s">
        <v>546</v>
      </c>
      <c r="E67" s="3">
        <v>107.06666666666666</v>
      </c>
      <c r="F67" s="3">
        <f t="shared" si="6"/>
        <v>412.80122222222224</v>
      </c>
      <c r="G67" s="3">
        <f>SUM(Table39[[#This Row],[RN Hours Contract (W/ Admin, DON)]], Table39[[#This Row],[LPN Contract Hours (w/ Admin)]], Table39[[#This Row],[CNA/NA/Med Aide Contract Hours]])</f>
        <v>112.05711111111111</v>
      </c>
      <c r="H67" s="4">
        <f>Table39[[#This Row],[Total Contract Hours]]/Table39[[#This Row],[Total Hours Nurse Staffing]]</f>
        <v>0.2714553762895297</v>
      </c>
      <c r="I67" s="3">
        <f>SUM(Table39[[#This Row],[RN Hours]], Table39[[#This Row],[RN Admin Hours]], Table39[[#This Row],[RN DON Hours]])</f>
        <v>91.324444444444438</v>
      </c>
      <c r="J67" s="3">
        <f t="shared" si="4"/>
        <v>13.220111111111116</v>
      </c>
      <c r="K67" s="4">
        <f>Table39[[#This Row],[RN Hours Contract (W/ Admin, DON)]]/Table39[[#This Row],[RN Hours (w/ Admin, DON)]]</f>
        <v>0.1447598306404517</v>
      </c>
      <c r="L67" s="3">
        <v>64.843333333333334</v>
      </c>
      <c r="M67" s="3">
        <v>13.220111111111116</v>
      </c>
      <c r="N67" s="4">
        <f>Table39[[#This Row],[RN Hours Contract]]/Table39[[#This Row],[RN Hours]]</f>
        <v>0.20387772237358426</v>
      </c>
      <c r="O67" s="3">
        <v>21.858888888888885</v>
      </c>
      <c r="P67" s="3">
        <v>0</v>
      </c>
      <c r="Q67" s="4">
        <f>Table39[[#This Row],[RN Admin Hours Contract]]/Table39[[#This Row],[RN Admin Hours]]</f>
        <v>0</v>
      </c>
      <c r="R67" s="3">
        <v>4.6222222222222218</v>
      </c>
      <c r="S67" s="3">
        <v>0</v>
      </c>
      <c r="T67" s="4">
        <f>Table39[[#This Row],[RN DON Hours Contract]]/Table39[[#This Row],[RN DON Hours]]</f>
        <v>0</v>
      </c>
      <c r="U67" s="3">
        <f>SUM(Table39[[#This Row],[LPN Hours]], Table39[[#This Row],[LPN Admin Hours]])</f>
        <v>99.092111111111123</v>
      </c>
      <c r="V67" s="3">
        <f>Table39[[#This Row],[LPN Hours Contract]]+Table39[[#This Row],[LPN Admin Hours Contract]]</f>
        <v>8.7637777777777774</v>
      </c>
      <c r="W67" s="4">
        <f t="shared" si="5"/>
        <v>8.8440721259344546E-2</v>
      </c>
      <c r="X67" s="3">
        <v>97.193777777777782</v>
      </c>
      <c r="Y67" s="3">
        <v>8.7637777777777774</v>
      </c>
      <c r="Z67" s="4">
        <f>Table39[[#This Row],[LPN Hours Contract]]/Table39[[#This Row],[LPN Hours]]</f>
        <v>9.0168094894048992E-2</v>
      </c>
      <c r="AA67" s="3">
        <v>1.8983333333333337</v>
      </c>
      <c r="AB67" s="3">
        <v>0</v>
      </c>
      <c r="AC67" s="4">
        <f>Table39[[#This Row],[LPN Admin Hours Contract]]/Table39[[#This Row],[LPN Admin Hours]]</f>
        <v>0</v>
      </c>
      <c r="AD67" s="3">
        <f>SUM(Table39[[#This Row],[CNA Hours]], Table39[[#This Row],[NA in Training Hours]], Table39[[#This Row],[Med Aide/Tech Hours]])</f>
        <v>222.38466666666667</v>
      </c>
      <c r="AE67" s="3">
        <f>SUM(Table39[[#This Row],[CNA Hours Contract]], Table39[[#This Row],[NA in Training Hours Contract]], Table39[[#This Row],[Med Aide/Tech Hours Contract]])</f>
        <v>90.073222222222213</v>
      </c>
      <c r="AF67" s="4">
        <f>Table39[[#This Row],[CNA/NA/Med Aide Contract Hours]]/Table39[[#This Row],[Total CNA, NA in Training, Med Aide/Tech Hours]]</f>
        <v>0.4050334205695636</v>
      </c>
      <c r="AG67" s="3">
        <v>195.72522222222221</v>
      </c>
      <c r="AH67" s="3">
        <v>68.678444444444438</v>
      </c>
      <c r="AI67" s="4">
        <f>Table39[[#This Row],[CNA Hours Contract]]/Table39[[#This Row],[CNA Hours]]</f>
        <v>0.35089215209304198</v>
      </c>
      <c r="AJ67" s="3">
        <v>5.2646666666666668</v>
      </c>
      <c r="AK67" s="3">
        <v>0</v>
      </c>
      <c r="AL67" s="4">
        <f>Table39[[#This Row],[NA in Training Hours Contract]]/Table39[[#This Row],[NA in Training Hours]]</f>
        <v>0</v>
      </c>
      <c r="AM67" s="3">
        <v>21.394777777777779</v>
      </c>
      <c r="AN67" s="3">
        <v>21.394777777777779</v>
      </c>
      <c r="AO67" s="4">
        <f>Table39[[#This Row],[Med Aide/Tech Hours Contract]]/Table39[[#This Row],[Med Aide/Tech Hours]]</f>
        <v>1</v>
      </c>
      <c r="AP67" s="1" t="s">
        <v>65</v>
      </c>
      <c r="AQ67" s="1">
        <v>3</v>
      </c>
    </row>
    <row r="68" spans="1:43" x14ac:dyDescent="0.2">
      <c r="A68" s="1" t="s">
        <v>220</v>
      </c>
      <c r="B68" s="1" t="s">
        <v>289</v>
      </c>
      <c r="C68" s="1" t="s">
        <v>486</v>
      </c>
      <c r="D68" s="1" t="s">
        <v>537</v>
      </c>
      <c r="E68" s="3">
        <v>41.833333333333336</v>
      </c>
      <c r="F68" s="3">
        <f t="shared" si="6"/>
        <v>182.26111111111112</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55.766666666666666</v>
      </c>
      <c r="J68" s="3">
        <f t="shared" si="4"/>
        <v>0</v>
      </c>
      <c r="K68" s="4">
        <f>Table39[[#This Row],[RN Hours Contract (W/ Admin, DON)]]/Table39[[#This Row],[RN Hours (w/ Admin, DON)]]</f>
        <v>0</v>
      </c>
      <c r="L68" s="3">
        <v>39.505555555555553</v>
      </c>
      <c r="M68" s="3">
        <v>0</v>
      </c>
      <c r="N68" s="4">
        <f>Table39[[#This Row],[RN Hours Contract]]/Table39[[#This Row],[RN Hours]]</f>
        <v>0</v>
      </c>
      <c r="O68" s="3">
        <v>10.927777777777777</v>
      </c>
      <c r="P68" s="3">
        <v>0</v>
      </c>
      <c r="Q68" s="4">
        <f>Table39[[#This Row],[RN Admin Hours Contract]]/Table39[[#This Row],[RN Admin Hours]]</f>
        <v>0</v>
      </c>
      <c r="R68" s="3">
        <v>5.333333333333333</v>
      </c>
      <c r="S68" s="3">
        <v>0</v>
      </c>
      <c r="T68" s="4">
        <f>Table39[[#This Row],[RN DON Hours Contract]]/Table39[[#This Row],[RN DON Hours]]</f>
        <v>0</v>
      </c>
      <c r="U68" s="3">
        <f>SUM(Table39[[#This Row],[LPN Hours]], Table39[[#This Row],[LPN Admin Hours]])</f>
        <v>17.95</v>
      </c>
      <c r="V68" s="3">
        <f>Table39[[#This Row],[LPN Hours Contract]]+Table39[[#This Row],[LPN Admin Hours Contract]]</f>
        <v>0</v>
      </c>
      <c r="W68" s="4">
        <f t="shared" si="5"/>
        <v>0</v>
      </c>
      <c r="X68" s="3">
        <v>17.95</v>
      </c>
      <c r="Y68" s="3">
        <v>0</v>
      </c>
      <c r="Z68" s="4">
        <f>Table39[[#This Row],[LPN Hours Contract]]/Table39[[#This Row],[LPN Hours]]</f>
        <v>0</v>
      </c>
      <c r="AA68" s="3">
        <v>0</v>
      </c>
      <c r="AB68" s="3">
        <v>0</v>
      </c>
      <c r="AC68" s="4">
        <v>0</v>
      </c>
      <c r="AD68" s="3">
        <f>SUM(Table39[[#This Row],[CNA Hours]], Table39[[#This Row],[NA in Training Hours]], Table39[[#This Row],[Med Aide/Tech Hours]])</f>
        <v>108.54444444444445</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108.54444444444445</v>
      </c>
      <c r="AH68" s="3">
        <v>0</v>
      </c>
      <c r="AI68" s="4">
        <f>Table39[[#This Row],[CNA Hours Contract]]/Table39[[#This Row],[CNA Hours]]</f>
        <v>0</v>
      </c>
      <c r="AJ68" s="3">
        <v>0</v>
      </c>
      <c r="AK68" s="3">
        <v>0</v>
      </c>
      <c r="AL68" s="4">
        <v>0</v>
      </c>
      <c r="AM68" s="3">
        <v>0</v>
      </c>
      <c r="AN68" s="3">
        <v>0</v>
      </c>
      <c r="AO68" s="4">
        <v>0</v>
      </c>
      <c r="AP68" s="1" t="s">
        <v>66</v>
      </c>
      <c r="AQ68" s="1">
        <v>3</v>
      </c>
    </row>
    <row r="69" spans="1:43" x14ac:dyDescent="0.2">
      <c r="A69" s="1" t="s">
        <v>220</v>
      </c>
      <c r="B69" s="1" t="s">
        <v>290</v>
      </c>
      <c r="C69" s="1" t="s">
        <v>451</v>
      </c>
      <c r="D69" s="1" t="s">
        <v>542</v>
      </c>
      <c r="E69" s="3">
        <v>35.788888888888891</v>
      </c>
      <c r="F69" s="3">
        <f t="shared" si="6"/>
        <v>357.62433333333331</v>
      </c>
      <c r="G69" s="3">
        <f>SUM(Table39[[#This Row],[RN Hours Contract (W/ Admin, DON)]], Table39[[#This Row],[LPN Contract Hours (w/ Admin)]], Table39[[#This Row],[CNA/NA/Med Aide Contract Hours]])</f>
        <v>96.519444444444446</v>
      </c>
      <c r="H69" s="4">
        <f>Table39[[#This Row],[Total Contract Hours]]/Table39[[#This Row],[Total Hours Nurse Staffing]]</f>
        <v>0.26989059593571035</v>
      </c>
      <c r="I69" s="3">
        <f>SUM(Table39[[#This Row],[RN Hours]], Table39[[#This Row],[RN Admin Hours]], Table39[[#This Row],[RN DON Hours]])</f>
        <v>133.62933333333334</v>
      </c>
      <c r="J69" s="3">
        <f t="shared" si="4"/>
        <v>17.566666666666666</v>
      </c>
      <c r="K69" s="4">
        <f>Table39[[#This Row],[RN Hours Contract (W/ Admin, DON)]]/Table39[[#This Row],[RN Hours (w/ Admin, DON)]]</f>
        <v>0.13145816287840992</v>
      </c>
      <c r="L69" s="3">
        <v>79.973444444444439</v>
      </c>
      <c r="M69" s="3">
        <v>17.566666666666666</v>
      </c>
      <c r="N69" s="4">
        <f>Table39[[#This Row],[RN Hours Contract]]/Table39[[#This Row],[RN Hours]]</f>
        <v>0.21965624700421391</v>
      </c>
      <c r="O69" s="3">
        <v>49.303111111111107</v>
      </c>
      <c r="P69" s="3">
        <v>0</v>
      </c>
      <c r="Q69" s="4">
        <f>Table39[[#This Row],[RN Admin Hours Contract]]/Table39[[#This Row],[RN Admin Hours]]</f>
        <v>0</v>
      </c>
      <c r="R69" s="3">
        <v>4.3527777777777779</v>
      </c>
      <c r="S69" s="3">
        <v>0</v>
      </c>
      <c r="T69" s="4">
        <f>Table39[[#This Row],[RN DON Hours Contract]]/Table39[[#This Row],[RN DON Hours]]</f>
        <v>0</v>
      </c>
      <c r="U69" s="3">
        <f>SUM(Table39[[#This Row],[LPN Hours]], Table39[[#This Row],[LPN Admin Hours]])</f>
        <v>60.042555555555552</v>
      </c>
      <c r="V69" s="3">
        <f>Table39[[#This Row],[LPN Hours Contract]]+Table39[[#This Row],[LPN Admin Hours Contract]]</f>
        <v>27.641666666666666</v>
      </c>
      <c r="W69" s="4">
        <f t="shared" si="5"/>
        <v>0.46036792423151729</v>
      </c>
      <c r="X69" s="3">
        <v>60.042555555555552</v>
      </c>
      <c r="Y69" s="3">
        <v>27.641666666666666</v>
      </c>
      <c r="Z69" s="4">
        <f>Table39[[#This Row],[LPN Hours Contract]]/Table39[[#This Row],[LPN Hours]]</f>
        <v>0.46036792423151729</v>
      </c>
      <c r="AA69" s="3">
        <v>0</v>
      </c>
      <c r="AB69" s="3">
        <v>0</v>
      </c>
      <c r="AC69" s="4">
        <v>0</v>
      </c>
      <c r="AD69" s="3">
        <f>SUM(Table39[[#This Row],[CNA Hours]], Table39[[#This Row],[NA in Training Hours]], Table39[[#This Row],[Med Aide/Tech Hours]])</f>
        <v>163.95244444444444</v>
      </c>
      <c r="AE69" s="3">
        <f>SUM(Table39[[#This Row],[CNA Hours Contract]], Table39[[#This Row],[NA in Training Hours Contract]], Table39[[#This Row],[Med Aide/Tech Hours Contract]])</f>
        <v>51.31111111111111</v>
      </c>
      <c r="AF69" s="4">
        <f>Table39[[#This Row],[CNA/NA/Med Aide Contract Hours]]/Table39[[#This Row],[Total CNA, NA in Training, Med Aide/Tech Hours]]</f>
        <v>0.3129633796249861</v>
      </c>
      <c r="AG69" s="3">
        <v>163.95244444444444</v>
      </c>
      <c r="AH69" s="3">
        <v>51.31111111111111</v>
      </c>
      <c r="AI69" s="4">
        <f>Table39[[#This Row],[CNA Hours Contract]]/Table39[[#This Row],[CNA Hours]]</f>
        <v>0.3129633796249861</v>
      </c>
      <c r="AJ69" s="3">
        <v>0</v>
      </c>
      <c r="AK69" s="3">
        <v>0</v>
      </c>
      <c r="AL69" s="4">
        <v>0</v>
      </c>
      <c r="AM69" s="3">
        <v>0</v>
      </c>
      <c r="AN69" s="3">
        <v>0</v>
      </c>
      <c r="AO69" s="4">
        <v>0</v>
      </c>
      <c r="AP69" s="1" t="s">
        <v>67</v>
      </c>
      <c r="AQ69" s="1">
        <v>3</v>
      </c>
    </row>
    <row r="70" spans="1:43" x14ac:dyDescent="0.2">
      <c r="A70" s="1" t="s">
        <v>220</v>
      </c>
      <c r="B70" s="1" t="s">
        <v>291</v>
      </c>
      <c r="C70" s="1" t="s">
        <v>446</v>
      </c>
      <c r="D70" s="1" t="s">
        <v>537</v>
      </c>
      <c r="E70" s="3">
        <v>68.044444444444451</v>
      </c>
      <c r="F70" s="3">
        <f t="shared" si="6"/>
        <v>231.36666666666667</v>
      </c>
      <c r="G70" s="3">
        <f>SUM(Table39[[#This Row],[RN Hours Contract (W/ Admin, DON)]], Table39[[#This Row],[LPN Contract Hours (w/ Admin)]], Table39[[#This Row],[CNA/NA/Med Aide Contract Hours]])</f>
        <v>14.941666666666666</v>
      </c>
      <c r="H70" s="4">
        <f>Table39[[#This Row],[Total Contract Hours]]/Table39[[#This Row],[Total Hours Nurse Staffing]]</f>
        <v>6.4580031695721074E-2</v>
      </c>
      <c r="I70" s="3">
        <f>SUM(Table39[[#This Row],[RN Hours]], Table39[[#This Row],[RN Admin Hours]], Table39[[#This Row],[RN DON Hours]])</f>
        <v>56.024999999999999</v>
      </c>
      <c r="J70" s="3">
        <f t="shared" si="4"/>
        <v>4.6111111111111107</v>
      </c>
      <c r="K70" s="4">
        <f>Table39[[#This Row],[RN Hours Contract (W/ Admin, DON)]]/Table39[[#This Row],[RN Hours (w/ Admin, DON)]]</f>
        <v>8.2304526748971193E-2</v>
      </c>
      <c r="L70" s="3">
        <v>36.924999999999997</v>
      </c>
      <c r="M70" s="3">
        <v>4.6111111111111107</v>
      </c>
      <c r="N70" s="4">
        <f>Table39[[#This Row],[RN Hours Contract]]/Table39[[#This Row],[RN Hours]]</f>
        <v>0.12487775520950876</v>
      </c>
      <c r="O70" s="3">
        <v>14.933333333333334</v>
      </c>
      <c r="P70" s="3">
        <v>0</v>
      </c>
      <c r="Q70" s="4">
        <f>Table39[[#This Row],[RN Admin Hours Contract]]/Table39[[#This Row],[RN Admin Hours]]</f>
        <v>0</v>
      </c>
      <c r="R70" s="3">
        <v>4.166666666666667</v>
      </c>
      <c r="S70" s="3">
        <v>0</v>
      </c>
      <c r="T70" s="4">
        <f>Table39[[#This Row],[RN DON Hours Contract]]/Table39[[#This Row],[RN DON Hours]]</f>
        <v>0</v>
      </c>
      <c r="U70" s="3">
        <f>SUM(Table39[[#This Row],[LPN Hours]], Table39[[#This Row],[LPN Admin Hours]])</f>
        <v>61.68333333333333</v>
      </c>
      <c r="V70" s="3">
        <f>Table39[[#This Row],[LPN Hours Contract]]+Table39[[#This Row],[LPN Admin Hours Contract]]</f>
        <v>8.4972222222222218</v>
      </c>
      <c r="W70" s="4">
        <f t="shared" si="5"/>
        <v>0.13775556155993876</v>
      </c>
      <c r="X70" s="3">
        <v>53.263888888888886</v>
      </c>
      <c r="Y70" s="3">
        <v>8.4972222222222218</v>
      </c>
      <c r="Z70" s="4">
        <f>Table39[[#This Row],[LPN Hours Contract]]/Table39[[#This Row],[LPN Hours]]</f>
        <v>0.15953063885267274</v>
      </c>
      <c r="AA70" s="3">
        <v>8.4194444444444443</v>
      </c>
      <c r="AB70" s="3">
        <v>0</v>
      </c>
      <c r="AC70" s="4">
        <f>Table39[[#This Row],[LPN Admin Hours Contract]]/Table39[[#This Row],[LPN Admin Hours]]</f>
        <v>0</v>
      </c>
      <c r="AD70" s="3">
        <f>SUM(Table39[[#This Row],[CNA Hours]], Table39[[#This Row],[NA in Training Hours]], Table39[[#This Row],[Med Aide/Tech Hours]])</f>
        <v>113.65833333333333</v>
      </c>
      <c r="AE70" s="3">
        <f>SUM(Table39[[#This Row],[CNA Hours Contract]], Table39[[#This Row],[NA in Training Hours Contract]], Table39[[#This Row],[Med Aide/Tech Hours Contract]])</f>
        <v>1.8333333333333333</v>
      </c>
      <c r="AF70" s="4">
        <f>Table39[[#This Row],[CNA/NA/Med Aide Contract Hours]]/Table39[[#This Row],[Total CNA, NA in Training, Med Aide/Tech Hours]]</f>
        <v>1.6130214825133805E-2</v>
      </c>
      <c r="AG70" s="3">
        <v>90.224999999999994</v>
      </c>
      <c r="AH70" s="3">
        <v>1.8333333333333333</v>
      </c>
      <c r="AI70" s="4">
        <f>Table39[[#This Row],[CNA Hours Contract]]/Table39[[#This Row],[CNA Hours]]</f>
        <v>2.0319571441765955E-2</v>
      </c>
      <c r="AJ70" s="3">
        <v>1.663888888888889</v>
      </c>
      <c r="AK70" s="3">
        <v>0</v>
      </c>
      <c r="AL70" s="4">
        <f>Table39[[#This Row],[NA in Training Hours Contract]]/Table39[[#This Row],[NA in Training Hours]]</f>
        <v>0</v>
      </c>
      <c r="AM70" s="3">
        <v>21.769444444444446</v>
      </c>
      <c r="AN70" s="3">
        <v>0</v>
      </c>
      <c r="AO70" s="4">
        <f>Table39[[#This Row],[Med Aide/Tech Hours Contract]]/Table39[[#This Row],[Med Aide/Tech Hours]]</f>
        <v>0</v>
      </c>
      <c r="AP70" s="1" t="s">
        <v>68</v>
      </c>
      <c r="AQ70" s="1">
        <v>3</v>
      </c>
    </row>
    <row r="71" spans="1:43" x14ac:dyDescent="0.2">
      <c r="A71" s="1" t="s">
        <v>220</v>
      </c>
      <c r="B71" s="1" t="s">
        <v>292</v>
      </c>
      <c r="C71" s="1" t="s">
        <v>487</v>
      </c>
      <c r="D71" s="1" t="s">
        <v>554</v>
      </c>
      <c r="E71" s="3">
        <v>55.62222222222222</v>
      </c>
      <c r="F71" s="3">
        <f t="shared" si="6"/>
        <v>202.23188888888888</v>
      </c>
      <c r="G71" s="3">
        <f>SUM(Table39[[#This Row],[RN Hours Contract (W/ Admin, DON)]], Table39[[#This Row],[LPN Contract Hours (w/ Admin)]], Table39[[#This Row],[CNA/NA/Med Aide Contract Hours]])</f>
        <v>11.665111111111113</v>
      </c>
      <c r="H71" s="4">
        <f>Table39[[#This Row],[Total Contract Hours]]/Table39[[#This Row],[Total Hours Nurse Staffing]]</f>
        <v>5.7681858065026577E-2</v>
      </c>
      <c r="I71" s="3">
        <f>SUM(Table39[[#This Row],[RN Hours]], Table39[[#This Row],[RN Admin Hours]], Table39[[#This Row],[RN DON Hours]])</f>
        <v>48.763777777777783</v>
      </c>
      <c r="J71" s="3">
        <f t="shared" si="4"/>
        <v>6.961333333333334</v>
      </c>
      <c r="K71" s="4">
        <f>Table39[[#This Row],[RN Hours Contract (W/ Admin, DON)]]/Table39[[#This Row],[RN Hours (w/ Admin, DON)]]</f>
        <v>0.14275623527481693</v>
      </c>
      <c r="L71" s="3">
        <v>37.881333333333338</v>
      </c>
      <c r="M71" s="3">
        <v>6.961333333333334</v>
      </c>
      <c r="N71" s="4">
        <f>Table39[[#This Row],[RN Hours Contract]]/Table39[[#This Row],[RN Hours]]</f>
        <v>0.18376685086762171</v>
      </c>
      <c r="O71" s="3">
        <v>5.6324444444444444</v>
      </c>
      <c r="P71" s="3">
        <v>0</v>
      </c>
      <c r="Q71" s="4">
        <f>Table39[[#This Row],[RN Admin Hours Contract]]/Table39[[#This Row],[RN Admin Hours]]</f>
        <v>0</v>
      </c>
      <c r="R71" s="3">
        <v>5.25</v>
      </c>
      <c r="S71" s="3">
        <v>0</v>
      </c>
      <c r="T71" s="4">
        <f>Table39[[#This Row],[RN DON Hours Contract]]/Table39[[#This Row],[RN DON Hours]]</f>
        <v>0</v>
      </c>
      <c r="U71" s="3">
        <f>SUM(Table39[[#This Row],[LPN Hours]], Table39[[#This Row],[LPN Admin Hours]])</f>
        <v>51.978333333333332</v>
      </c>
      <c r="V71" s="3">
        <f>Table39[[#This Row],[LPN Hours Contract]]+Table39[[#This Row],[LPN Admin Hours Contract]]</f>
        <v>1.6008888888888888</v>
      </c>
      <c r="W71" s="4">
        <f t="shared" si="5"/>
        <v>3.0799157768728422E-2</v>
      </c>
      <c r="X71" s="3">
        <v>46.336555555555556</v>
      </c>
      <c r="Y71" s="3">
        <v>1.6008888888888888</v>
      </c>
      <c r="Z71" s="4">
        <f>Table39[[#This Row],[LPN Hours Contract]]/Table39[[#This Row],[LPN Hours]]</f>
        <v>3.4549156053895531E-2</v>
      </c>
      <c r="AA71" s="3">
        <v>5.6417777777777776</v>
      </c>
      <c r="AB71" s="3">
        <v>0</v>
      </c>
      <c r="AC71" s="4">
        <f>Table39[[#This Row],[LPN Admin Hours Contract]]/Table39[[#This Row],[LPN Admin Hours]]</f>
        <v>0</v>
      </c>
      <c r="AD71" s="3">
        <f>SUM(Table39[[#This Row],[CNA Hours]], Table39[[#This Row],[NA in Training Hours]], Table39[[#This Row],[Med Aide/Tech Hours]])</f>
        <v>101.48977777777777</v>
      </c>
      <c r="AE71" s="3">
        <f>SUM(Table39[[#This Row],[CNA Hours Contract]], Table39[[#This Row],[NA in Training Hours Contract]], Table39[[#This Row],[Med Aide/Tech Hours Contract]])</f>
        <v>3.1028888888888888</v>
      </c>
      <c r="AF71" s="4">
        <f>Table39[[#This Row],[CNA/NA/Med Aide Contract Hours]]/Table39[[#This Row],[Total CNA, NA in Training, Med Aide/Tech Hours]]</f>
        <v>3.0573412976457399E-2</v>
      </c>
      <c r="AG71" s="3">
        <v>101.48977777777777</v>
      </c>
      <c r="AH71" s="3">
        <v>3.1028888888888888</v>
      </c>
      <c r="AI71" s="4">
        <f>Table39[[#This Row],[CNA Hours Contract]]/Table39[[#This Row],[CNA Hours]]</f>
        <v>3.0573412976457399E-2</v>
      </c>
      <c r="AJ71" s="3">
        <v>0</v>
      </c>
      <c r="AK71" s="3">
        <v>0</v>
      </c>
      <c r="AL71" s="4">
        <v>0</v>
      </c>
      <c r="AM71" s="3">
        <v>0</v>
      </c>
      <c r="AN71" s="3">
        <v>0</v>
      </c>
      <c r="AO71" s="4">
        <v>0</v>
      </c>
      <c r="AP71" s="1" t="s">
        <v>69</v>
      </c>
      <c r="AQ71" s="1">
        <v>3</v>
      </c>
    </row>
    <row r="72" spans="1:43" x14ac:dyDescent="0.2">
      <c r="A72" s="1" t="s">
        <v>220</v>
      </c>
      <c r="B72" s="1" t="s">
        <v>293</v>
      </c>
      <c r="C72" s="1" t="s">
        <v>488</v>
      </c>
      <c r="D72" s="1" t="s">
        <v>546</v>
      </c>
      <c r="E72" s="3">
        <v>139.61111111111111</v>
      </c>
      <c r="F72" s="3">
        <f t="shared" si="6"/>
        <v>534.15444444444438</v>
      </c>
      <c r="G72" s="3">
        <f>SUM(Table39[[#This Row],[RN Hours Contract (W/ Admin, DON)]], Table39[[#This Row],[LPN Contract Hours (w/ Admin)]], Table39[[#This Row],[CNA/NA/Med Aide Contract Hours]])</f>
        <v>66.579555555555544</v>
      </c>
      <c r="H72" s="4">
        <f>Table39[[#This Row],[Total Contract Hours]]/Table39[[#This Row],[Total Hours Nurse Staffing]]</f>
        <v>0.12464476566286488</v>
      </c>
      <c r="I72" s="3">
        <f>SUM(Table39[[#This Row],[RN Hours]], Table39[[#This Row],[RN Admin Hours]], Table39[[#This Row],[RN DON Hours]])</f>
        <v>122.62711111111111</v>
      </c>
      <c r="J72" s="3">
        <f t="shared" si="4"/>
        <v>19.107666666666677</v>
      </c>
      <c r="K72" s="4">
        <f>Table39[[#This Row],[RN Hours Contract (W/ Admin, DON)]]/Table39[[#This Row],[RN Hours (w/ Admin, DON)]]</f>
        <v>0.15581926780737276</v>
      </c>
      <c r="L72" s="3">
        <v>93.532666666666671</v>
      </c>
      <c r="M72" s="3">
        <v>19.107666666666677</v>
      </c>
      <c r="N72" s="4">
        <f>Table39[[#This Row],[RN Hours Contract]]/Table39[[#This Row],[RN Hours]]</f>
        <v>0.20428869770989114</v>
      </c>
      <c r="O72" s="3">
        <v>24.205555555555556</v>
      </c>
      <c r="P72" s="3">
        <v>0</v>
      </c>
      <c r="Q72" s="4">
        <f>Table39[[#This Row],[RN Admin Hours Contract]]/Table39[[#This Row],[RN Admin Hours]]</f>
        <v>0</v>
      </c>
      <c r="R72" s="3">
        <v>4.8888888888888893</v>
      </c>
      <c r="S72" s="3">
        <v>0</v>
      </c>
      <c r="T72" s="4">
        <f>Table39[[#This Row],[RN DON Hours Contract]]/Table39[[#This Row],[RN DON Hours]]</f>
        <v>0</v>
      </c>
      <c r="U72" s="3">
        <f>SUM(Table39[[#This Row],[LPN Hours]], Table39[[#This Row],[LPN Admin Hours]])</f>
        <v>102.72977777777778</v>
      </c>
      <c r="V72" s="3">
        <f>Table39[[#This Row],[LPN Hours Contract]]+Table39[[#This Row],[LPN Admin Hours Contract]]</f>
        <v>7.1841111111111138</v>
      </c>
      <c r="W72" s="4">
        <f t="shared" si="5"/>
        <v>6.993211964939304E-2</v>
      </c>
      <c r="X72" s="3">
        <v>102.66311111111112</v>
      </c>
      <c r="Y72" s="3">
        <v>7.1841111111111138</v>
      </c>
      <c r="Z72" s="4">
        <f>Table39[[#This Row],[LPN Hours Contract]]/Table39[[#This Row],[LPN Hours]]</f>
        <v>6.9977531689409178E-2</v>
      </c>
      <c r="AA72" s="3">
        <v>6.6666666666666666E-2</v>
      </c>
      <c r="AB72" s="3">
        <v>0</v>
      </c>
      <c r="AC72" s="4">
        <f>Table39[[#This Row],[LPN Admin Hours Contract]]/Table39[[#This Row],[LPN Admin Hours]]</f>
        <v>0</v>
      </c>
      <c r="AD72" s="3">
        <f>SUM(Table39[[#This Row],[CNA Hours]], Table39[[#This Row],[NA in Training Hours]], Table39[[#This Row],[Med Aide/Tech Hours]])</f>
        <v>308.79755555555556</v>
      </c>
      <c r="AE72" s="3">
        <f>SUM(Table39[[#This Row],[CNA Hours Contract]], Table39[[#This Row],[NA in Training Hours Contract]], Table39[[#This Row],[Med Aide/Tech Hours Contract]])</f>
        <v>40.287777777777755</v>
      </c>
      <c r="AF72" s="4">
        <f>Table39[[#This Row],[CNA/NA/Med Aide Contract Hours]]/Table39[[#This Row],[Total CNA, NA in Training, Med Aide/Tech Hours]]</f>
        <v>0.13046663437894218</v>
      </c>
      <c r="AG72" s="3">
        <v>299.91122222222219</v>
      </c>
      <c r="AH72" s="3">
        <v>40.287777777777755</v>
      </c>
      <c r="AI72" s="4">
        <f>Table39[[#This Row],[CNA Hours Contract]]/Table39[[#This Row],[CNA Hours]]</f>
        <v>0.13433234501617325</v>
      </c>
      <c r="AJ72" s="3">
        <v>3.5118888888888886</v>
      </c>
      <c r="AK72" s="3">
        <v>0</v>
      </c>
      <c r="AL72" s="4">
        <f>Table39[[#This Row],[NA in Training Hours Contract]]/Table39[[#This Row],[NA in Training Hours]]</f>
        <v>0</v>
      </c>
      <c r="AM72" s="3">
        <v>5.3744444444444444</v>
      </c>
      <c r="AN72" s="3">
        <v>0</v>
      </c>
      <c r="AO72" s="4">
        <f>Table39[[#This Row],[Med Aide/Tech Hours Contract]]/Table39[[#This Row],[Med Aide/Tech Hours]]</f>
        <v>0</v>
      </c>
      <c r="AP72" s="1" t="s">
        <v>70</v>
      </c>
      <c r="AQ72" s="1">
        <v>3</v>
      </c>
    </row>
    <row r="73" spans="1:43" x14ac:dyDescent="0.2">
      <c r="A73" s="1" t="s">
        <v>220</v>
      </c>
      <c r="B73" s="1" t="s">
        <v>294</v>
      </c>
      <c r="C73" s="1" t="s">
        <v>486</v>
      </c>
      <c r="D73" s="1" t="s">
        <v>537</v>
      </c>
      <c r="E73" s="3">
        <v>67.7</v>
      </c>
      <c r="F73" s="3">
        <f t="shared" si="6"/>
        <v>295.65855555555555</v>
      </c>
      <c r="G73" s="3">
        <f>SUM(Table39[[#This Row],[RN Hours Contract (W/ Admin, DON)]], Table39[[#This Row],[LPN Contract Hours (w/ Admin)]], Table39[[#This Row],[CNA/NA/Med Aide Contract Hours]])</f>
        <v>8.6666666666666679</v>
      </c>
      <c r="H73" s="4">
        <f>Table39[[#This Row],[Total Contract Hours]]/Table39[[#This Row],[Total Hours Nurse Staffing]]</f>
        <v>2.9313092768046629E-2</v>
      </c>
      <c r="I73" s="3">
        <f>SUM(Table39[[#This Row],[RN Hours]], Table39[[#This Row],[RN Admin Hours]], Table39[[#This Row],[RN DON Hours]])</f>
        <v>66.283333333333331</v>
      </c>
      <c r="J73" s="3">
        <f t="shared" si="4"/>
        <v>4.6027777777777779</v>
      </c>
      <c r="K73" s="4">
        <f>Table39[[#This Row],[RN Hours Contract (W/ Admin, DON)]]/Table39[[#This Row],[RN Hours (w/ Admin, DON)]]</f>
        <v>6.9440952141480175E-2</v>
      </c>
      <c r="L73" s="3">
        <v>36.325000000000003</v>
      </c>
      <c r="M73" s="3">
        <v>2.2000000000000002</v>
      </c>
      <c r="N73" s="4">
        <f>Table39[[#This Row],[RN Hours Contract]]/Table39[[#This Row],[RN Hours]]</f>
        <v>6.0564349621472814E-2</v>
      </c>
      <c r="O73" s="3">
        <v>24.269444444444446</v>
      </c>
      <c r="P73" s="3">
        <v>2.4027777777777777</v>
      </c>
      <c r="Q73" s="4">
        <f>Table39[[#This Row],[RN Admin Hours Contract]]/Table39[[#This Row],[RN Admin Hours]]</f>
        <v>9.9004234863225349E-2</v>
      </c>
      <c r="R73" s="3">
        <v>5.6888888888888891</v>
      </c>
      <c r="S73" s="3">
        <v>0</v>
      </c>
      <c r="T73" s="4">
        <f>Table39[[#This Row],[RN DON Hours Contract]]/Table39[[#This Row],[RN DON Hours]]</f>
        <v>0</v>
      </c>
      <c r="U73" s="3">
        <f>SUM(Table39[[#This Row],[LPN Hours]], Table39[[#This Row],[LPN Admin Hours]])</f>
        <v>46.527777777777779</v>
      </c>
      <c r="V73" s="3">
        <f>Table39[[#This Row],[LPN Hours Contract]]+Table39[[#This Row],[LPN Admin Hours Contract]]</f>
        <v>2.4222222222222221</v>
      </c>
      <c r="W73" s="4">
        <f t="shared" si="5"/>
        <v>5.2059701492537309E-2</v>
      </c>
      <c r="X73" s="3">
        <v>45.37222222222222</v>
      </c>
      <c r="Y73" s="3">
        <v>1.2666666666666666</v>
      </c>
      <c r="Z73" s="4">
        <f>Table39[[#This Row],[LPN Hours Contract]]/Table39[[#This Row],[LPN Hours]]</f>
        <v>2.7917227868250277E-2</v>
      </c>
      <c r="AA73" s="3">
        <v>1.1555555555555554</v>
      </c>
      <c r="AB73" s="3">
        <v>1.1555555555555554</v>
      </c>
      <c r="AC73" s="4">
        <f>Table39[[#This Row],[LPN Admin Hours Contract]]/Table39[[#This Row],[LPN Admin Hours]]</f>
        <v>1</v>
      </c>
      <c r="AD73" s="3">
        <f>SUM(Table39[[#This Row],[CNA Hours]], Table39[[#This Row],[NA in Training Hours]], Table39[[#This Row],[Med Aide/Tech Hours]])</f>
        <v>182.84744444444445</v>
      </c>
      <c r="AE73" s="3">
        <f>SUM(Table39[[#This Row],[CNA Hours Contract]], Table39[[#This Row],[NA in Training Hours Contract]], Table39[[#This Row],[Med Aide/Tech Hours Contract]])</f>
        <v>1.6416666666666666</v>
      </c>
      <c r="AF73" s="4">
        <f>Table39[[#This Row],[CNA/NA/Med Aide Contract Hours]]/Table39[[#This Row],[Total CNA, NA in Training, Med Aide/Tech Hours]]</f>
        <v>8.9783407783173216E-3</v>
      </c>
      <c r="AG73" s="3">
        <v>182.84744444444445</v>
      </c>
      <c r="AH73" s="3">
        <v>1.6416666666666666</v>
      </c>
      <c r="AI73" s="4">
        <f>Table39[[#This Row],[CNA Hours Contract]]/Table39[[#This Row],[CNA Hours]]</f>
        <v>8.9783407783173216E-3</v>
      </c>
      <c r="AJ73" s="3">
        <v>0</v>
      </c>
      <c r="AK73" s="3">
        <v>0</v>
      </c>
      <c r="AL73" s="4">
        <v>0</v>
      </c>
      <c r="AM73" s="3">
        <v>0</v>
      </c>
      <c r="AN73" s="3">
        <v>0</v>
      </c>
      <c r="AO73" s="4">
        <v>0</v>
      </c>
      <c r="AP73" s="1" t="s">
        <v>71</v>
      </c>
      <c r="AQ73" s="1">
        <v>3</v>
      </c>
    </row>
    <row r="74" spans="1:43" x14ac:dyDescent="0.2">
      <c r="A74" s="1" t="s">
        <v>220</v>
      </c>
      <c r="B74" s="1" t="s">
        <v>295</v>
      </c>
      <c r="C74" s="1" t="s">
        <v>459</v>
      </c>
      <c r="D74" s="1" t="s">
        <v>543</v>
      </c>
      <c r="E74" s="3">
        <v>40.911111111111111</v>
      </c>
      <c r="F74" s="3">
        <f t="shared" si="6"/>
        <v>175.83333333333331</v>
      </c>
      <c r="G74" s="3">
        <f>SUM(Table39[[#This Row],[RN Hours Contract (W/ Admin, DON)]], Table39[[#This Row],[LPN Contract Hours (w/ Admin)]], Table39[[#This Row],[CNA/NA/Med Aide Contract Hours]])</f>
        <v>3.822222222222222</v>
      </c>
      <c r="H74" s="4">
        <f>Table39[[#This Row],[Total Contract Hours]]/Table39[[#This Row],[Total Hours Nurse Staffing]]</f>
        <v>2.1737756714060034E-2</v>
      </c>
      <c r="I74" s="3">
        <f>SUM(Table39[[#This Row],[RN Hours]], Table39[[#This Row],[RN Admin Hours]], Table39[[#This Row],[RN DON Hours]])</f>
        <v>49.711111111111109</v>
      </c>
      <c r="J74" s="3">
        <f t="shared" si="4"/>
        <v>1.6888888888888889</v>
      </c>
      <c r="K74" s="4">
        <f>Table39[[#This Row],[RN Hours Contract (W/ Admin, DON)]]/Table39[[#This Row],[RN Hours (w/ Admin, DON)]]</f>
        <v>3.3974072418417524E-2</v>
      </c>
      <c r="L74" s="3">
        <v>36.516666666666666</v>
      </c>
      <c r="M74" s="3">
        <v>1.6888888888888889</v>
      </c>
      <c r="N74" s="4">
        <f>Table39[[#This Row],[RN Hours Contract]]/Table39[[#This Row],[RN Hours]]</f>
        <v>4.624980982808459E-2</v>
      </c>
      <c r="O74" s="3">
        <v>7.5944444444444441</v>
      </c>
      <c r="P74" s="3">
        <v>0</v>
      </c>
      <c r="Q74" s="4">
        <f>Table39[[#This Row],[RN Admin Hours Contract]]/Table39[[#This Row],[RN Admin Hours]]</f>
        <v>0</v>
      </c>
      <c r="R74" s="3">
        <v>5.6</v>
      </c>
      <c r="S74" s="3">
        <v>0</v>
      </c>
      <c r="T74" s="4">
        <f>Table39[[#This Row],[RN DON Hours Contract]]/Table39[[#This Row],[RN DON Hours]]</f>
        <v>0</v>
      </c>
      <c r="U74" s="3">
        <f>SUM(Table39[[#This Row],[LPN Hours]], Table39[[#This Row],[LPN Admin Hours]])</f>
        <v>35.180555555555557</v>
      </c>
      <c r="V74" s="3">
        <f>Table39[[#This Row],[LPN Hours Contract]]+Table39[[#This Row],[LPN Admin Hours Contract]]</f>
        <v>0.93333333333333335</v>
      </c>
      <c r="W74" s="4">
        <f t="shared" si="5"/>
        <v>2.6529806553493879E-2</v>
      </c>
      <c r="X74" s="3">
        <v>35.180555555555557</v>
      </c>
      <c r="Y74" s="3">
        <v>0.93333333333333335</v>
      </c>
      <c r="Z74" s="4">
        <f>Table39[[#This Row],[LPN Hours Contract]]/Table39[[#This Row],[LPN Hours]]</f>
        <v>2.6529806553493879E-2</v>
      </c>
      <c r="AA74" s="3">
        <v>0</v>
      </c>
      <c r="AB74" s="3">
        <v>0</v>
      </c>
      <c r="AC74" s="4">
        <v>0</v>
      </c>
      <c r="AD74" s="3">
        <f>SUM(Table39[[#This Row],[CNA Hours]], Table39[[#This Row],[NA in Training Hours]], Table39[[#This Row],[Med Aide/Tech Hours]])</f>
        <v>90.941666666666663</v>
      </c>
      <c r="AE74" s="3">
        <f>SUM(Table39[[#This Row],[CNA Hours Contract]], Table39[[#This Row],[NA in Training Hours Contract]], Table39[[#This Row],[Med Aide/Tech Hours Contract]])</f>
        <v>1.2</v>
      </c>
      <c r="AF74" s="4">
        <f>Table39[[#This Row],[CNA/NA/Med Aide Contract Hours]]/Table39[[#This Row],[Total CNA, NA in Training, Med Aide/Tech Hours]]</f>
        <v>1.3195271694309538E-2</v>
      </c>
      <c r="AG74" s="3">
        <v>90.941666666666663</v>
      </c>
      <c r="AH74" s="3">
        <v>1.2</v>
      </c>
      <c r="AI74" s="4">
        <f>Table39[[#This Row],[CNA Hours Contract]]/Table39[[#This Row],[CNA Hours]]</f>
        <v>1.3195271694309538E-2</v>
      </c>
      <c r="AJ74" s="3">
        <v>0</v>
      </c>
      <c r="AK74" s="3">
        <v>0</v>
      </c>
      <c r="AL74" s="4">
        <v>0</v>
      </c>
      <c r="AM74" s="3">
        <v>0</v>
      </c>
      <c r="AN74" s="3">
        <v>0</v>
      </c>
      <c r="AO74" s="4">
        <v>0</v>
      </c>
      <c r="AP74" s="1" t="s">
        <v>72</v>
      </c>
      <c r="AQ74" s="1">
        <v>3</v>
      </c>
    </row>
    <row r="75" spans="1:43" x14ac:dyDescent="0.2">
      <c r="A75" s="1" t="s">
        <v>220</v>
      </c>
      <c r="B75" s="1" t="s">
        <v>296</v>
      </c>
      <c r="C75" s="1" t="s">
        <v>489</v>
      </c>
      <c r="D75" s="1" t="s">
        <v>541</v>
      </c>
      <c r="E75" s="3">
        <v>74.7</v>
      </c>
      <c r="F75" s="3">
        <f t="shared" si="6"/>
        <v>292.79288888888891</v>
      </c>
      <c r="G75" s="3">
        <f>SUM(Table39[[#This Row],[RN Hours Contract (W/ Admin, DON)]], Table39[[#This Row],[LPN Contract Hours (w/ Admin)]], Table39[[#This Row],[CNA/NA/Med Aide Contract Hours]])</f>
        <v>15.471333333333334</v>
      </c>
      <c r="H75" s="4">
        <f>Table39[[#This Row],[Total Contract Hours]]/Table39[[#This Row],[Total Hours Nurse Staffing]]</f>
        <v>5.2840536503618786E-2</v>
      </c>
      <c r="I75" s="3">
        <f>SUM(Table39[[#This Row],[RN Hours]], Table39[[#This Row],[RN Admin Hours]], Table39[[#This Row],[RN DON Hours]])</f>
        <v>54.017333333333333</v>
      </c>
      <c r="J75" s="3">
        <f t="shared" si="4"/>
        <v>4.0954444444444444</v>
      </c>
      <c r="K75" s="4">
        <f>Table39[[#This Row],[RN Hours Contract (W/ Admin, DON)]]/Table39[[#This Row],[RN Hours (w/ Admin, DON)]]</f>
        <v>7.5817227392030548E-2</v>
      </c>
      <c r="L75" s="3">
        <v>38.854333333333329</v>
      </c>
      <c r="M75" s="3">
        <v>4.0954444444444444</v>
      </c>
      <c r="N75" s="4">
        <f>Table39[[#This Row],[RN Hours Contract]]/Table39[[#This Row],[RN Hours]]</f>
        <v>0.10540508852151484</v>
      </c>
      <c r="O75" s="3">
        <v>9.7407777777777778</v>
      </c>
      <c r="P75" s="3">
        <v>0</v>
      </c>
      <c r="Q75" s="4">
        <f>Table39[[#This Row],[RN Admin Hours Contract]]/Table39[[#This Row],[RN Admin Hours]]</f>
        <v>0</v>
      </c>
      <c r="R75" s="3">
        <v>5.4222222222222225</v>
      </c>
      <c r="S75" s="3">
        <v>0</v>
      </c>
      <c r="T75" s="4">
        <f>Table39[[#This Row],[RN DON Hours Contract]]/Table39[[#This Row],[RN DON Hours]]</f>
        <v>0</v>
      </c>
      <c r="U75" s="3">
        <f>SUM(Table39[[#This Row],[LPN Hours]], Table39[[#This Row],[LPN Admin Hours]])</f>
        <v>80.323444444444448</v>
      </c>
      <c r="V75" s="3">
        <f>Table39[[#This Row],[LPN Hours Contract]]+Table39[[#This Row],[LPN Admin Hours Contract]]</f>
        <v>3.2762222222222226</v>
      </c>
      <c r="W75" s="4">
        <f t="shared" si="5"/>
        <v>4.0787870152757394E-2</v>
      </c>
      <c r="X75" s="3">
        <v>69.156777777777776</v>
      </c>
      <c r="Y75" s="3">
        <v>3.2762222222222226</v>
      </c>
      <c r="Z75" s="4">
        <f>Table39[[#This Row],[LPN Hours Contract]]/Table39[[#This Row],[LPN Hours]]</f>
        <v>4.7373841400617928E-2</v>
      </c>
      <c r="AA75" s="3">
        <v>11.16666666666667</v>
      </c>
      <c r="AB75" s="3">
        <v>0</v>
      </c>
      <c r="AC75" s="4">
        <f>Table39[[#This Row],[LPN Admin Hours Contract]]/Table39[[#This Row],[LPN Admin Hours]]</f>
        <v>0</v>
      </c>
      <c r="AD75" s="3">
        <f>SUM(Table39[[#This Row],[CNA Hours]], Table39[[#This Row],[NA in Training Hours]], Table39[[#This Row],[Med Aide/Tech Hours]])</f>
        <v>158.45211111111112</v>
      </c>
      <c r="AE75" s="3">
        <f>SUM(Table39[[#This Row],[CNA Hours Contract]], Table39[[#This Row],[NA in Training Hours Contract]], Table39[[#This Row],[Med Aide/Tech Hours Contract]])</f>
        <v>8.0996666666666659</v>
      </c>
      <c r="AF75" s="4">
        <f>Table39[[#This Row],[CNA/NA/Med Aide Contract Hours]]/Table39[[#This Row],[Total CNA, NA in Training, Med Aide/Tech Hours]]</f>
        <v>5.1117442423893926E-2</v>
      </c>
      <c r="AG75" s="3">
        <v>158.45211111111112</v>
      </c>
      <c r="AH75" s="3">
        <v>8.0996666666666659</v>
      </c>
      <c r="AI75" s="4">
        <f>Table39[[#This Row],[CNA Hours Contract]]/Table39[[#This Row],[CNA Hours]]</f>
        <v>5.1117442423893926E-2</v>
      </c>
      <c r="AJ75" s="3">
        <v>0</v>
      </c>
      <c r="AK75" s="3">
        <v>0</v>
      </c>
      <c r="AL75" s="4">
        <v>0</v>
      </c>
      <c r="AM75" s="3">
        <v>0</v>
      </c>
      <c r="AN75" s="3">
        <v>0</v>
      </c>
      <c r="AO75" s="4">
        <v>0</v>
      </c>
      <c r="AP75" s="1" t="s">
        <v>73</v>
      </c>
      <c r="AQ75" s="1">
        <v>3</v>
      </c>
    </row>
    <row r="76" spans="1:43" x14ac:dyDescent="0.2">
      <c r="A76" s="1" t="s">
        <v>220</v>
      </c>
      <c r="B76" s="1" t="s">
        <v>297</v>
      </c>
      <c r="C76" s="1" t="s">
        <v>490</v>
      </c>
      <c r="D76" s="1" t="s">
        <v>545</v>
      </c>
      <c r="E76" s="3">
        <v>100.83333333333333</v>
      </c>
      <c r="F76" s="3">
        <f t="shared" si="6"/>
        <v>394.03144444444445</v>
      </c>
      <c r="G76" s="3">
        <f>SUM(Table39[[#This Row],[RN Hours Contract (W/ Admin, DON)]], Table39[[#This Row],[LPN Contract Hours (w/ Admin)]], Table39[[#This Row],[CNA/NA/Med Aide Contract Hours]])</f>
        <v>18.745333333333331</v>
      </c>
      <c r="H76" s="4">
        <f>Table39[[#This Row],[Total Contract Hours]]/Table39[[#This Row],[Total Hours Nurse Staffing]]</f>
        <v>4.757319142324512E-2</v>
      </c>
      <c r="I76" s="3">
        <f>SUM(Table39[[#This Row],[RN Hours]], Table39[[#This Row],[RN Admin Hours]], Table39[[#This Row],[RN DON Hours]])</f>
        <v>123.75166666666667</v>
      </c>
      <c r="J76" s="3">
        <f t="shared" si="4"/>
        <v>3.3627777777777781</v>
      </c>
      <c r="K76" s="4">
        <f>Table39[[#This Row],[RN Hours Contract (W/ Admin, DON)]]/Table39[[#This Row],[RN Hours (w/ Admin, DON)]]</f>
        <v>2.7173595866273409E-2</v>
      </c>
      <c r="L76" s="3">
        <v>88.784999999999997</v>
      </c>
      <c r="M76" s="3">
        <v>3.3627777777777781</v>
      </c>
      <c r="N76" s="4">
        <f>Table39[[#This Row],[RN Hours Contract]]/Table39[[#This Row],[RN Hours]]</f>
        <v>3.7875517010506031E-2</v>
      </c>
      <c r="O76" s="3">
        <v>26.7</v>
      </c>
      <c r="P76" s="3">
        <v>0</v>
      </c>
      <c r="Q76" s="4">
        <f>Table39[[#This Row],[RN Admin Hours Contract]]/Table39[[#This Row],[RN Admin Hours]]</f>
        <v>0</v>
      </c>
      <c r="R76" s="3">
        <v>8.2666666666666675</v>
      </c>
      <c r="S76" s="3">
        <v>0</v>
      </c>
      <c r="T76" s="4">
        <f>Table39[[#This Row],[RN DON Hours Contract]]/Table39[[#This Row],[RN DON Hours]]</f>
        <v>0</v>
      </c>
      <c r="U76" s="3">
        <f>SUM(Table39[[#This Row],[LPN Hours]], Table39[[#This Row],[LPN Admin Hours]])</f>
        <v>59.098666666666666</v>
      </c>
      <c r="V76" s="3">
        <f>Table39[[#This Row],[LPN Hours Contract]]+Table39[[#This Row],[LPN Admin Hours Contract]]</f>
        <v>11.670888888888886</v>
      </c>
      <c r="W76" s="4">
        <f t="shared" si="5"/>
        <v>0.1974814246608308</v>
      </c>
      <c r="X76" s="3">
        <v>52.340333333333334</v>
      </c>
      <c r="Y76" s="3">
        <v>11.670888888888886</v>
      </c>
      <c r="Z76" s="4">
        <f>Table39[[#This Row],[LPN Hours Contract]]/Table39[[#This Row],[LPN Hours]]</f>
        <v>0.22298079025523118</v>
      </c>
      <c r="AA76" s="3">
        <v>6.7583333333333337</v>
      </c>
      <c r="AB76" s="3">
        <v>0</v>
      </c>
      <c r="AC76" s="4">
        <f>Table39[[#This Row],[LPN Admin Hours Contract]]/Table39[[#This Row],[LPN Admin Hours]]</f>
        <v>0</v>
      </c>
      <c r="AD76" s="3">
        <f>SUM(Table39[[#This Row],[CNA Hours]], Table39[[#This Row],[NA in Training Hours]], Table39[[#This Row],[Med Aide/Tech Hours]])</f>
        <v>211.18111111111111</v>
      </c>
      <c r="AE76" s="3">
        <f>SUM(Table39[[#This Row],[CNA Hours Contract]], Table39[[#This Row],[NA in Training Hours Contract]], Table39[[#This Row],[Med Aide/Tech Hours Contract]])</f>
        <v>3.7116666666666669</v>
      </c>
      <c r="AF76" s="4">
        <f>Table39[[#This Row],[CNA/NA/Med Aide Contract Hours]]/Table39[[#This Row],[Total CNA, NA in Training, Med Aide/Tech Hours]]</f>
        <v>1.7575751198286884E-2</v>
      </c>
      <c r="AG76" s="3">
        <v>196.30888888888887</v>
      </c>
      <c r="AH76" s="3">
        <v>3.7116666666666669</v>
      </c>
      <c r="AI76" s="4">
        <f>Table39[[#This Row],[CNA Hours Contract]]/Table39[[#This Row],[CNA Hours]]</f>
        <v>1.8907277646339673E-2</v>
      </c>
      <c r="AJ76" s="3">
        <v>0</v>
      </c>
      <c r="AK76" s="3">
        <v>0</v>
      </c>
      <c r="AL76" s="4">
        <v>0</v>
      </c>
      <c r="AM76" s="3">
        <v>14.872222222222222</v>
      </c>
      <c r="AN76" s="3">
        <v>0</v>
      </c>
      <c r="AO76" s="4">
        <f>Table39[[#This Row],[Med Aide/Tech Hours Contract]]/Table39[[#This Row],[Med Aide/Tech Hours]]</f>
        <v>0</v>
      </c>
      <c r="AP76" s="1" t="s">
        <v>74</v>
      </c>
      <c r="AQ76" s="1">
        <v>3</v>
      </c>
    </row>
    <row r="77" spans="1:43" x14ac:dyDescent="0.2">
      <c r="A77" s="1" t="s">
        <v>220</v>
      </c>
      <c r="B77" s="1" t="s">
        <v>298</v>
      </c>
      <c r="C77" s="1" t="s">
        <v>491</v>
      </c>
      <c r="D77" s="1" t="s">
        <v>544</v>
      </c>
      <c r="E77" s="3">
        <v>91.36666666666666</v>
      </c>
      <c r="F77" s="3">
        <f t="shared" si="6"/>
        <v>290.6921111111111</v>
      </c>
      <c r="G77" s="3">
        <f>SUM(Table39[[#This Row],[RN Hours Contract (W/ Admin, DON)]], Table39[[#This Row],[LPN Contract Hours (w/ Admin)]], Table39[[#This Row],[CNA/NA/Med Aide Contract Hours]])</f>
        <v>13.616555555555555</v>
      </c>
      <c r="H77" s="4">
        <f>Table39[[#This Row],[Total Contract Hours]]/Table39[[#This Row],[Total Hours Nurse Staffing]]</f>
        <v>4.6841847559980415E-2</v>
      </c>
      <c r="I77" s="3">
        <f>SUM(Table39[[#This Row],[RN Hours]], Table39[[#This Row],[RN Admin Hours]], Table39[[#This Row],[RN DON Hours]])</f>
        <v>59.186</v>
      </c>
      <c r="J77" s="3">
        <f t="shared" si="4"/>
        <v>2.2222222222222223E-2</v>
      </c>
      <c r="K77" s="4">
        <f>Table39[[#This Row],[RN Hours Contract (W/ Admin, DON)]]/Table39[[#This Row],[RN Hours (w/ Admin, DON)]]</f>
        <v>3.7546416757716731E-4</v>
      </c>
      <c r="L77" s="3">
        <v>35.157555555555554</v>
      </c>
      <c r="M77" s="3">
        <v>2.2222222222222223E-2</v>
      </c>
      <c r="N77" s="4">
        <f>Table39[[#This Row],[RN Hours Contract]]/Table39[[#This Row],[RN Hours]]</f>
        <v>6.3207529280887942E-4</v>
      </c>
      <c r="O77" s="3">
        <v>23.233999999999998</v>
      </c>
      <c r="P77" s="3">
        <v>0</v>
      </c>
      <c r="Q77" s="4">
        <f>Table39[[#This Row],[RN Admin Hours Contract]]/Table39[[#This Row],[RN Admin Hours]]</f>
        <v>0</v>
      </c>
      <c r="R77" s="3">
        <v>0.7944444444444444</v>
      </c>
      <c r="S77" s="3">
        <v>0</v>
      </c>
      <c r="T77" s="4">
        <f>Table39[[#This Row],[RN DON Hours Contract]]/Table39[[#This Row],[RN DON Hours]]</f>
        <v>0</v>
      </c>
      <c r="U77" s="3">
        <f>SUM(Table39[[#This Row],[LPN Hours]], Table39[[#This Row],[LPN Admin Hours]])</f>
        <v>69.726888888888894</v>
      </c>
      <c r="V77" s="3">
        <f>Table39[[#This Row],[LPN Hours Contract]]+Table39[[#This Row],[LPN Admin Hours Contract]]</f>
        <v>9.0138888888888893</v>
      </c>
      <c r="W77" s="4">
        <f t="shared" si="5"/>
        <v>0.12927421590905469</v>
      </c>
      <c r="X77" s="3">
        <v>62.348666666666666</v>
      </c>
      <c r="Y77" s="3">
        <v>8.9305555555555554</v>
      </c>
      <c r="Z77" s="4">
        <f>Table39[[#This Row],[LPN Hours Contract]]/Table39[[#This Row],[LPN Hours]]</f>
        <v>0.14323571028873466</v>
      </c>
      <c r="AA77" s="3">
        <v>7.378222222222222</v>
      </c>
      <c r="AB77" s="3">
        <v>8.3333333333333329E-2</v>
      </c>
      <c r="AC77" s="4">
        <f>Table39[[#This Row],[LPN Admin Hours Contract]]/Table39[[#This Row],[LPN Admin Hours]]</f>
        <v>1.1294500331305343E-2</v>
      </c>
      <c r="AD77" s="3">
        <f>SUM(Table39[[#This Row],[CNA Hours]], Table39[[#This Row],[NA in Training Hours]], Table39[[#This Row],[Med Aide/Tech Hours]])</f>
        <v>161.77922222222224</v>
      </c>
      <c r="AE77" s="3">
        <f>SUM(Table39[[#This Row],[CNA Hours Contract]], Table39[[#This Row],[NA in Training Hours Contract]], Table39[[#This Row],[Med Aide/Tech Hours Contract]])</f>
        <v>4.5804444444444439</v>
      </c>
      <c r="AF77" s="4">
        <f>Table39[[#This Row],[CNA/NA/Med Aide Contract Hours]]/Table39[[#This Row],[Total CNA, NA in Training, Med Aide/Tech Hours]]</f>
        <v>2.8312934019133065E-2</v>
      </c>
      <c r="AG77" s="3">
        <v>128.88388888888889</v>
      </c>
      <c r="AH77" s="3">
        <v>4.5804444444444439</v>
      </c>
      <c r="AI77" s="4">
        <f>Table39[[#This Row],[CNA Hours Contract]]/Table39[[#This Row],[CNA Hours]]</f>
        <v>3.5539309714600995E-2</v>
      </c>
      <c r="AJ77" s="3">
        <v>8.972666666666667</v>
      </c>
      <c r="AK77" s="3">
        <v>0</v>
      </c>
      <c r="AL77" s="4">
        <f>Table39[[#This Row],[NA in Training Hours Contract]]/Table39[[#This Row],[NA in Training Hours]]</f>
        <v>0</v>
      </c>
      <c r="AM77" s="3">
        <v>23.922666666666672</v>
      </c>
      <c r="AN77" s="3">
        <v>0</v>
      </c>
      <c r="AO77" s="4">
        <f>Table39[[#This Row],[Med Aide/Tech Hours Contract]]/Table39[[#This Row],[Med Aide/Tech Hours]]</f>
        <v>0</v>
      </c>
      <c r="AP77" s="1" t="s">
        <v>75</v>
      </c>
      <c r="AQ77" s="1">
        <v>3</v>
      </c>
    </row>
    <row r="78" spans="1:43" x14ac:dyDescent="0.2">
      <c r="A78" s="1" t="s">
        <v>220</v>
      </c>
      <c r="B78" s="1" t="s">
        <v>299</v>
      </c>
      <c r="C78" s="1" t="s">
        <v>492</v>
      </c>
      <c r="D78" s="1" t="s">
        <v>541</v>
      </c>
      <c r="E78" s="3">
        <v>98.388888888888886</v>
      </c>
      <c r="F78" s="3">
        <f t="shared" si="6"/>
        <v>376.49933333333331</v>
      </c>
      <c r="G78" s="3">
        <f>SUM(Table39[[#This Row],[RN Hours Contract (W/ Admin, DON)]], Table39[[#This Row],[LPN Contract Hours (w/ Admin)]], Table39[[#This Row],[CNA/NA/Med Aide Contract Hours]])</f>
        <v>82.925444444444452</v>
      </c>
      <c r="H78" s="4">
        <f>Table39[[#This Row],[Total Contract Hours]]/Table39[[#This Row],[Total Hours Nurse Staffing]]</f>
        <v>0.22025389450298571</v>
      </c>
      <c r="I78" s="3">
        <f>SUM(Table39[[#This Row],[RN Hours]], Table39[[#This Row],[RN Admin Hours]], Table39[[#This Row],[RN DON Hours]])</f>
        <v>88.228555555555559</v>
      </c>
      <c r="J78" s="3">
        <f t="shared" si="4"/>
        <v>22.398000000000007</v>
      </c>
      <c r="K78" s="4">
        <f>Table39[[#This Row],[RN Hours Contract (W/ Admin, DON)]]/Table39[[#This Row],[RN Hours (w/ Admin, DON)]]</f>
        <v>0.25386338764093769</v>
      </c>
      <c r="L78" s="3">
        <v>71.059666666666672</v>
      </c>
      <c r="M78" s="3">
        <v>22.398000000000007</v>
      </c>
      <c r="N78" s="4">
        <f>Table39[[#This Row],[RN Hours Contract]]/Table39[[#This Row],[RN Hours]]</f>
        <v>0.31519990242941387</v>
      </c>
      <c r="O78" s="3">
        <v>11.568888888888889</v>
      </c>
      <c r="P78" s="3">
        <v>0</v>
      </c>
      <c r="Q78" s="4">
        <f>Table39[[#This Row],[RN Admin Hours Contract]]/Table39[[#This Row],[RN Admin Hours]]</f>
        <v>0</v>
      </c>
      <c r="R78" s="3">
        <v>5.6</v>
      </c>
      <c r="S78" s="3">
        <v>0</v>
      </c>
      <c r="T78" s="4">
        <f>Table39[[#This Row],[RN DON Hours Contract]]/Table39[[#This Row],[RN DON Hours]]</f>
        <v>0</v>
      </c>
      <c r="U78" s="3">
        <f>SUM(Table39[[#This Row],[LPN Hours]], Table39[[#This Row],[LPN Admin Hours]])</f>
        <v>80.051999999999992</v>
      </c>
      <c r="V78" s="3">
        <f>Table39[[#This Row],[LPN Hours Contract]]+Table39[[#This Row],[LPN Admin Hours Contract]]</f>
        <v>22.142666666666667</v>
      </c>
      <c r="W78" s="4">
        <f t="shared" si="5"/>
        <v>0.27660354103166279</v>
      </c>
      <c r="X78" s="3">
        <v>75.49433333333333</v>
      </c>
      <c r="Y78" s="3">
        <v>22.142666666666667</v>
      </c>
      <c r="Z78" s="4">
        <f>Table39[[#This Row],[LPN Hours Contract]]/Table39[[#This Row],[LPN Hours]]</f>
        <v>0.29330236706507773</v>
      </c>
      <c r="AA78" s="3">
        <v>4.557666666666667</v>
      </c>
      <c r="AB78" s="3">
        <v>0</v>
      </c>
      <c r="AC78" s="4">
        <f>Table39[[#This Row],[LPN Admin Hours Contract]]/Table39[[#This Row],[LPN Admin Hours]]</f>
        <v>0</v>
      </c>
      <c r="AD78" s="3">
        <f>SUM(Table39[[#This Row],[CNA Hours]], Table39[[#This Row],[NA in Training Hours]], Table39[[#This Row],[Med Aide/Tech Hours]])</f>
        <v>208.21877777777777</v>
      </c>
      <c r="AE78" s="3">
        <f>SUM(Table39[[#This Row],[CNA Hours Contract]], Table39[[#This Row],[NA in Training Hours Contract]], Table39[[#This Row],[Med Aide/Tech Hours Contract]])</f>
        <v>38.384777777777778</v>
      </c>
      <c r="AF78" s="4">
        <f>Table39[[#This Row],[CNA/NA/Med Aide Contract Hours]]/Table39[[#This Row],[Total CNA, NA in Training, Med Aide/Tech Hours]]</f>
        <v>0.18434830031873525</v>
      </c>
      <c r="AG78" s="3">
        <v>171.81911111111111</v>
      </c>
      <c r="AH78" s="3">
        <v>38.384777777777778</v>
      </c>
      <c r="AI78" s="4">
        <f>Table39[[#This Row],[CNA Hours Contract]]/Table39[[#This Row],[CNA Hours]]</f>
        <v>0.22340226025820437</v>
      </c>
      <c r="AJ78" s="3">
        <v>31.256777777777778</v>
      </c>
      <c r="AK78" s="3">
        <v>0</v>
      </c>
      <c r="AL78" s="4">
        <f>Table39[[#This Row],[NA in Training Hours Contract]]/Table39[[#This Row],[NA in Training Hours]]</f>
        <v>0</v>
      </c>
      <c r="AM78" s="3">
        <v>5.142888888888888</v>
      </c>
      <c r="AN78" s="3">
        <v>0</v>
      </c>
      <c r="AO78" s="4">
        <f>Table39[[#This Row],[Med Aide/Tech Hours Contract]]/Table39[[#This Row],[Med Aide/Tech Hours]]</f>
        <v>0</v>
      </c>
      <c r="AP78" s="1" t="s">
        <v>76</v>
      </c>
      <c r="AQ78" s="1">
        <v>3</v>
      </c>
    </row>
    <row r="79" spans="1:43" x14ac:dyDescent="0.2">
      <c r="A79" s="1" t="s">
        <v>220</v>
      </c>
      <c r="B79" s="1" t="s">
        <v>300</v>
      </c>
      <c r="C79" s="1" t="s">
        <v>493</v>
      </c>
      <c r="D79" s="1" t="s">
        <v>535</v>
      </c>
      <c r="E79" s="3">
        <v>96.433333333333337</v>
      </c>
      <c r="F79" s="3">
        <f t="shared" si="6"/>
        <v>394.46011111111113</v>
      </c>
      <c r="G79" s="3">
        <f>SUM(Table39[[#This Row],[RN Hours Contract (W/ Admin, DON)]], Table39[[#This Row],[LPN Contract Hours (w/ Admin)]], Table39[[#This Row],[CNA/NA/Med Aide Contract Hours]])</f>
        <v>0</v>
      </c>
      <c r="H79" s="4">
        <f>Table39[[#This Row],[Total Contract Hours]]/Table39[[#This Row],[Total Hours Nurse Staffing]]</f>
        <v>0</v>
      </c>
      <c r="I79" s="3">
        <f>SUM(Table39[[#This Row],[RN Hours]], Table39[[#This Row],[RN Admin Hours]], Table39[[#This Row],[RN DON Hours]])</f>
        <v>67.36355555555555</v>
      </c>
      <c r="J79" s="3">
        <f t="shared" si="4"/>
        <v>0</v>
      </c>
      <c r="K79" s="4">
        <f>Table39[[#This Row],[RN Hours Contract (W/ Admin, DON)]]/Table39[[#This Row],[RN Hours (w/ Admin, DON)]]</f>
        <v>0</v>
      </c>
      <c r="L79" s="3">
        <v>35.083444444444446</v>
      </c>
      <c r="M79" s="3">
        <v>0</v>
      </c>
      <c r="N79" s="4">
        <f>Table39[[#This Row],[RN Hours Contract]]/Table39[[#This Row],[RN Hours]]</f>
        <v>0</v>
      </c>
      <c r="O79" s="3">
        <v>29.736111111111111</v>
      </c>
      <c r="P79" s="3">
        <v>0</v>
      </c>
      <c r="Q79" s="4">
        <f>Table39[[#This Row],[RN Admin Hours Contract]]/Table39[[#This Row],[RN Admin Hours]]</f>
        <v>0</v>
      </c>
      <c r="R79" s="3">
        <v>2.5439999999999996</v>
      </c>
      <c r="S79" s="3">
        <v>0</v>
      </c>
      <c r="T79" s="4">
        <f>Table39[[#This Row],[RN DON Hours Contract]]/Table39[[#This Row],[RN DON Hours]]</f>
        <v>0</v>
      </c>
      <c r="U79" s="3">
        <f>SUM(Table39[[#This Row],[LPN Hours]], Table39[[#This Row],[LPN Admin Hours]])</f>
        <v>129.54655555555556</v>
      </c>
      <c r="V79" s="3">
        <f>Table39[[#This Row],[LPN Hours Contract]]+Table39[[#This Row],[LPN Admin Hours Contract]]</f>
        <v>0</v>
      </c>
      <c r="W79" s="4">
        <f t="shared" si="5"/>
        <v>0</v>
      </c>
      <c r="X79" s="3">
        <v>105.601</v>
      </c>
      <c r="Y79" s="3">
        <v>0</v>
      </c>
      <c r="Z79" s="4">
        <f>Table39[[#This Row],[LPN Hours Contract]]/Table39[[#This Row],[LPN Hours]]</f>
        <v>0</v>
      </c>
      <c r="AA79" s="3">
        <v>23.945555555555554</v>
      </c>
      <c r="AB79" s="3">
        <v>0</v>
      </c>
      <c r="AC79" s="4">
        <f>Table39[[#This Row],[LPN Admin Hours Contract]]/Table39[[#This Row],[LPN Admin Hours]]</f>
        <v>0</v>
      </c>
      <c r="AD79" s="3">
        <f>SUM(Table39[[#This Row],[CNA Hours]], Table39[[#This Row],[NA in Training Hours]], Table39[[#This Row],[Med Aide/Tech Hours]])</f>
        <v>197.55</v>
      </c>
      <c r="AE79" s="3">
        <f>SUM(Table39[[#This Row],[CNA Hours Contract]], Table39[[#This Row],[NA in Training Hours Contract]], Table39[[#This Row],[Med Aide/Tech Hours Contract]])</f>
        <v>0</v>
      </c>
      <c r="AF79" s="4">
        <f>Table39[[#This Row],[CNA/NA/Med Aide Contract Hours]]/Table39[[#This Row],[Total CNA, NA in Training, Med Aide/Tech Hours]]</f>
        <v>0</v>
      </c>
      <c r="AG79" s="3">
        <v>182.94166666666666</v>
      </c>
      <c r="AH79" s="3">
        <v>0</v>
      </c>
      <c r="AI79" s="4">
        <f>Table39[[#This Row],[CNA Hours Contract]]/Table39[[#This Row],[CNA Hours]]</f>
        <v>0</v>
      </c>
      <c r="AJ79" s="3">
        <v>1.413888888888889</v>
      </c>
      <c r="AK79" s="3">
        <v>0</v>
      </c>
      <c r="AL79" s="4">
        <f>Table39[[#This Row],[NA in Training Hours Contract]]/Table39[[#This Row],[NA in Training Hours]]</f>
        <v>0</v>
      </c>
      <c r="AM79" s="3">
        <v>13.194444444444445</v>
      </c>
      <c r="AN79" s="3">
        <v>0</v>
      </c>
      <c r="AO79" s="4">
        <f>Table39[[#This Row],[Med Aide/Tech Hours Contract]]/Table39[[#This Row],[Med Aide/Tech Hours]]</f>
        <v>0</v>
      </c>
      <c r="AP79" s="1" t="s">
        <v>77</v>
      </c>
      <c r="AQ79" s="1">
        <v>3</v>
      </c>
    </row>
    <row r="80" spans="1:43" x14ac:dyDescent="0.2">
      <c r="A80" s="1" t="s">
        <v>220</v>
      </c>
      <c r="B80" s="1" t="s">
        <v>301</v>
      </c>
      <c r="C80" s="1" t="s">
        <v>466</v>
      </c>
      <c r="D80" s="1" t="s">
        <v>545</v>
      </c>
      <c r="E80" s="3">
        <v>248.3111111111111</v>
      </c>
      <c r="F80" s="3">
        <f t="shared" si="6"/>
        <v>1037.9472222222223</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184.95000000000002</v>
      </c>
      <c r="J80" s="3">
        <f t="shared" si="4"/>
        <v>0</v>
      </c>
      <c r="K80" s="4">
        <f>Table39[[#This Row],[RN Hours Contract (W/ Admin, DON)]]/Table39[[#This Row],[RN Hours (w/ Admin, DON)]]</f>
        <v>0</v>
      </c>
      <c r="L80" s="3">
        <v>128.87222222222223</v>
      </c>
      <c r="M80" s="3">
        <v>0</v>
      </c>
      <c r="N80" s="4">
        <f>Table39[[#This Row],[RN Hours Contract]]/Table39[[#This Row],[RN Hours]]</f>
        <v>0</v>
      </c>
      <c r="O80" s="3">
        <v>52.7</v>
      </c>
      <c r="P80" s="3">
        <v>0</v>
      </c>
      <c r="Q80" s="4">
        <f>Table39[[#This Row],[RN Admin Hours Contract]]/Table39[[#This Row],[RN Admin Hours]]</f>
        <v>0</v>
      </c>
      <c r="R80" s="3">
        <v>3.3777777777777778</v>
      </c>
      <c r="S80" s="3">
        <v>0</v>
      </c>
      <c r="T80" s="4">
        <f>Table39[[#This Row],[RN DON Hours Contract]]/Table39[[#This Row],[RN DON Hours]]</f>
        <v>0</v>
      </c>
      <c r="U80" s="3">
        <f>SUM(Table39[[#This Row],[LPN Hours]], Table39[[#This Row],[LPN Admin Hours]])</f>
        <v>313.01666666666665</v>
      </c>
      <c r="V80" s="3">
        <f>Table39[[#This Row],[LPN Hours Contract]]+Table39[[#This Row],[LPN Admin Hours Contract]]</f>
        <v>0</v>
      </c>
      <c r="W80" s="4">
        <f t="shared" si="5"/>
        <v>0</v>
      </c>
      <c r="X80" s="3">
        <v>275.97777777777776</v>
      </c>
      <c r="Y80" s="3">
        <v>0</v>
      </c>
      <c r="Z80" s="4">
        <f>Table39[[#This Row],[LPN Hours Contract]]/Table39[[#This Row],[LPN Hours]]</f>
        <v>0</v>
      </c>
      <c r="AA80" s="3">
        <v>37.038888888888891</v>
      </c>
      <c r="AB80" s="3">
        <v>0</v>
      </c>
      <c r="AC80" s="4">
        <f>Table39[[#This Row],[LPN Admin Hours Contract]]/Table39[[#This Row],[LPN Admin Hours]]</f>
        <v>0</v>
      </c>
      <c r="AD80" s="3">
        <f>SUM(Table39[[#This Row],[CNA Hours]], Table39[[#This Row],[NA in Training Hours]], Table39[[#This Row],[Med Aide/Tech Hours]])</f>
        <v>539.98055555555561</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539.98055555555561</v>
      </c>
      <c r="AH80" s="3">
        <v>0</v>
      </c>
      <c r="AI80" s="4">
        <f>Table39[[#This Row],[CNA Hours Contract]]/Table39[[#This Row],[CNA Hours]]</f>
        <v>0</v>
      </c>
      <c r="AJ80" s="3">
        <v>0</v>
      </c>
      <c r="AK80" s="3">
        <v>0</v>
      </c>
      <c r="AL80" s="4">
        <v>0</v>
      </c>
      <c r="AM80" s="3">
        <v>0</v>
      </c>
      <c r="AN80" s="3">
        <v>0</v>
      </c>
      <c r="AO80" s="4">
        <v>0</v>
      </c>
      <c r="AP80" s="1" t="s">
        <v>78</v>
      </c>
      <c r="AQ80" s="1">
        <v>3</v>
      </c>
    </row>
    <row r="81" spans="1:43" x14ac:dyDescent="0.2">
      <c r="A81" s="1" t="s">
        <v>220</v>
      </c>
      <c r="B81" s="1" t="s">
        <v>302</v>
      </c>
      <c r="C81" s="1" t="s">
        <v>494</v>
      </c>
      <c r="D81" s="1" t="s">
        <v>545</v>
      </c>
      <c r="E81" s="3">
        <v>121.64444444444445</v>
      </c>
      <c r="F81" s="3">
        <f t="shared" si="6"/>
        <v>410.92188888888887</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65.041111111111107</v>
      </c>
      <c r="J81" s="3">
        <f t="shared" si="4"/>
        <v>0</v>
      </c>
      <c r="K81" s="4">
        <f>Table39[[#This Row],[RN Hours Contract (W/ Admin, DON)]]/Table39[[#This Row],[RN Hours (w/ Admin, DON)]]</f>
        <v>0</v>
      </c>
      <c r="L81" s="3">
        <v>46.791111111111107</v>
      </c>
      <c r="M81" s="3">
        <v>0</v>
      </c>
      <c r="N81" s="4">
        <f>Table39[[#This Row],[RN Hours Contract]]/Table39[[#This Row],[RN Hours]]</f>
        <v>0</v>
      </c>
      <c r="O81" s="3">
        <v>12.65</v>
      </c>
      <c r="P81" s="3">
        <v>0</v>
      </c>
      <c r="Q81" s="4">
        <f>Table39[[#This Row],[RN Admin Hours Contract]]/Table39[[#This Row],[RN Admin Hours]]</f>
        <v>0</v>
      </c>
      <c r="R81" s="3">
        <v>5.6</v>
      </c>
      <c r="S81" s="3">
        <v>0</v>
      </c>
      <c r="T81" s="4">
        <f>Table39[[#This Row],[RN DON Hours Contract]]/Table39[[#This Row],[RN DON Hours]]</f>
        <v>0</v>
      </c>
      <c r="U81" s="3">
        <f>SUM(Table39[[#This Row],[LPN Hours]], Table39[[#This Row],[LPN Admin Hours]])</f>
        <v>138.42166666666668</v>
      </c>
      <c r="V81" s="3">
        <f>Table39[[#This Row],[LPN Hours Contract]]+Table39[[#This Row],[LPN Admin Hours Contract]]</f>
        <v>0</v>
      </c>
      <c r="W81" s="4">
        <f t="shared" si="5"/>
        <v>0</v>
      </c>
      <c r="X81" s="3">
        <v>129.16077777777778</v>
      </c>
      <c r="Y81" s="3">
        <v>0</v>
      </c>
      <c r="Z81" s="4">
        <f>Table39[[#This Row],[LPN Hours Contract]]/Table39[[#This Row],[LPN Hours]]</f>
        <v>0</v>
      </c>
      <c r="AA81" s="3">
        <v>9.2608888888888892</v>
      </c>
      <c r="AB81" s="3">
        <v>0</v>
      </c>
      <c r="AC81" s="4">
        <f>Table39[[#This Row],[LPN Admin Hours Contract]]/Table39[[#This Row],[LPN Admin Hours]]</f>
        <v>0</v>
      </c>
      <c r="AD81" s="3">
        <f>SUM(Table39[[#This Row],[CNA Hours]], Table39[[#This Row],[NA in Training Hours]], Table39[[#This Row],[Med Aide/Tech Hours]])</f>
        <v>207.4591111111111</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199.11855555555553</v>
      </c>
      <c r="AH81" s="3">
        <v>0</v>
      </c>
      <c r="AI81" s="4">
        <f>Table39[[#This Row],[CNA Hours Contract]]/Table39[[#This Row],[CNA Hours]]</f>
        <v>0</v>
      </c>
      <c r="AJ81" s="3">
        <v>0</v>
      </c>
      <c r="AK81" s="3">
        <v>0</v>
      </c>
      <c r="AL81" s="4">
        <v>0</v>
      </c>
      <c r="AM81" s="3">
        <v>8.3405555555555555</v>
      </c>
      <c r="AN81" s="3">
        <v>0</v>
      </c>
      <c r="AO81" s="4">
        <f>Table39[[#This Row],[Med Aide/Tech Hours Contract]]/Table39[[#This Row],[Med Aide/Tech Hours]]</f>
        <v>0</v>
      </c>
      <c r="AP81" s="1" t="s">
        <v>79</v>
      </c>
      <c r="AQ81" s="1">
        <v>3</v>
      </c>
    </row>
    <row r="82" spans="1:43" x14ac:dyDescent="0.2">
      <c r="A82" s="1" t="s">
        <v>220</v>
      </c>
      <c r="B82" s="1" t="s">
        <v>303</v>
      </c>
      <c r="C82" s="1" t="s">
        <v>465</v>
      </c>
      <c r="D82" s="1" t="s">
        <v>546</v>
      </c>
      <c r="E82" s="3">
        <v>122.27777777777777</v>
      </c>
      <c r="F82" s="3">
        <f t="shared" si="6"/>
        <v>482.33199999999999</v>
      </c>
      <c r="G82" s="3">
        <f>SUM(Table39[[#This Row],[RN Hours Contract (W/ Admin, DON)]], Table39[[#This Row],[LPN Contract Hours (w/ Admin)]], Table39[[#This Row],[CNA/NA/Med Aide Contract Hours]])</f>
        <v>38.976444444444446</v>
      </c>
      <c r="H82" s="4">
        <f>Table39[[#This Row],[Total Contract Hours]]/Table39[[#This Row],[Total Hours Nurse Staffing]]</f>
        <v>8.0808332112413131E-2</v>
      </c>
      <c r="I82" s="3">
        <f>SUM(Table39[[#This Row],[RN Hours]], Table39[[#This Row],[RN Admin Hours]], Table39[[#This Row],[RN DON Hours]])</f>
        <v>118.08477777777776</v>
      </c>
      <c r="J82" s="3">
        <f t="shared" si="4"/>
        <v>0.1597777777777778</v>
      </c>
      <c r="K82" s="4">
        <f>Table39[[#This Row],[RN Hours Contract (W/ Admin, DON)]]/Table39[[#This Row],[RN Hours (w/ Admin, DON)]]</f>
        <v>1.3530768383920031E-3</v>
      </c>
      <c r="L82" s="3">
        <v>107.82366666666665</v>
      </c>
      <c r="M82" s="3">
        <v>0.1597777777777778</v>
      </c>
      <c r="N82" s="4">
        <f>Table39[[#This Row],[RN Hours Contract]]/Table39[[#This Row],[RN Hours]]</f>
        <v>1.4818432976474968E-3</v>
      </c>
      <c r="O82" s="3">
        <v>4.8388888888888886</v>
      </c>
      <c r="P82" s="3">
        <v>0</v>
      </c>
      <c r="Q82" s="4">
        <f>Table39[[#This Row],[RN Admin Hours Contract]]/Table39[[#This Row],[RN Admin Hours]]</f>
        <v>0</v>
      </c>
      <c r="R82" s="3">
        <v>5.4222222222222225</v>
      </c>
      <c r="S82" s="3">
        <v>0</v>
      </c>
      <c r="T82" s="4">
        <f>Table39[[#This Row],[RN DON Hours Contract]]/Table39[[#This Row],[RN DON Hours]]</f>
        <v>0</v>
      </c>
      <c r="U82" s="3">
        <f>SUM(Table39[[#This Row],[LPN Hours]], Table39[[#This Row],[LPN Admin Hours]])</f>
        <v>95.844444444444449</v>
      </c>
      <c r="V82" s="3">
        <f>Table39[[#This Row],[LPN Hours Contract]]+Table39[[#This Row],[LPN Admin Hours Contract]]</f>
        <v>0</v>
      </c>
      <c r="W82" s="4">
        <f t="shared" si="5"/>
        <v>0</v>
      </c>
      <c r="X82" s="3">
        <v>95.844444444444449</v>
      </c>
      <c r="Y82" s="3">
        <v>0</v>
      </c>
      <c r="Z82" s="4">
        <f>Table39[[#This Row],[LPN Hours Contract]]/Table39[[#This Row],[LPN Hours]]</f>
        <v>0</v>
      </c>
      <c r="AA82" s="3">
        <v>0</v>
      </c>
      <c r="AB82" s="3">
        <v>0</v>
      </c>
      <c r="AC82" s="4">
        <v>0</v>
      </c>
      <c r="AD82" s="3">
        <f>SUM(Table39[[#This Row],[CNA Hours]], Table39[[#This Row],[NA in Training Hours]], Table39[[#This Row],[Med Aide/Tech Hours]])</f>
        <v>268.40277777777777</v>
      </c>
      <c r="AE82" s="3">
        <f>SUM(Table39[[#This Row],[CNA Hours Contract]], Table39[[#This Row],[NA in Training Hours Contract]], Table39[[#This Row],[Med Aide/Tech Hours Contract]])</f>
        <v>38.81666666666667</v>
      </c>
      <c r="AF82" s="4">
        <f>Table39[[#This Row],[CNA/NA/Med Aide Contract Hours]]/Table39[[#This Row],[Total CNA, NA in Training, Med Aide/Tech Hours]]</f>
        <v>0.14462095730918501</v>
      </c>
      <c r="AG82" s="3">
        <v>258.59722222222223</v>
      </c>
      <c r="AH82" s="3">
        <v>38.81666666666667</v>
      </c>
      <c r="AI82" s="4">
        <f>Table39[[#This Row],[CNA Hours Contract]]/Table39[[#This Row],[CNA Hours]]</f>
        <v>0.15010473172565661</v>
      </c>
      <c r="AJ82" s="3">
        <v>0</v>
      </c>
      <c r="AK82" s="3">
        <v>0</v>
      </c>
      <c r="AL82" s="4">
        <v>0</v>
      </c>
      <c r="AM82" s="3">
        <v>9.8055555555555554</v>
      </c>
      <c r="AN82" s="3">
        <v>0</v>
      </c>
      <c r="AO82" s="4">
        <f>Table39[[#This Row],[Med Aide/Tech Hours Contract]]/Table39[[#This Row],[Med Aide/Tech Hours]]</f>
        <v>0</v>
      </c>
      <c r="AP82" s="1" t="s">
        <v>80</v>
      </c>
      <c r="AQ82" s="1">
        <v>3</v>
      </c>
    </row>
    <row r="83" spans="1:43" x14ac:dyDescent="0.2">
      <c r="A83" s="1" t="s">
        <v>220</v>
      </c>
      <c r="B83" s="1" t="s">
        <v>304</v>
      </c>
      <c r="C83" s="1" t="s">
        <v>495</v>
      </c>
      <c r="D83" s="1" t="s">
        <v>541</v>
      </c>
      <c r="E83" s="3">
        <v>99.7</v>
      </c>
      <c r="F83" s="3">
        <f t="shared" si="6"/>
        <v>399.89655555555555</v>
      </c>
      <c r="G83" s="3">
        <f>SUM(Table39[[#This Row],[RN Hours Contract (W/ Admin, DON)]], Table39[[#This Row],[LPN Contract Hours (w/ Admin)]], Table39[[#This Row],[CNA/NA/Med Aide Contract Hours]])</f>
        <v>27.090444444444444</v>
      </c>
      <c r="H83" s="4">
        <f>Table39[[#This Row],[Total Contract Hours]]/Table39[[#This Row],[Total Hours Nurse Staffing]]</f>
        <v>6.7743630366630919E-2</v>
      </c>
      <c r="I83" s="3">
        <f>SUM(Table39[[#This Row],[RN Hours]], Table39[[#This Row],[RN Admin Hours]], Table39[[#This Row],[RN DON Hours]])</f>
        <v>115.63088888888888</v>
      </c>
      <c r="J83" s="3">
        <f t="shared" si="4"/>
        <v>3.2024444444444442</v>
      </c>
      <c r="K83" s="4">
        <f>Table39[[#This Row],[RN Hours Contract (W/ Admin, DON)]]/Table39[[#This Row],[RN Hours (w/ Admin, DON)]]</f>
        <v>2.7695406263993281E-2</v>
      </c>
      <c r="L83" s="3">
        <v>88.74422222222222</v>
      </c>
      <c r="M83" s="3">
        <v>3.2024444444444442</v>
      </c>
      <c r="N83" s="4">
        <f>Table39[[#This Row],[RN Hours Contract]]/Table39[[#This Row],[RN Hours]]</f>
        <v>3.608623033987815E-2</v>
      </c>
      <c r="O83" s="3">
        <v>21.82</v>
      </c>
      <c r="P83" s="3">
        <v>0</v>
      </c>
      <c r="Q83" s="4">
        <f>Table39[[#This Row],[RN Admin Hours Contract]]/Table39[[#This Row],[RN Admin Hours]]</f>
        <v>0</v>
      </c>
      <c r="R83" s="3">
        <v>5.0666666666666664</v>
      </c>
      <c r="S83" s="3">
        <v>0</v>
      </c>
      <c r="T83" s="4">
        <f>Table39[[#This Row],[RN DON Hours Contract]]/Table39[[#This Row],[RN DON Hours]]</f>
        <v>0</v>
      </c>
      <c r="U83" s="3">
        <f>SUM(Table39[[#This Row],[LPN Hours]], Table39[[#This Row],[LPN Admin Hours]])</f>
        <v>97.605000000000004</v>
      </c>
      <c r="V83" s="3">
        <f>Table39[[#This Row],[LPN Hours Contract]]+Table39[[#This Row],[LPN Admin Hours Contract]]</f>
        <v>6.9303333333333326</v>
      </c>
      <c r="W83" s="4">
        <f t="shared" si="5"/>
        <v>7.1003876167546054E-2</v>
      </c>
      <c r="X83" s="3">
        <v>89.437666666666672</v>
      </c>
      <c r="Y83" s="3">
        <v>6.9303333333333326</v>
      </c>
      <c r="Z83" s="4">
        <f>Table39[[#This Row],[LPN Hours Contract]]/Table39[[#This Row],[LPN Hours]]</f>
        <v>7.748785932847084E-2</v>
      </c>
      <c r="AA83" s="3">
        <v>8.1673333333333336</v>
      </c>
      <c r="AB83" s="3">
        <v>0</v>
      </c>
      <c r="AC83" s="4">
        <f>Table39[[#This Row],[LPN Admin Hours Contract]]/Table39[[#This Row],[LPN Admin Hours]]</f>
        <v>0</v>
      </c>
      <c r="AD83" s="3">
        <f>SUM(Table39[[#This Row],[CNA Hours]], Table39[[#This Row],[NA in Training Hours]], Table39[[#This Row],[Med Aide/Tech Hours]])</f>
        <v>186.66066666666666</v>
      </c>
      <c r="AE83" s="3">
        <f>SUM(Table39[[#This Row],[CNA Hours Contract]], Table39[[#This Row],[NA in Training Hours Contract]], Table39[[#This Row],[Med Aide/Tech Hours Contract]])</f>
        <v>16.957666666666668</v>
      </c>
      <c r="AF83" s="4">
        <f>Table39[[#This Row],[CNA/NA/Med Aide Contract Hours]]/Table39[[#This Row],[Total CNA, NA in Training, Med Aide/Tech Hours]]</f>
        <v>9.0847562957380792E-2</v>
      </c>
      <c r="AG83" s="3">
        <v>173.18033333333332</v>
      </c>
      <c r="AH83" s="3">
        <v>16.957666666666668</v>
      </c>
      <c r="AI83" s="4">
        <f>Table39[[#This Row],[CNA Hours Contract]]/Table39[[#This Row],[CNA Hours]]</f>
        <v>9.7919124765899146E-2</v>
      </c>
      <c r="AJ83" s="3">
        <v>13.480333333333329</v>
      </c>
      <c r="AK83" s="3">
        <v>0</v>
      </c>
      <c r="AL83" s="4">
        <f>Table39[[#This Row],[NA in Training Hours Contract]]/Table39[[#This Row],[NA in Training Hours]]</f>
        <v>0</v>
      </c>
      <c r="AM83" s="3">
        <v>0</v>
      </c>
      <c r="AN83" s="3">
        <v>0</v>
      </c>
      <c r="AO83" s="4">
        <v>0</v>
      </c>
      <c r="AP83" s="1" t="s">
        <v>81</v>
      </c>
      <c r="AQ83" s="1">
        <v>3</v>
      </c>
    </row>
    <row r="84" spans="1:43" x14ac:dyDescent="0.2">
      <c r="A84" s="1" t="s">
        <v>220</v>
      </c>
      <c r="B84" s="1" t="s">
        <v>305</v>
      </c>
      <c r="C84" s="1" t="s">
        <v>473</v>
      </c>
      <c r="D84" s="1" t="s">
        <v>550</v>
      </c>
      <c r="E84" s="3">
        <v>75.87777777777778</v>
      </c>
      <c r="F84" s="3">
        <f t="shared" si="6"/>
        <v>276.59255555555552</v>
      </c>
      <c r="G84" s="3">
        <f>SUM(Table39[[#This Row],[RN Hours Contract (W/ Admin, DON)]], Table39[[#This Row],[LPN Contract Hours (w/ Admin)]], Table39[[#This Row],[CNA/NA/Med Aide Contract Hours]])</f>
        <v>66.190111111111108</v>
      </c>
      <c r="H84" s="4">
        <f>Table39[[#This Row],[Total Contract Hours]]/Table39[[#This Row],[Total Hours Nurse Staffing]]</f>
        <v>0.23930546857330862</v>
      </c>
      <c r="I84" s="3">
        <f>SUM(Table39[[#This Row],[RN Hours]], Table39[[#This Row],[RN Admin Hours]], Table39[[#This Row],[RN DON Hours]])</f>
        <v>65.052999999999997</v>
      </c>
      <c r="J84" s="3">
        <f t="shared" si="4"/>
        <v>15.67433333333333</v>
      </c>
      <c r="K84" s="4">
        <f>Table39[[#This Row],[RN Hours Contract (W/ Admin, DON)]]/Table39[[#This Row],[RN Hours (w/ Admin, DON)]]</f>
        <v>0.24094712516460931</v>
      </c>
      <c r="L84" s="3">
        <v>45.607555555555557</v>
      </c>
      <c r="M84" s="3">
        <v>15.67433333333333</v>
      </c>
      <c r="N84" s="4">
        <f>Table39[[#This Row],[RN Hours Contract]]/Table39[[#This Row],[RN Hours]]</f>
        <v>0.34367843534696974</v>
      </c>
      <c r="O84" s="3">
        <v>12.912111111111111</v>
      </c>
      <c r="P84" s="3">
        <v>0</v>
      </c>
      <c r="Q84" s="4">
        <f>Table39[[#This Row],[RN Admin Hours Contract]]/Table39[[#This Row],[RN Admin Hours]]</f>
        <v>0</v>
      </c>
      <c r="R84" s="3">
        <v>6.5333333333333332</v>
      </c>
      <c r="S84" s="3">
        <v>0</v>
      </c>
      <c r="T84" s="4">
        <f>Table39[[#This Row],[RN DON Hours Contract]]/Table39[[#This Row],[RN DON Hours]]</f>
        <v>0</v>
      </c>
      <c r="U84" s="3">
        <f>SUM(Table39[[#This Row],[LPN Hours]], Table39[[#This Row],[LPN Admin Hours]])</f>
        <v>46.49166666666666</v>
      </c>
      <c r="V84" s="3">
        <f>Table39[[#This Row],[LPN Hours Contract]]+Table39[[#This Row],[LPN Admin Hours Contract]]</f>
        <v>5.1337777777777784</v>
      </c>
      <c r="W84" s="4">
        <f t="shared" si="5"/>
        <v>0.11042361235585831</v>
      </c>
      <c r="X84" s="3">
        <v>41.161555555555552</v>
      </c>
      <c r="Y84" s="3">
        <v>5.1337777777777784</v>
      </c>
      <c r="Z84" s="4">
        <f>Table39[[#This Row],[LPN Hours Contract]]/Table39[[#This Row],[LPN Hours]]</f>
        <v>0.12472263762842353</v>
      </c>
      <c r="AA84" s="3">
        <v>5.3301111111111119</v>
      </c>
      <c r="AB84" s="3">
        <v>0</v>
      </c>
      <c r="AC84" s="4">
        <f>Table39[[#This Row],[LPN Admin Hours Contract]]/Table39[[#This Row],[LPN Admin Hours]]</f>
        <v>0</v>
      </c>
      <c r="AD84" s="3">
        <f>SUM(Table39[[#This Row],[CNA Hours]], Table39[[#This Row],[NA in Training Hours]], Table39[[#This Row],[Med Aide/Tech Hours]])</f>
        <v>165.04788888888888</v>
      </c>
      <c r="AE84" s="3">
        <f>SUM(Table39[[#This Row],[CNA Hours Contract]], Table39[[#This Row],[NA in Training Hours Contract]], Table39[[#This Row],[Med Aide/Tech Hours Contract]])</f>
        <v>45.381999999999998</v>
      </c>
      <c r="AF84" s="4">
        <f>Table39[[#This Row],[CNA/NA/Med Aide Contract Hours]]/Table39[[#This Row],[Total CNA, NA in Training, Med Aide/Tech Hours]]</f>
        <v>0.27496262027653928</v>
      </c>
      <c r="AG84" s="3">
        <v>165.04788888888888</v>
      </c>
      <c r="AH84" s="3">
        <v>45.381999999999998</v>
      </c>
      <c r="AI84" s="4">
        <f>Table39[[#This Row],[CNA Hours Contract]]/Table39[[#This Row],[CNA Hours]]</f>
        <v>0.27496262027653928</v>
      </c>
      <c r="AJ84" s="3">
        <v>0</v>
      </c>
      <c r="AK84" s="3">
        <v>0</v>
      </c>
      <c r="AL84" s="4">
        <v>0</v>
      </c>
      <c r="AM84" s="3">
        <v>0</v>
      </c>
      <c r="AN84" s="3">
        <v>0</v>
      </c>
      <c r="AO84" s="4">
        <v>0</v>
      </c>
      <c r="AP84" s="1" t="s">
        <v>82</v>
      </c>
      <c r="AQ84" s="1">
        <v>3</v>
      </c>
    </row>
    <row r="85" spans="1:43" x14ac:dyDescent="0.2">
      <c r="A85" s="1" t="s">
        <v>220</v>
      </c>
      <c r="B85" s="1" t="s">
        <v>306</v>
      </c>
      <c r="C85" s="1" t="s">
        <v>496</v>
      </c>
      <c r="D85" s="1" t="s">
        <v>551</v>
      </c>
      <c r="E85" s="3">
        <v>123.7</v>
      </c>
      <c r="F85" s="3">
        <f t="shared" si="6"/>
        <v>439.48666666666668</v>
      </c>
      <c r="G85" s="3">
        <f>SUM(Table39[[#This Row],[RN Hours Contract (W/ Admin, DON)]], Table39[[#This Row],[LPN Contract Hours (w/ Admin)]], Table39[[#This Row],[CNA/NA/Med Aide Contract Hours]])</f>
        <v>64.717666666666688</v>
      </c>
      <c r="H85" s="4">
        <f>Table39[[#This Row],[Total Contract Hours]]/Table39[[#This Row],[Total Hours Nurse Staffing]]</f>
        <v>0.14725740636803547</v>
      </c>
      <c r="I85" s="3">
        <f>SUM(Table39[[#This Row],[RN Hours]], Table39[[#This Row],[RN Admin Hours]], Table39[[#This Row],[RN DON Hours]])</f>
        <v>62.823333333333331</v>
      </c>
      <c r="J85" s="3">
        <f t="shared" si="4"/>
        <v>3.4424444444444444</v>
      </c>
      <c r="K85" s="4">
        <f>Table39[[#This Row],[RN Hours Contract (W/ Admin, DON)]]/Table39[[#This Row],[RN Hours (w/ Admin, DON)]]</f>
        <v>5.4795635025910401E-2</v>
      </c>
      <c r="L85" s="3">
        <v>46.580111111111108</v>
      </c>
      <c r="M85" s="3">
        <v>3.4424444444444444</v>
      </c>
      <c r="N85" s="4">
        <f>Table39[[#This Row],[RN Hours Contract]]/Table39[[#This Row],[RN Hours]]</f>
        <v>7.3903740509182511E-2</v>
      </c>
      <c r="O85" s="3">
        <v>12.24322222222222</v>
      </c>
      <c r="P85" s="3">
        <v>0</v>
      </c>
      <c r="Q85" s="4">
        <f>Table39[[#This Row],[RN Admin Hours Contract]]/Table39[[#This Row],[RN Admin Hours]]</f>
        <v>0</v>
      </c>
      <c r="R85" s="3">
        <v>4</v>
      </c>
      <c r="S85" s="3">
        <v>0</v>
      </c>
      <c r="T85" s="4">
        <f>Table39[[#This Row],[RN DON Hours Contract]]/Table39[[#This Row],[RN DON Hours]]</f>
        <v>0</v>
      </c>
      <c r="U85" s="3">
        <f>SUM(Table39[[#This Row],[LPN Hours]], Table39[[#This Row],[LPN Admin Hours]])</f>
        <v>133.4638888888889</v>
      </c>
      <c r="V85" s="3">
        <f>Table39[[#This Row],[LPN Hours Contract]]+Table39[[#This Row],[LPN Admin Hours Contract]]</f>
        <v>0.17222222222222222</v>
      </c>
      <c r="W85" s="4">
        <f t="shared" si="5"/>
        <v>1.290403146918642E-3</v>
      </c>
      <c r="X85" s="3">
        <v>127.75588888888889</v>
      </c>
      <c r="Y85" s="3">
        <v>0.17222222222222222</v>
      </c>
      <c r="Z85" s="4">
        <f>Table39[[#This Row],[LPN Hours Contract]]/Table39[[#This Row],[LPN Hours]]</f>
        <v>1.3480570149843061E-3</v>
      </c>
      <c r="AA85" s="3">
        <v>5.7080000000000002</v>
      </c>
      <c r="AB85" s="3">
        <v>0</v>
      </c>
      <c r="AC85" s="4">
        <f>Table39[[#This Row],[LPN Admin Hours Contract]]/Table39[[#This Row],[LPN Admin Hours]]</f>
        <v>0</v>
      </c>
      <c r="AD85" s="3">
        <f>SUM(Table39[[#This Row],[CNA Hours]], Table39[[#This Row],[NA in Training Hours]], Table39[[#This Row],[Med Aide/Tech Hours]])</f>
        <v>243.19944444444442</v>
      </c>
      <c r="AE85" s="3">
        <f>SUM(Table39[[#This Row],[CNA Hours Contract]], Table39[[#This Row],[NA in Training Hours Contract]], Table39[[#This Row],[Med Aide/Tech Hours Contract]])</f>
        <v>61.103000000000023</v>
      </c>
      <c r="AF85" s="4">
        <f>Table39[[#This Row],[CNA/NA/Med Aide Contract Hours]]/Table39[[#This Row],[Total CNA, NA in Training, Med Aide/Tech Hours]]</f>
        <v>0.25124646209444018</v>
      </c>
      <c r="AG85" s="3">
        <v>223.07022222222221</v>
      </c>
      <c r="AH85" s="3">
        <v>61.103000000000023</v>
      </c>
      <c r="AI85" s="4">
        <f>Table39[[#This Row],[CNA Hours Contract]]/Table39[[#This Row],[CNA Hours]]</f>
        <v>0.27391822804179261</v>
      </c>
      <c r="AJ85" s="3">
        <v>1.8610000000000002</v>
      </c>
      <c r="AK85" s="3">
        <v>0</v>
      </c>
      <c r="AL85" s="4">
        <f>Table39[[#This Row],[NA in Training Hours Contract]]/Table39[[#This Row],[NA in Training Hours]]</f>
        <v>0</v>
      </c>
      <c r="AM85" s="3">
        <v>18.268222222222217</v>
      </c>
      <c r="AN85" s="3">
        <v>0</v>
      </c>
      <c r="AO85" s="4">
        <f>Table39[[#This Row],[Med Aide/Tech Hours Contract]]/Table39[[#This Row],[Med Aide/Tech Hours]]</f>
        <v>0</v>
      </c>
      <c r="AP85" s="1" t="s">
        <v>83</v>
      </c>
      <c r="AQ85" s="1">
        <v>3</v>
      </c>
    </row>
    <row r="86" spans="1:43" x14ac:dyDescent="0.2">
      <c r="A86" s="1" t="s">
        <v>220</v>
      </c>
      <c r="B86" s="1" t="s">
        <v>307</v>
      </c>
      <c r="C86" s="1" t="s">
        <v>465</v>
      </c>
      <c r="D86" s="1" t="s">
        <v>547</v>
      </c>
      <c r="E86" s="3">
        <v>24.777777777777779</v>
      </c>
      <c r="F86" s="3">
        <f t="shared" si="6"/>
        <v>182.21944444444443</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46.585999999999999</v>
      </c>
      <c r="J86" s="3">
        <f t="shared" si="4"/>
        <v>0</v>
      </c>
      <c r="K86" s="4">
        <f>Table39[[#This Row],[RN Hours Contract (W/ Admin, DON)]]/Table39[[#This Row],[RN Hours (w/ Admin, DON)]]</f>
        <v>0</v>
      </c>
      <c r="L86" s="3">
        <v>35.863777777777777</v>
      </c>
      <c r="M86" s="3">
        <v>0</v>
      </c>
      <c r="N86" s="4">
        <f>Table39[[#This Row],[RN Hours Contract]]/Table39[[#This Row],[RN Hours]]</f>
        <v>0</v>
      </c>
      <c r="O86" s="3">
        <v>0.26666666666666666</v>
      </c>
      <c r="P86" s="3">
        <v>0</v>
      </c>
      <c r="Q86" s="4">
        <f>Table39[[#This Row],[RN Admin Hours Contract]]/Table39[[#This Row],[RN Admin Hours]]</f>
        <v>0</v>
      </c>
      <c r="R86" s="3">
        <v>10.455555555555556</v>
      </c>
      <c r="S86" s="3">
        <v>0</v>
      </c>
      <c r="T86" s="4">
        <f>Table39[[#This Row],[RN DON Hours Contract]]/Table39[[#This Row],[RN DON Hours]]</f>
        <v>0</v>
      </c>
      <c r="U86" s="3">
        <f>SUM(Table39[[#This Row],[LPN Hours]], Table39[[#This Row],[LPN Admin Hours]])</f>
        <v>31.449555555555555</v>
      </c>
      <c r="V86" s="3">
        <f>Table39[[#This Row],[LPN Hours Contract]]+Table39[[#This Row],[LPN Admin Hours Contract]]</f>
        <v>0</v>
      </c>
      <c r="W86" s="4">
        <f t="shared" si="5"/>
        <v>0</v>
      </c>
      <c r="X86" s="3">
        <v>31.449555555555555</v>
      </c>
      <c r="Y86" s="3">
        <v>0</v>
      </c>
      <c r="Z86" s="4">
        <f>Table39[[#This Row],[LPN Hours Contract]]/Table39[[#This Row],[LPN Hours]]</f>
        <v>0</v>
      </c>
      <c r="AA86" s="3">
        <v>0</v>
      </c>
      <c r="AB86" s="3">
        <v>0</v>
      </c>
      <c r="AC86" s="4">
        <v>0</v>
      </c>
      <c r="AD86" s="3">
        <f>SUM(Table39[[#This Row],[CNA Hours]], Table39[[#This Row],[NA in Training Hours]], Table39[[#This Row],[Med Aide/Tech Hours]])</f>
        <v>104.18388888888887</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94.261666666666656</v>
      </c>
      <c r="AH86" s="3">
        <v>0</v>
      </c>
      <c r="AI86" s="4">
        <f>Table39[[#This Row],[CNA Hours Contract]]/Table39[[#This Row],[CNA Hours]]</f>
        <v>0</v>
      </c>
      <c r="AJ86" s="3">
        <v>0</v>
      </c>
      <c r="AK86" s="3">
        <v>0</v>
      </c>
      <c r="AL86" s="4">
        <v>0</v>
      </c>
      <c r="AM86" s="3">
        <v>9.9222222222222225</v>
      </c>
      <c r="AN86" s="3">
        <v>0</v>
      </c>
      <c r="AO86" s="4">
        <f>Table39[[#This Row],[Med Aide/Tech Hours Contract]]/Table39[[#This Row],[Med Aide/Tech Hours]]</f>
        <v>0</v>
      </c>
      <c r="AP86" s="1" t="s">
        <v>84</v>
      </c>
      <c r="AQ86" s="1">
        <v>3</v>
      </c>
    </row>
    <row r="87" spans="1:43" x14ac:dyDescent="0.2">
      <c r="A87" s="1" t="s">
        <v>220</v>
      </c>
      <c r="B87" s="1" t="s">
        <v>308</v>
      </c>
      <c r="C87" s="1" t="s">
        <v>497</v>
      </c>
      <c r="D87" s="1" t="s">
        <v>536</v>
      </c>
      <c r="E87" s="3">
        <v>147.1</v>
      </c>
      <c r="F87" s="3">
        <f t="shared" si="6"/>
        <v>523.7981111111111</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78.001777777777775</v>
      </c>
      <c r="J87" s="3">
        <f t="shared" si="4"/>
        <v>0</v>
      </c>
      <c r="K87" s="4">
        <f>Table39[[#This Row],[RN Hours Contract (W/ Admin, DON)]]/Table39[[#This Row],[RN Hours (w/ Admin, DON)]]</f>
        <v>0</v>
      </c>
      <c r="L87" s="3">
        <v>57.265666666666668</v>
      </c>
      <c r="M87" s="3">
        <v>0</v>
      </c>
      <c r="N87" s="4">
        <f>Table39[[#This Row],[RN Hours Contract]]/Table39[[#This Row],[RN Hours]]</f>
        <v>0</v>
      </c>
      <c r="O87" s="3">
        <v>14.958333333333334</v>
      </c>
      <c r="P87" s="3">
        <v>0</v>
      </c>
      <c r="Q87" s="4">
        <f>Table39[[#This Row],[RN Admin Hours Contract]]/Table39[[#This Row],[RN Admin Hours]]</f>
        <v>0</v>
      </c>
      <c r="R87" s="3">
        <v>5.7777777777777777</v>
      </c>
      <c r="S87" s="3">
        <v>0</v>
      </c>
      <c r="T87" s="4">
        <f>Table39[[#This Row],[RN DON Hours Contract]]/Table39[[#This Row],[RN DON Hours]]</f>
        <v>0</v>
      </c>
      <c r="U87" s="3">
        <f>SUM(Table39[[#This Row],[LPN Hours]], Table39[[#This Row],[LPN Admin Hours]])</f>
        <v>171.22033333333331</v>
      </c>
      <c r="V87" s="3">
        <f>Table39[[#This Row],[LPN Hours Contract]]+Table39[[#This Row],[LPN Admin Hours Contract]]</f>
        <v>0</v>
      </c>
      <c r="W87" s="4">
        <f t="shared" si="5"/>
        <v>0</v>
      </c>
      <c r="X87" s="3">
        <v>154.93577777777776</v>
      </c>
      <c r="Y87" s="3">
        <v>0</v>
      </c>
      <c r="Z87" s="4">
        <f>Table39[[#This Row],[LPN Hours Contract]]/Table39[[#This Row],[LPN Hours]]</f>
        <v>0</v>
      </c>
      <c r="AA87" s="3">
        <v>16.284555555555556</v>
      </c>
      <c r="AB87" s="3">
        <v>0</v>
      </c>
      <c r="AC87" s="4">
        <f>Table39[[#This Row],[LPN Admin Hours Contract]]/Table39[[#This Row],[LPN Admin Hours]]</f>
        <v>0</v>
      </c>
      <c r="AD87" s="3">
        <f>SUM(Table39[[#This Row],[CNA Hours]], Table39[[#This Row],[NA in Training Hours]], Table39[[#This Row],[Med Aide/Tech Hours]])</f>
        <v>274.57600000000002</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274.57600000000002</v>
      </c>
      <c r="AH87" s="3">
        <v>0</v>
      </c>
      <c r="AI87" s="4">
        <f>Table39[[#This Row],[CNA Hours Contract]]/Table39[[#This Row],[CNA Hours]]</f>
        <v>0</v>
      </c>
      <c r="AJ87" s="3">
        <v>0</v>
      </c>
      <c r="AK87" s="3">
        <v>0</v>
      </c>
      <c r="AL87" s="4">
        <v>0</v>
      </c>
      <c r="AM87" s="3">
        <v>0</v>
      </c>
      <c r="AN87" s="3">
        <v>0</v>
      </c>
      <c r="AO87" s="4">
        <v>0</v>
      </c>
      <c r="AP87" s="1" t="s">
        <v>85</v>
      </c>
      <c r="AQ87" s="1">
        <v>3</v>
      </c>
    </row>
    <row r="88" spans="1:43" x14ac:dyDescent="0.2">
      <c r="A88" s="1" t="s">
        <v>220</v>
      </c>
      <c r="B88" s="1" t="s">
        <v>309</v>
      </c>
      <c r="C88" s="1" t="s">
        <v>498</v>
      </c>
      <c r="D88" s="1" t="s">
        <v>544</v>
      </c>
      <c r="E88" s="3">
        <v>201.01111111111112</v>
      </c>
      <c r="F88" s="3">
        <f t="shared" si="6"/>
        <v>922.76588888888887</v>
      </c>
      <c r="G88" s="3">
        <f>SUM(Table39[[#This Row],[RN Hours Contract (W/ Admin, DON)]], Table39[[#This Row],[LPN Contract Hours (w/ Admin)]], Table39[[#This Row],[CNA/NA/Med Aide Contract Hours]])</f>
        <v>21.796333333333333</v>
      </c>
      <c r="H88" s="4">
        <f>Table39[[#This Row],[Total Contract Hours]]/Table39[[#This Row],[Total Hours Nurse Staffing]]</f>
        <v>2.3620653511128922E-2</v>
      </c>
      <c r="I88" s="3">
        <f>SUM(Table39[[#This Row],[RN Hours]], Table39[[#This Row],[RN Admin Hours]], Table39[[#This Row],[RN DON Hours]])</f>
        <v>123.81322222222221</v>
      </c>
      <c r="J88" s="3">
        <f t="shared" si="4"/>
        <v>0.59633333333333338</v>
      </c>
      <c r="K88" s="4">
        <f>Table39[[#This Row],[RN Hours Contract (W/ Admin, DON)]]/Table39[[#This Row],[RN Hours (w/ Admin, DON)]]</f>
        <v>4.8163945871873325E-3</v>
      </c>
      <c r="L88" s="3">
        <v>40.732666666666667</v>
      </c>
      <c r="M88" s="3">
        <v>0</v>
      </c>
      <c r="N88" s="4">
        <f>Table39[[#This Row],[RN Hours Contract]]/Table39[[#This Row],[RN Hours]]</f>
        <v>0</v>
      </c>
      <c r="O88" s="3">
        <v>77.658333333333317</v>
      </c>
      <c r="P88" s="3">
        <v>0.59633333333333338</v>
      </c>
      <c r="Q88" s="4">
        <f>Table39[[#This Row],[RN Admin Hours Contract]]/Table39[[#This Row],[RN Admin Hours]]</f>
        <v>7.6789355081017295E-3</v>
      </c>
      <c r="R88" s="3">
        <v>5.4222222222222225</v>
      </c>
      <c r="S88" s="3">
        <v>0</v>
      </c>
      <c r="T88" s="4">
        <f>Table39[[#This Row],[RN DON Hours Contract]]/Table39[[#This Row],[RN DON Hours]]</f>
        <v>0</v>
      </c>
      <c r="U88" s="3">
        <f>SUM(Table39[[#This Row],[LPN Hours]], Table39[[#This Row],[LPN Admin Hours]])</f>
        <v>226.58</v>
      </c>
      <c r="V88" s="3">
        <f>Table39[[#This Row],[LPN Hours Contract]]+Table39[[#This Row],[LPN Admin Hours Contract]]</f>
        <v>7.6333333333333337</v>
      </c>
      <c r="W88" s="4">
        <f t="shared" si="5"/>
        <v>3.3689351810986555E-2</v>
      </c>
      <c r="X88" s="3">
        <v>200.31633333333335</v>
      </c>
      <c r="Y88" s="3">
        <v>7.6333333333333337</v>
      </c>
      <c r="Z88" s="4">
        <f>Table39[[#This Row],[LPN Hours Contract]]/Table39[[#This Row],[LPN Hours]]</f>
        <v>3.8106395051826364E-2</v>
      </c>
      <c r="AA88" s="3">
        <v>26.263666666666666</v>
      </c>
      <c r="AB88" s="3">
        <v>0</v>
      </c>
      <c r="AC88" s="4">
        <f>Table39[[#This Row],[LPN Admin Hours Contract]]/Table39[[#This Row],[LPN Admin Hours]]</f>
        <v>0</v>
      </c>
      <c r="AD88" s="3">
        <f>SUM(Table39[[#This Row],[CNA Hours]], Table39[[#This Row],[NA in Training Hours]], Table39[[#This Row],[Med Aide/Tech Hours]])</f>
        <v>572.37266666666665</v>
      </c>
      <c r="AE88" s="3">
        <f>SUM(Table39[[#This Row],[CNA Hours Contract]], Table39[[#This Row],[NA in Training Hours Contract]], Table39[[#This Row],[Med Aide/Tech Hours Contract]])</f>
        <v>13.566666666666666</v>
      </c>
      <c r="AF88" s="4">
        <f>Table39[[#This Row],[CNA/NA/Med Aide Contract Hours]]/Table39[[#This Row],[Total CNA, NA in Training, Med Aide/Tech Hours]]</f>
        <v>2.3702506176046145E-2</v>
      </c>
      <c r="AG88" s="3">
        <v>532.40033333333326</v>
      </c>
      <c r="AH88" s="3">
        <v>13.566666666666666</v>
      </c>
      <c r="AI88" s="4">
        <f>Table39[[#This Row],[CNA Hours Contract]]/Table39[[#This Row],[CNA Hours]]</f>
        <v>2.5482077709693397E-2</v>
      </c>
      <c r="AJ88" s="3">
        <v>0</v>
      </c>
      <c r="AK88" s="3">
        <v>0</v>
      </c>
      <c r="AL88" s="4">
        <v>0</v>
      </c>
      <c r="AM88" s="3">
        <v>39.972333333333331</v>
      </c>
      <c r="AN88" s="3">
        <v>0</v>
      </c>
      <c r="AO88" s="4">
        <f>Table39[[#This Row],[Med Aide/Tech Hours Contract]]/Table39[[#This Row],[Med Aide/Tech Hours]]</f>
        <v>0</v>
      </c>
      <c r="AP88" s="1" t="s">
        <v>86</v>
      </c>
      <c r="AQ88" s="1">
        <v>3</v>
      </c>
    </row>
    <row r="89" spans="1:43" x14ac:dyDescent="0.2">
      <c r="A89" s="1" t="s">
        <v>220</v>
      </c>
      <c r="B89" s="1" t="s">
        <v>310</v>
      </c>
      <c r="C89" s="1" t="s">
        <v>448</v>
      </c>
      <c r="D89" s="1" t="s">
        <v>534</v>
      </c>
      <c r="E89" s="3">
        <v>124.85555555555555</v>
      </c>
      <c r="F89" s="3">
        <f t="shared" si="6"/>
        <v>505.66666666666669</v>
      </c>
      <c r="G89" s="3">
        <f>SUM(Table39[[#This Row],[RN Hours Contract (W/ Admin, DON)]], Table39[[#This Row],[LPN Contract Hours (w/ Admin)]], Table39[[#This Row],[CNA/NA/Med Aide Contract Hours]])</f>
        <v>10.419444444444444</v>
      </c>
      <c r="H89" s="4">
        <f>Table39[[#This Row],[Total Contract Hours]]/Table39[[#This Row],[Total Hours Nurse Staffing]]</f>
        <v>2.0605361459019995E-2</v>
      </c>
      <c r="I89" s="3">
        <f>SUM(Table39[[#This Row],[RN Hours]], Table39[[#This Row],[RN Admin Hours]], Table39[[#This Row],[RN DON Hours]])</f>
        <v>77.108333333333334</v>
      </c>
      <c r="J89" s="3">
        <f t="shared" si="4"/>
        <v>2.5222222222222221</v>
      </c>
      <c r="K89" s="4">
        <f>Table39[[#This Row],[RN Hours Contract (W/ Admin, DON)]]/Table39[[#This Row],[RN Hours (w/ Admin, DON)]]</f>
        <v>3.2710112035736157E-2</v>
      </c>
      <c r="L89" s="3">
        <v>53.31666666666667</v>
      </c>
      <c r="M89" s="3">
        <v>2.5222222222222221</v>
      </c>
      <c r="N89" s="4">
        <f>Table39[[#This Row],[RN Hours Contract]]/Table39[[#This Row],[RN Hours]]</f>
        <v>4.7306449932270497E-2</v>
      </c>
      <c r="O89" s="3">
        <v>18.925000000000001</v>
      </c>
      <c r="P89" s="3">
        <v>0</v>
      </c>
      <c r="Q89" s="4">
        <f>Table39[[#This Row],[RN Admin Hours Contract]]/Table39[[#This Row],[RN Admin Hours]]</f>
        <v>0</v>
      </c>
      <c r="R89" s="3">
        <v>4.8666666666666663</v>
      </c>
      <c r="S89" s="3">
        <v>0</v>
      </c>
      <c r="T89" s="4">
        <f>Table39[[#This Row],[RN DON Hours Contract]]/Table39[[#This Row],[RN DON Hours]]</f>
        <v>0</v>
      </c>
      <c r="U89" s="3">
        <f>SUM(Table39[[#This Row],[LPN Hours]], Table39[[#This Row],[LPN Admin Hours]])</f>
        <v>145.96111111111111</v>
      </c>
      <c r="V89" s="3">
        <f>Table39[[#This Row],[LPN Hours Contract]]+Table39[[#This Row],[LPN Admin Hours Contract]]</f>
        <v>2.4277777777777776</v>
      </c>
      <c r="W89" s="4">
        <f t="shared" si="5"/>
        <v>1.6633045331709357E-2</v>
      </c>
      <c r="X89" s="3">
        <v>137.4</v>
      </c>
      <c r="Y89" s="3">
        <v>2.4277777777777776</v>
      </c>
      <c r="Z89" s="4">
        <f>Table39[[#This Row],[LPN Hours Contract]]/Table39[[#This Row],[LPN Hours]]</f>
        <v>1.766941614103186E-2</v>
      </c>
      <c r="AA89" s="3">
        <v>8.5611111111111118</v>
      </c>
      <c r="AB89" s="3">
        <v>0</v>
      </c>
      <c r="AC89" s="4">
        <f>Table39[[#This Row],[LPN Admin Hours Contract]]/Table39[[#This Row],[LPN Admin Hours]]</f>
        <v>0</v>
      </c>
      <c r="AD89" s="3">
        <f>SUM(Table39[[#This Row],[CNA Hours]], Table39[[#This Row],[NA in Training Hours]], Table39[[#This Row],[Med Aide/Tech Hours]])</f>
        <v>282.59722222222223</v>
      </c>
      <c r="AE89" s="3">
        <f>SUM(Table39[[#This Row],[CNA Hours Contract]], Table39[[#This Row],[NA in Training Hours Contract]], Table39[[#This Row],[Med Aide/Tech Hours Contract]])</f>
        <v>5.4694444444444441</v>
      </c>
      <c r="AF89" s="4">
        <f>Table39[[#This Row],[CNA/NA/Med Aide Contract Hours]]/Table39[[#This Row],[Total CNA, NA in Training, Med Aide/Tech Hours]]</f>
        <v>1.9354204551039464E-2</v>
      </c>
      <c r="AG89" s="3">
        <v>267.23055555555555</v>
      </c>
      <c r="AH89" s="3">
        <v>5.4694444444444441</v>
      </c>
      <c r="AI89" s="4">
        <f>Table39[[#This Row],[CNA Hours Contract]]/Table39[[#This Row],[CNA Hours]]</f>
        <v>2.0467137199463633E-2</v>
      </c>
      <c r="AJ89" s="3">
        <v>0</v>
      </c>
      <c r="AK89" s="3">
        <v>0</v>
      </c>
      <c r="AL89" s="4">
        <v>0</v>
      </c>
      <c r="AM89" s="3">
        <v>15.366666666666667</v>
      </c>
      <c r="AN89" s="3">
        <v>0</v>
      </c>
      <c r="AO89" s="4">
        <f>Table39[[#This Row],[Med Aide/Tech Hours Contract]]/Table39[[#This Row],[Med Aide/Tech Hours]]</f>
        <v>0</v>
      </c>
      <c r="AP89" s="1" t="s">
        <v>87</v>
      </c>
      <c r="AQ89" s="1">
        <v>3</v>
      </c>
    </row>
    <row r="90" spans="1:43" x14ac:dyDescent="0.2">
      <c r="A90" s="1" t="s">
        <v>220</v>
      </c>
      <c r="B90" s="1" t="s">
        <v>311</v>
      </c>
      <c r="C90" s="1" t="s">
        <v>444</v>
      </c>
      <c r="D90" s="1" t="s">
        <v>545</v>
      </c>
      <c r="E90" s="3">
        <v>143.38888888888889</v>
      </c>
      <c r="F90" s="3">
        <f t="shared" ref="F90:F153" si="7">SUM(I90,U90,AD90)</f>
        <v>538.67377777777779</v>
      </c>
      <c r="G90" s="3">
        <f>SUM(Table39[[#This Row],[RN Hours Contract (W/ Admin, DON)]], Table39[[#This Row],[LPN Contract Hours (w/ Admin)]], Table39[[#This Row],[CNA/NA/Med Aide Contract Hours]])</f>
        <v>36.449999999999996</v>
      </c>
      <c r="H90" s="4">
        <f>Table39[[#This Row],[Total Contract Hours]]/Table39[[#This Row],[Total Hours Nurse Staffing]]</f>
        <v>6.7666185924938282E-2</v>
      </c>
      <c r="I90" s="3">
        <f>SUM(Table39[[#This Row],[RN Hours]], Table39[[#This Row],[RN Admin Hours]], Table39[[#This Row],[RN DON Hours]])</f>
        <v>79.545555555555552</v>
      </c>
      <c r="J90" s="3">
        <f t="shared" si="4"/>
        <v>6.1046666666666658</v>
      </c>
      <c r="K90" s="4">
        <f>Table39[[#This Row],[RN Hours Contract (W/ Admin, DON)]]/Table39[[#This Row],[RN Hours (w/ Admin, DON)]]</f>
        <v>7.6744283499322538E-2</v>
      </c>
      <c r="L90" s="3">
        <v>53.75311111111111</v>
      </c>
      <c r="M90" s="3">
        <v>6.1046666666666658</v>
      </c>
      <c r="N90" s="4">
        <f>Table39[[#This Row],[RN Hours Contract]]/Table39[[#This Row],[RN Hours]]</f>
        <v>0.11356862031758368</v>
      </c>
      <c r="O90" s="3">
        <v>21.436888888888888</v>
      </c>
      <c r="P90" s="3">
        <v>0</v>
      </c>
      <c r="Q90" s="4">
        <f>Table39[[#This Row],[RN Admin Hours Contract]]/Table39[[#This Row],[RN Admin Hours]]</f>
        <v>0</v>
      </c>
      <c r="R90" s="3">
        <v>4.3555555555555552</v>
      </c>
      <c r="S90" s="3">
        <v>0</v>
      </c>
      <c r="T90" s="4">
        <f>Table39[[#This Row],[RN DON Hours Contract]]/Table39[[#This Row],[RN DON Hours]]</f>
        <v>0</v>
      </c>
      <c r="U90" s="3">
        <f>SUM(Table39[[#This Row],[LPN Hours]], Table39[[#This Row],[LPN Admin Hours]])</f>
        <v>131.50344444444443</v>
      </c>
      <c r="V90" s="3">
        <f>Table39[[#This Row],[LPN Hours Contract]]+Table39[[#This Row],[LPN Admin Hours Contract]]</f>
        <v>0</v>
      </c>
      <c r="W90" s="4">
        <f t="shared" si="5"/>
        <v>0</v>
      </c>
      <c r="X90" s="3">
        <v>131.50344444444443</v>
      </c>
      <c r="Y90" s="3">
        <v>0</v>
      </c>
      <c r="Z90" s="4">
        <f>Table39[[#This Row],[LPN Hours Contract]]/Table39[[#This Row],[LPN Hours]]</f>
        <v>0</v>
      </c>
      <c r="AA90" s="3">
        <v>0</v>
      </c>
      <c r="AB90" s="3">
        <v>0</v>
      </c>
      <c r="AC90" s="4">
        <v>0</v>
      </c>
      <c r="AD90" s="3">
        <f>SUM(Table39[[#This Row],[CNA Hours]], Table39[[#This Row],[NA in Training Hours]], Table39[[#This Row],[Med Aide/Tech Hours]])</f>
        <v>327.62477777777781</v>
      </c>
      <c r="AE90" s="3">
        <f>SUM(Table39[[#This Row],[CNA Hours Contract]], Table39[[#This Row],[NA in Training Hours Contract]], Table39[[#This Row],[Med Aide/Tech Hours Contract]])</f>
        <v>30.345333333333333</v>
      </c>
      <c r="AF90" s="4">
        <f>Table39[[#This Row],[CNA/NA/Med Aide Contract Hours]]/Table39[[#This Row],[Total CNA, NA in Training, Med Aide/Tech Hours]]</f>
        <v>9.2622217218003108E-2</v>
      </c>
      <c r="AG90" s="3">
        <v>278.58822222222221</v>
      </c>
      <c r="AH90" s="3">
        <v>15.622111111111114</v>
      </c>
      <c r="AI90" s="4">
        <f>Table39[[#This Row],[CNA Hours Contract]]/Table39[[#This Row],[CNA Hours]]</f>
        <v>5.6075992683745912E-2</v>
      </c>
      <c r="AJ90" s="3">
        <v>3.0893333333333328</v>
      </c>
      <c r="AK90" s="3">
        <v>0</v>
      </c>
      <c r="AL90" s="4">
        <f>Table39[[#This Row],[NA in Training Hours Contract]]/Table39[[#This Row],[NA in Training Hours]]</f>
        <v>0</v>
      </c>
      <c r="AM90" s="3">
        <v>45.947222222222244</v>
      </c>
      <c r="AN90" s="3">
        <v>14.723222222222219</v>
      </c>
      <c r="AO90" s="4">
        <f>Table39[[#This Row],[Med Aide/Tech Hours Contract]]/Table39[[#This Row],[Med Aide/Tech Hours]]</f>
        <v>0.32043770025995988</v>
      </c>
      <c r="AP90" s="1" t="s">
        <v>88</v>
      </c>
      <c r="AQ90" s="1">
        <v>3</v>
      </c>
    </row>
    <row r="91" spans="1:43" x14ac:dyDescent="0.2">
      <c r="A91" s="1" t="s">
        <v>220</v>
      </c>
      <c r="B91" s="1" t="s">
        <v>312</v>
      </c>
      <c r="C91" s="1" t="s">
        <v>442</v>
      </c>
      <c r="D91" s="1" t="s">
        <v>534</v>
      </c>
      <c r="E91" s="3">
        <v>118.23333333333333</v>
      </c>
      <c r="F91" s="3">
        <f t="shared" si="7"/>
        <v>407.60833333333335</v>
      </c>
      <c r="G91" s="3">
        <f>SUM(Table39[[#This Row],[RN Hours Contract (W/ Admin, DON)]], Table39[[#This Row],[LPN Contract Hours (w/ Admin)]], Table39[[#This Row],[CNA/NA/Med Aide Contract Hours]])</f>
        <v>8.8166666666666664</v>
      </c>
      <c r="H91" s="4">
        <f>Table39[[#This Row],[Total Contract Hours]]/Table39[[#This Row],[Total Hours Nurse Staffing]]</f>
        <v>2.1630241449103509E-2</v>
      </c>
      <c r="I91" s="3">
        <f>SUM(Table39[[#This Row],[RN Hours]], Table39[[#This Row],[RN Admin Hours]], Table39[[#This Row],[RN DON Hours]])</f>
        <v>68.647222222222226</v>
      </c>
      <c r="J91" s="3">
        <f t="shared" si="4"/>
        <v>5.7277777777777779</v>
      </c>
      <c r="K91" s="4">
        <f>Table39[[#This Row],[RN Hours Contract (W/ Admin, DON)]]/Table39[[#This Row],[RN Hours (w/ Admin, DON)]]</f>
        <v>8.3437866709828834E-2</v>
      </c>
      <c r="L91" s="3">
        <v>44.277777777777779</v>
      </c>
      <c r="M91" s="3">
        <v>5.7277777777777779</v>
      </c>
      <c r="N91" s="4">
        <f>Table39[[#This Row],[RN Hours Contract]]/Table39[[#This Row],[RN Hours]]</f>
        <v>0.12936010037641155</v>
      </c>
      <c r="O91" s="3">
        <v>20.827777777777779</v>
      </c>
      <c r="P91" s="3">
        <v>0</v>
      </c>
      <c r="Q91" s="4">
        <f>Table39[[#This Row],[RN Admin Hours Contract]]/Table39[[#This Row],[RN Admin Hours]]</f>
        <v>0</v>
      </c>
      <c r="R91" s="3">
        <v>3.5416666666666665</v>
      </c>
      <c r="S91" s="3">
        <v>0</v>
      </c>
      <c r="T91" s="4">
        <f>Table39[[#This Row],[RN DON Hours Contract]]/Table39[[#This Row],[RN DON Hours]]</f>
        <v>0</v>
      </c>
      <c r="U91" s="3">
        <f>SUM(Table39[[#This Row],[LPN Hours]], Table39[[#This Row],[LPN Admin Hours]])</f>
        <v>112.89722222222223</v>
      </c>
      <c r="V91" s="3">
        <f>Table39[[#This Row],[LPN Hours Contract]]+Table39[[#This Row],[LPN Admin Hours Contract]]</f>
        <v>2.1111111111111112</v>
      </c>
      <c r="W91" s="4">
        <f t="shared" si="5"/>
        <v>1.8699407031961223E-2</v>
      </c>
      <c r="X91" s="3">
        <v>112.89722222222223</v>
      </c>
      <c r="Y91" s="3">
        <v>2.1111111111111112</v>
      </c>
      <c r="Z91" s="4">
        <f>Table39[[#This Row],[LPN Hours Contract]]/Table39[[#This Row],[LPN Hours]]</f>
        <v>1.8699407031961223E-2</v>
      </c>
      <c r="AA91" s="3">
        <v>0</v>
      </c>
      <c r="AB91" s="3">
        <v>0</v>
      </c>
      <c r="AC91" s="4">
        <v>0</v>
      </c>
      <c r="AD91" s="3">
        <f>SUM(Table39[[#This Row],[CNA Hours]], Table39[[#This Row],[NA in Training Hours]], Table39[[#This Row],[Med Aide/Tech Hours]])</f>
        <v>226.0638888888889</v>
      </c>
      <c r="AE91" s="3">
        <f>SUM(Table39[[#This Row],[CNA Hours Contract]], Table39[[#This Row],[NA in Training Hours Contract]], Table39[[#This Row],[Med Aide/Tech Hours Contract]])</f>
        <v>0.97777777777777775</v>
      </c>
      <c r="AF91" s="4">
        <f>Table39[[#This Row],[CNA/NA/Med Aide Contract Hours]]/Table39[[#This Row],[Total CNA, NA in Training, Med Aide/Tech Hours]]</f>
        <v>4.3252276273914696E-3</v>
      </c>
      <c r="AG91" s="3">
        <v>216.31666666666666</v>
      </c>
      <c r="AH91" s="3">
        <v>0.97777777777777775</v>
      </c>
      <c r="AI91" s="4">
        <f>Table39[[#This Row],[CNA Hours Contract]]/Table39[[#This Row],[CNA Hours]]</f>
        <v>4.5201222487608189E-3</v>
      </c>
      <c r="AJ91" s="3">
        <v>0</v>
      </c>
      <c r="AK91" s="3">
        <v>0</v>
      </c>
      <c r="AL91" s="4">
        <v>0</v>
      </c>
      <c r="AM91" s="3">
        <v>9.7472222222222218</v>
      </c>
      <c r="AN91" s="3">
        <v>0</v>
      </c>
      <c r="AO91" s="4">
        <f>Table39[[#This Row],[Med Aide/Tech Hours Contract]]/Table39[[#This Row],[Med Aide/Tech Hours]]</f>
        <v>0</v>
      </c>
      <c r="AP91" s="1" t="s">
        <v>89</v>
      </c>
      <c r="AQ91" s="1">
        <v>3</v>
      </c>
    </row>
    <row r="92" spans="1:43" x14ac:dyDescent="0.2">
      <c r="A92" s="1" t="s">
        <v>220</v>
      </c>
      <c r="B92" s="1" t="s">
        <v>313</v>
      </c>
      <c r="C92" s="1" t="s">
        <v>499</v>
      </c>
      <c r="D92" s="1" t="s">
        <v>534</v>
      </c>
      <c r="E92" s="3">
        <v>137.38888888888889</v>
      </c>
      <c r="F92" s="3">
        <f t="shared" si="7"/>
        <v>507.38666666666671</v>
      </c>
      <c r="G92" s="3">
        <f>SUM(Table39[[#This Row],[RN Hours Contract (W/ Admin, DON)]], Table39[[#This Row],[LPN Contract Hours (w/ Admin)]], Table39[[#This Row],[CNA/NA/Med Aide Contract Hours]])</f>
        <v>0</v>
      </c>
      <c r="H92" s="4">
        <f>Table39[[#This Row],[Total Contract Hours]]/Table39[[#This Row],[Total Hours Nurse Staffing]]</f>
        <v>0</v>
      </c>
      <c r="I92" s="3">
        <f>SUM(Table39[[#This Row],[RN Hours]], Table39[[#This Row],[RN Admin Hours]], Table39[[#This Row],[RN DON Hours]])</f>
        <v>163.14155555555558</v>
      </c>
      <c r="J92" s="3">
        <f t="shared" si="4"/>
        <v>0</v>
      </c>
      <c r="K92" s="4">
        <f>Table39[[#This Row],[RN Hours Contract (W/ Admin, DON)]]/Table39[[#This Row],[RN Hours (w/ Admin, DON)]]</f>
        <v>0</v>
      </c>
      <c r="L92" s="3">
        <v>128.10044444444446</v>
      </c>
      <c r="M92" s="3">
        <v>0</v>
      </c>
      <c r="N92" s="4">
        <f>Table39[[#This Row],[RN Hours Contract]]/Table39[[#This Row],[RN Hours]]</f>
        <v>0</v>
      </c>
      <c r="O92" s="3">
        <v>31.218888888888891</v>
      </c>
      <c r="P92" s="3">
        <v>0</v>
      </c>
      <c r="Q92" s="4">
        <f>Table39[[#This Row],[RN Admin Hours Contract]]/Table39[[#This Row],[RN Admin Hours]]</f>
        <v>0</v>
      </c>
      <c r="R92" s="3">
        <v>3.8222222222222224</v>
      </c>
      <c r="S92" s="3">
        <v>0</v>
      </c>
      <c r="T92" s="4">
        <f>Table39[[#This Row],[RN DON Hours Contract]]/Table39[[#This Row],[RN DON Hours]]</f>
        <v>0</v>
      </c>
      <c r="U92" s="3">
        <f>SUM(Table39[[#This Row],[LPN Hours]], Table39[[#This Row],[LPN Admin Hours]])</f>
        <v>92.12422222222223</v>
      </c>
      <c r="V92" s="3">
        <f>Table39[[#This Row],[LPN Hours Contract]]+Table39[[#This Row],[LPN Admin Hours Contract]]</f>
        <v>0</v>
      </c>
      <c r="W92" s="4">
        <f t="shared" si="5"/>
        <v>0</v>
      </c>
      <c r="X92" s="3">
        <v>92.12422222222223</v>
      </c>
      <c r="Y92" s="3">
        <v>0</v>
      </c>
      <c r="Z92" s="4">
        <f>Table39[[#This Row],[LPN Hours Contract]]/Table39[[#This Row],[LPN Hours]]</f>
        <v>0</v>
      </c>
      <c r="AA92" s="3">
        <v>0</v>
      </c>
      <c r="AB92" s="3">
        <v>0</v>
      </c>
      <c r="AC92" s="4">
        <v>0</v>
      </c>
      <c r="AD92" s="3">
        <f>SUM(Table39[[#This Row],[CNA Hours]], Table39[[#This Row],[NA in Training Hours]], Table39[[#This Row],[Med Aide/Tech Hours]])</f>
        <v>252.12088888888889</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241.452</v>
      </c>
      <c r="AH92" s="3">
        <v>0</v>
      </c>
      <c r="AI92" s="4">
        <f>Table39[[#This Row],[CNA Hours Contract]]/Table39[[#This Row],[CNA Hours]]</f>
        <v>0</v>
      </c>
      <c r="AJ92" s="3">
        <v>10.668888888888889</v>
      </c>
      <c r="AK92" s="3">
        <v>0</v>
      </c>
      <c r="AL92" s="4">
        <f>Table39[[#This Row],[NA in Training Hours Contract]]/Table39[[#This Row],[NA in Training Hours]]</f>
        <v>0</v>
      </c>
      <c r="AM92" s="3">
        <v>0</v>
      </c>
      <c r="AN92" s="3">
        <v>0</v>
      </c>
      <c r="AO92" s="4">
        <v>0</v>
      </c>
      <c r="AP92" s="1" t="s">
        <v>90</v>
      </c>
      <c r="AQ92" s="1">
        <v>3</v>
      </c>
    </row>
    <row r="93" spans="1:43" x14ac:dyDescent="0.2">
      <c r="A93" s="1" t="s">
        <v>220</v>
      </c>
      <c r="B93" s="1" t="s">
        <v>314</v>
      </c>
      <c r="C93" s="1" t="s">
        <v>463</v>
      </c>
      <c r="D93" s="1" t="s">
        <v>541</v>
      </c>
      <c r="E93" s="3">
        <v>37.788888888888891</v>
      </c>
      <c r="F93" s="3">
        <f t="shared" si="7"/>
        <v>186.85633333333334</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40.965333333333348</v>
      </c>
      <c r="J93" s="3">
        <f t="shared" si="4"/>
        <v>0</v>
      </c>
      <c r="K93" s="4">
        <f>Table39[[#This Row],[RN Hours Contract (W/ Admin, DON)]]/Table39[[#This Row],[RN Hours (w/ Admin, DON)]]</f>
        <v>0</v>
      </c>
      <c r="L93" s="3">
        <v>31.430444444444444</v>
      </c>
      <c r="M93" s="3">
        <v>0</v>
      </c>
      <c r="N93" s="4">
        <f>Table39[[#This Row],[RN Hours Contract]]/Table39[[#This Row],[RN Hours]]</f>
        <v>0</v>
      </c>
      <c r="O93" s="3">
        <v>4.8017777777777848</v>
      </c>
      <c r="P93" s="3">
        <v>0</v>
      </c>
      <c r="Q93" s="4">
        <f>Table39[[#This Row],[RN Admin Hours Contract]]/Table39[[#This Row],[RN Admin Hours]]</f>
        <v>0</v>
      </c>
      <c r="R93" s="3">
        <v>4.7331111111111186</v>
      </c>
      <c r="S93" s="3">
        <v>0</v>
      </c>
      <c r="T93" s="4">
        <f>Table39[[#This Row],[RN DON Hours Contract]]/Table39[[#This Row],[RN DON Hours]]</f>
        <v>0</v>
      </c>
      <c r="U93" s="3">
        <f>SUM(Table39[[#This Row],[LPN Hours]], Table39[[#This Row],[LPN Admin Hours]])</f>
        <v>43.778888888888886</v>
      </c>
      <c r="V93" s="3">
        <f>Table39[[#This Row],[LPN Hours Contract]]+Table39[[#This Row],[LPN Admin Hours Contract]]</f>
        <v>0</v>
      </c>
      <c r="W93" s="4">
        <f t="shared" si="5"/>
        <v>0</v>
      </c>
      <c r="X93" s="3">
        <v>43.778888888888886</v>
      </c>
      <c r="Y93" s="3">
        <v>0</v>
      </c>
      <c r="Z93" s="4">
        <f>Table39[[#This Row],[LPN Hours Contract]]/Table39[[#This Row],[LPN Hours]]</f>
        <v>0</v>
      </c>
      <c r="AA93" s="3">
        <v>0</v>
      </c>
      <c r="AB93" s="3">
        <v>0</v>
      </c>
      <c r="AC93" s="4">
        <v>0</v>
      </c>
      <c r="AD93" s="3">
        <f>SUM(Table39[[#This Row],[CNA Hours]], Table39[[#This Row],[NA in Training Hours]], Table39[[#This Row],[Med Aide/Tech Hours]])</f>
        <v>102.11211111111112</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102.11211111111112</v>
      </c>
      <c r="AH93" s="3">
        <v>0</v>
      </c>
      <c r="AI93" s="4">
        <f>Table39[[#This Row],[CNA Hours Contract]]/Table39[[#This Row],[CNA Hours]]</f>
        <v>0</v>
      </c>
      <c r="AJ93" s="3">
        <v>0</v>
      </c>
      <c r="AK93" s="3">
        <v>0</v>
      </c>
      <c r="AL93" s="4">
        <v>0</v>
      </c>
      <c r="AM93" s="3">
        <v>0</v>
      </c>
      <c r="AN93" s="3">
        <v>0</v>
      </c>
      <c r="AO93" s="4">
        <v>0</v>
      </c>
      <c r="AP93" s="1" t="s">
        <v>91</v>
      </c>
      <c r="AQ93" s="1">
        <v>3</v>
      </c>
    </row>
    <row r="94" spans="1:43" x14ac:dyDescent="0.2">
      <c r="A94" s="1" t="s">
        <v>220</v>
      </c>
      <c r="B94" s="1" t="s">
        <v>315</v>
      </c>
      <c r="C94" s="1" t="s">
        <v>465</v>
      </c>
      <c r="D94" s="1" t="s">
        <v>547</v>
      </c>
      <c r="E94" s="3">
        <v>116.41111111111111</v>
      </c>
      <c r="F94" s="3">
        <f t="shared" si="7"/>
        <v>506.74944444444446</v>
      </c>
      <c r="G94" s="3">
        <f>SUM(Table39[[#This Row],[RN Hours Contract (W/ Admin, DON)]], Table39[[#This Row],[LPN Contract Hours (w/ Admin)]], Table39[[#This Row],[CNA/NA/Med Aide Contract Hours]])</f>
        <v>45.032777777777781</v>
      </c>
      <c r="H94" s="4">
        <f>Table39[[#This Row],[Total Contract Hours]]/Table39[[#This Row],[Total Hours Nurse Staffing]]</f>
        <v>8.8865963784425572E-2</v>
      </c>
      <c r="I94" s="3">
        <f>SUM(Table39[[#This Row],[RN Hours]], Table39[[#This Row],[RN Admin Hours]], Table39[[#This Row],[RN DON Hours]])</f>
        <v>102.67166666666667</v>
      </c>
      <c r="J94" s="3">
        <f t="shared" si="4"/>
        <v>3.430000000000001</v>
      </c>
      <c r="K94" s="4">
        <f>Table39[[#This Row],[RN Hours Contract (W/ Admin, DON)]]/Table39[[#This Row],[RN Hours (w/ Admin, DON)]]</f>
        <v>3.340746392221159E-2</v>
      </c>
      <c r="L94" s="3">
        <v>89.12166666666667</v>
      </c>
      <c r="M94" s="3">
        <v>3.430000000000001</v>
      </c>
      <c r="N94" s="4">
        <f>Table39[[#This Row],[RN Hours Contract]]/Table39[[#This Row],[RN Hours]]</f>
        <v>3.8486712920539345E-2</v>
      </c>
      <c r="O94" s="3">
        <v>10.172222222222222</v>
      </c>
      <c r="P94" s="3">
        <v>0</v>
      </c>
      <c r="Q94" s="4">
        <f>Table39[[#This Row],[RN Admin Hours Contract]]/Table39[[#This Row],[RN Admin Hours]]</f>
        <v>0</v>
      </c>
      <c r="R94" s="3">
        <v>3.3777777777777778</v>
      </c>
      <c r="S94" s="3">
        <v>0</v>
      </c>
      <c r="T94" s="4">
        <f>Table39[[#This Row],[RN DON Hours Contract]]/Table39[[#This Row],[RN DON Hours]]</f>
        <v>0</v>
      </c>
      <c r="U94" s="3">
        <f>SUM(Table39[[#This Row],[LPN Hours]], Table39[[#This Row],[LPN Admin Hours]])</f>
        <v>140.06666666666666</v>
      </c>
      <c r="V94" s="3">
        <f>Table39[[#This Row],[LPN Hours Contract]]+Table39[[#This Row],[LPN Admin Hours Contract]]</f>
        <v>23.35</v>
      </c>
      <c r="W94" s="4">
        <f t="shared" si="5"/>
        <v>0.16670633031889578</v>
      </c>
      <c r="X94" s="3">
        <v>140.06666666666666</v>
      </c>
      <c r="Y94" s="3">
        <v>23.35</v>
      </c>
      <c r="Z94" s="4">
        <f>Table39[[#This Row],[LPN Hours Contract]]/Table39[[#This Row],[LPN Hours]]</f>
        <v>0.16670633031889578</v>
      </c>
      <c r="AA94" s="3">
        <v>0</v>
      </c>
      <c r="AB94" s="3">
        <v>0</v>
      </c>
      <c r="AC94" s="4">
        <v>0</v>
      </c>
      <c r="AD94" s="3">
        <f>SUM(Table39[[#This Row],[CNA Hours]], Table39[[#This Row],[NA in Training Hours]], Table39[[#This Row],[Med Aide/Tech Hours]])</f>
        <v>264.01111111111112</v>
      </c>
      <c r="AE94" s="3">
        <f>SUM(Table39[[#This Row],[CNA Hours Contract]], Table39[[#This Row],[NA in Training Hours Contract]], Table39[[#This Row],[Med Aide/Tech Hours Contract]])</f>
        <v>18.252777777777776</v>
      </c>
      <c r="AF94" s="4">
        <f>Table39[[#This Row],[CNA/NA/Med Aide Contract Hours]]/Table39[[#This Row],[Total CNA, NA in Training, Med Aide/Tech Hours]]</f>
        <v>6.9136399983165689E-2</v>
      </c>
      <c r="AG94" s="3">
        <v>261.01388888888891</v>
      </c>
      <c r="AH94" s="3">
        <v>18.252777777777776</v>
      </c>
      <c r="AI94" s="4">
        <f>Table39[[#This Row],[CNA Hours Contract]]/Table39[[#This Row],[CNA Hours]]</f>
        <v>6.9930293194274448E-2</v>
      </c>
      <c r="AJ94" s="3">
        <v>0</v>
      </c>
      <c r="AK94" s="3">
        <v>0</v>
      </c>
      <c r="AL94" s="4">
        <v>0</v>
      </c>
      <c r="AM94" s="3">
        <v>2.9972222222222222</v>
      </c>
      <c r="AN94" s="3">
        <v>0</v>
      </c>
      <c r="AO94" s="4">
        <f>Table39[[#This Row],[Med Aide/Tech Hours Contract]]/Table39[[#This Row],[Med Aide/Tech Hours]]</f>
        <v>0</v>
      </c>
      <c r="AP94" s="1" t="s">
        <v>92</v>
      </c>
      <c r="AQ94" s="1">
        <v>3</v>
      </c>
    </row>
    <row r="95" spans="1:43" x14ac:dyDescent="0.2">
      <c r="A95" s="1" t="s">
        <v>220</v>
      </c>
      <c r="B95" s="1" t="s">
        <v>316</v>
      </c>
      <c r="C95" s="1" t="s">
        <v>490</v>
      </c>
      <c r="D95" s="1" t="s">
        <v>545</v>
      </c>
      <c r="E95" s="3">
        <v>139.84444444444443</v>
      </c>
      <c r="F95" s="3">
        <f t="shared" si="7"/>
        <v>518.7692222222222</v>
      </c>
      <c r="G95" s="3">
        <f>SUM(Table39[[#This Row],[RN Hours Contract (W/ Admin, DON)]], Table39[[#This Row],[LPN Contract Hours (w/ Admin)]], Table39[[#This Row],[CNA/NA/Med Aide Contract Hours]])</f>
        <v>0</v>
      </c>
      <c r="H95" s="4">
        <f>Table39[[#This Row],[Total Contract Hours]]/Table39[[#This Row],[Total Hours Nurse Staffing]]</f>
        <v>0</v>
      </c>
      <c r="I95" s="3">
        <f>SUM(Table39[[#This Row],[RN Hours]], Table39[[#This Row],[RN Admin Hours]], Table39[[#This Row],[RN DON Hours]])</f>
        <v>75.666666666666671</v>
      </c>
      <c r="J95" s="3">
        <f t="shared" si="4"/>
        <v>0</v>
      </c>
      <c r="K95" s="4">
        <f>Table39[[#This Row],[RN Hours Contract (W/ Admin, DON)]]/Table39[[#This Row],[RN Hours (w/ Admin, DON)]]</f>
        <v>0</v>
      </c>
      <c r="L95" s="3">
        <v>55.197222222222223</v>
      </c>
      <c r="M95" s="3">
        <v>0</v>
      </c>
      <c r="N95" s="4">
        <f>Table39[[#This Row],[RN Hours Contract]]/Table39[[#This Row],[RN Hours]]</f>
        <v>0</v>
      </c>
      <c r="O95" s="3">
        <v>11.822222222222223</v>
      </c>
      <c r="P95" s="3">
        <v>0</v>
      </c>
      <c r="Q95" s="4">
        <f>Table39[[#This Row],[RN Admin Hours Contract]]/Table39[[#This Row],[RN Admin Hours]]</f>
        <v>0</v>
      </c>
      <c r="R95" s="3">
        <v>8.6472222222222221</v>
      </c>
      <c r="S95" s="3">
        <v>0</v>
      </c>
      <c r="T95" s="4">
        <f>Table39[[#This Row],[RN DON Hours Contract]]/Table39[[#This Row],[RN DON Hours]]</f>
        <v>0</v>
      </c>
      <c r="U95" s="3">
        <f>SUM(Table39[[#This Row],[LPN Hours]], Table39[[#This Row],[LPN Admin Hours]])</f>
        <v>209.07499999999999</v>
      </c>
      <c r="V95" s="3">
        <f>Table39[[#This Row],[LPN Hours Contract]]+Table39[[#This Row],[LPN Admin Hours Contract]]</f>
        <v>0</v>
      </c>
      <c r="W95" s="4">
        <f t="shared" si="5"/>
        <v>0</v>
      </c>
      <c r="X95" s="3">
        <v>180.33611111111111</v>
      </c>
      <c r="Y95" s="3">
        <v>0</v>
      </c>
      <c r="Z95" s="4">
        <f>Table39[[#This Row],[LPN Hours Contract]]/Table39[[#This Row],[LPN Hours]]</f>
        <v>0</v>
      </c>
      <c r="AA95" s="3">
        <v>28.738888888888887</v>
      </c>
      <c r="AB95" s="3">
        <v>0</v>
      </c>
      <c r="AC95" s="4">
        <f>Table39[[#This Row],[LPN Admin Hours Contract]]/Table39[[#This Row],[LPN Admin Hours]]</f>
        <v>0</v>
      </c>
      <c r="AD95" s="3">
        <f>SUM(Table39[[#This Row],[CNA Hours]], Table39[[#This Row],[NA in Training Hours]], Table39[[#This Row],[Med Aide/Tech Hours]])</f>
        <v>234.02755555555555</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234.02755555555555</v>
      </c>
      <c r="AH95" s="3">
        <v>0</v>
      </c>
      <c r="AI95" s="4">
        <f>Table39[[#This Row],[CNA Hours Contract]]/Table39[[#This Row],[CNA Hours]]</f>
        <v>0</v>
      </c>
      <c r="AJ95" s="3">
        <v>0</v>
      </c>
      <c r="AK95" s="3">
        <v>0</v>
      </c>
      <c r="AL95" s="4">
        <v>0</v>
      </c>
      <c r="AM95" s="3">
        <v>0</v>
      </c>
      <c r="AN95" s="3">
        <v>0</v>
      </c>
      <c r="AO95" s="4">
        <v>0</v>
      </c>
      <c r="AP95" s="1" t="s">
        <v>93</v>
      </c>
      <c r="AQ95" s="1">
        <v>3</v>
      </c>
    </row>
    <row r="96" spans="1:43" x14ac:dyDescent="0.2">
      <c r="A96" s="1" t="s">
        <v>220</v>
      </c>
      <c r="B96" s="1" t="s">
        <v>317</v>
      </c>
      <c r="C96" s="1" t="s">
        <v>476</v>
      </c>
      <c r="D96" s="1" t="s">
        <v>546</v>
      </c>
      <c r="E96" s="3">
        <v>82.477777777777774</v>
      </c>
      <c r="F96" s="3">
        <f t="shared" si="7"/>
        <v>315.27533333333326</v>
      </c>
      <c r="G96" s="3">
        <f>SUM(Table39[[#This Row],[RN Hours Contract (W/ Admin, DON)]], Table39[[#This Row],[LPN Contract Hours (w/ Admin)]], Table39[[#This Row],[CNA/NA/Med Aide Contract Hours]])</f>
        <v>0</v>
      </c>
      <c r="H96" s="4">
        <f>Table39[[#This Row],[Total Contract Hours]]/Table39[[#This Row],[Total Hours Nurse Staffing]]</f>
        <v>0</v>
      </c>
      <c r="I96" s="3">
        <f>SUM(Table39[[#This Row],[RN Hours]], Table39[[#This Row],[RN Admin Hours]], Table39[[#This Row],[RN DON Hours]])</f>
        <v>47.405222222222221</v>
      </c>
      <c r="J96" s="3">
        <f t="shared" si="4"/>
        <v>0</v>
      </c>
      <c r="K96" s="4">
        <f>Table39[[#This Row],[RN Hours Contract (W/ Admin, DON)]]/Table39[[#This Row],[RN Hours (w/ Admin, DON)]]</f>
        <v>0</v>
      </c>
      <c r="L96" s="3">
        <v>31.672222222222221</v>
      </c>
      <c r="M96" s="3">
        <v>0</v>
      </c>
      <c r="N96" s="4">
        <f>Table39[[#This Row],[RN Hours Contract]]/Table39[[#This Row],[RN Hours]]</f>
        <v>0</v>
      </c>
      <c r="O96" s="3">
        <v>10.483000000000001</v>
      </c>
      <c r="P96" s="3">
        <v>0</v>
      </c>
      <c r="Q96" s="4">
        <f>Table39[[#This Row],[RN Admin Hours Contract]]/Table39[[#This Row],[RN Admin Hours]]</f>
        <v>0</v>
      </c>
      <c r="R96" s="3">
        <v>5.25</v>
      </c>
      <c r="S96" s="3">
        <v>0</v>
      </c>
      <c r="T96" s="4">
        <f>Table39[[#This Row],[RN DON Hours Contract]]/Table39[[#This Row],[RN DON Hours]]</f>
        <v>0</v>
      </c>
      <c r="U96" s="3">
        <f>SUM(Table39[[#This Row],[LPN Hours]], Table39[[#This Row],[LPN Admin Hours]])</f>
        <v>96.921999999999983</v>
      </c>
      <c r="V96" s="3">
        <f>Table39[[#This Row],[LPN Hours Contract]]+Table39[[#This Row],[LPN Admin Hours Contract]]</f>
        <v>0</v>
      </c>
      <c r="W96" s="4">
        <f t="shared" si="5"/>
        <v>0</v>
      </c>
      <c r="X96" s="3">
        <v>77.101666666666659</v>
      </c>
      <c r="Y96" s="3">
        <v>0</v>
      </c>
      <c r="Z96" s="4">
        <f>Table39[[#This Row],[LPN Hours Contract]]/Table39[[#This Row],[LPN Hours]]</f>
        <v>0</v>
      </c>
      <c r="AA96" s="3">
        <v>19.820333333333327</v>
      </c>
      <c r="AB96" s="3">
        <v>0</v>
      </c>
      <c r="AC96" s="4">
        <f>Table39[[#This Row],[LPN Admin Hours Contract]]/Table39[[#This Row],[LPN Admin Hours]]</f>
        <v>0</v>
      </c>
      <c r="AD96" s="3">
        <f>SUM(Table39[[#This Row],[CNA Hours]], Table39[[#This Row],[NA in Training Hours]], Table39[[#This Row],[Med Aide/Tech Hours]])</f>
        <v>170.9481111111111</v>
      </c>
      <c r="AE96" s="3">
        <f>SUM(Table39[[#This Row],[CNA Hours Contract]], Table39[[#This Row],[NA in Training Hours Contract]], Table39[[#This Row],[Med Aide/Tech Hours Contract]])</f>
        <v>0</v>
      </c>
      <c r="AF96" s="4">
        <f>Table39[[#This Row],[CNA/NA/Med Aide Contract Hours]]/Table39[[#This Row],[Total CNA, NA in Training, Med Aide/Tech Hours]]</f>
        <v>0</v>
      </c>
      <c r="AG96" s="3">
        <v>141.47666666666666</v>
      </c>
      <c r="AH96" s="3">
        <v>0</v>
      </c>
      <c r="AI96" s="4">
        <f>Table39[[#This Row],[CNA Hours Contract]]/Table39[[#This Row],[CNA Hours]]</f>
        <v>0</v>
      </c>
      <c r="AJ96" s="3">
        <v>0</v>
      </c>
      <c r="AK96" s="3">
        <v>0</v>
      </c>
      <c r="AL96" s="4">
        <v>0</v>
      </c>
      <c r="AM96" s="3">
        <v>29.471444444444451</v>
      </c>
      <c r="AN96" s="3">
        <v>0</v>
      </c>
      <c r="AO96" s="4">
        <f>Table39[[#This Row],[Med Aide/Tech Hours Contract]]/Table39[[#This Row],[Med Aide/Tech Hours]]</f>
        <v>0</v>
      </c>
      <c r="AP96" s="1" t="s">
        <v>94</v>
      </c>
      <c r="AQ96" s="1">
        <v>3</v>
      </c>
    </row>
    <row r="97" spans="1:43" x14ac:dyDescent="0.2">
      <c r="A97" s="1" t="s">
        <v>220</v>
      </c>
      <c r="B97" s="1" t="s">
        <v>318</v>
      </c>
      <c r="C97" s="1" t="s">
        <v>500</v>
      </c>
      <c r="D97" s="1" t="s">
        <v>539</v>
      </c>
      <c r="E97" s="3">
        <v>85.488888888888894</v>
      </c>
      <c r="F97" s="3">
        <f t="shared" si="7"/>
        <v>357.45044444444443</v>
      </c>
      <c r="G97" s="3">
        <f>SUM(Table39[[#This Row],[RN Hours Contract (W/ Admin, DON)]], Table39[[#This Row],[LPN Contract Hours (w/ Admin)]], Table39[[#This Row],[CNA/NA/Med Aide Contract Hours]])</f>
        <v>33.338888888888889</v>
      </c>
      <c r="H97" s="4">
        <f>Table39[[#This Row],[Total Contract Hours]]/Table39[[#This Row],[Total Hours Nurse Staffing]]</f>
        <v>9.3268561858147234E-2</v>
      </c>
      <c r="I97" s="3">
        <f>SUM(Table39[[#This Row],[RN Hours]], Table39[[#This Row],[RN Admin Hours]], Table39[[#This Row],[RN DON Hours]])</f>
        <v>74.469222222222214</v>
      </c>
      <c r="J97" s="3">
        <f t="shared" si="4"/>
        <v>11.502777777777778</v>
      </c>
      <c r="K97" s="4">
        <f>Table39[[#This Row],[RN Hours Contract (W/ Admin, DON)]]/Table39[[#This Row],[RN Hours (w/ Admin, DON)]]</f>
        <v>0.15446351438252642</v>
      </c>
      <c r="L97" s="3">
        <v>41.899777777777778</v>
      </c>
      <c r="M97" s="3">
        <v>0</v>
      </c>
      <c r="N97" s="4">
        <f>Table39[[#This Row],[RN Hours Contract]]/Table39[[#This Row],[RN Hours]]</f>
        <v>0</v>
      </c>
      <c r="O97" s="3">
        <v>27.502777777777776</v>
      </c>
      <c r="P97" s="3">
        <v>11.502777777777778</v>
      </c>
      <c r="Q97" s="4">
        <f>Table39[[#This Row],[RN Admin Hours Contract]]/Table39[[#This Row],[RN Admin Hours]]</f>
        <v>0.41824058175941825</v>
      </c>
      <c r="R97" s="3">
        <v>5.0666666666666664</v>
      </c>
      <c r="S97" s="3">
        <v>0</v>
      </c>
      <c r="T97" s="4">
        <f>Table39[[#This Row],[RN DON Hours Contract]]/Table39[[#This Row],[RN DON Hours]]</f>
        <v>0</v>
      </c>
      <c r="U97" s="3">
        <f>SUM(Table39[[#This Row],[LPN Hours]], Table39[[#This Row],[LPN Admin Hours]])</f>
        <v>63.213888888888889</v>
      </c>
      <c r="V97" s="3">
        <f>Table39[[#This Row],[LPN Hours Contract]]+Table39[[#This Row],[LPN Admin Hours Contract]]</f>
        <v>0</v>
      </c>
      <c r="W97" s="4">
        <f t="shared" si="5"/>
        <v>0</v>
      </c>
      <c r="X97" s="3">
        <v>53.180555555555557</v>
      </c>
      <c r="Y97" s="3">
        <v>0</v>
      </c>
      <c r="Z97" s="4">
        <f>Table39[[#This Row],[LPN Hours Contract]]/Table39[[#This Row],[LPN Hours]]</f>
        <v>0</v>
      </c>
      <c r="AA97" s="3">
        <v>10.033333333333333</v>
      </c>
      <c r="AB97" s="3">
        <v>0</v>
      </c>
      <c r="AC97" s="4">
        <f>Table39[[#This Row],[LPN Admin Hours Contract]]/Table39[[#This Row],[LPN Admin Hours]]</f>
        <v>0</v>
      </c>
      <c r="AD97" s="3">
        <f>SUM(Table39[[#This Row],[CNA Hours]], Table39[[#This Row],[NA in Training Hours]], Table39[[#This Row],[Med Aide/Tech Hours]])</f>
        <v>219.76733333333334</v>
      </c>
      <c r="AE97" s="3">
        <f>SUM(Table39[[#This Row],[CNA Hours Contract]], Table39[[#This Row],[NA in Training Hours Contract]], Table39[[#This Row],[Med Aide/Tech Hours Contract]])</f>
        <v>21.836111111111112</v>
      </c>
      <c r="AF97" s="4">
        <f>Table39[[#This Row],[CNA/NA/Med Aide Contract Hours]]/Table39[[#This Row],[Total CNA, NA in Training, Med Aide/Tech Hours]]</f>
        <v>9.9360131371258292E-2</v>
      </c>
      <c r="AG97" s="3">
        <v>169.66455555555555</v>
      </c>
      <c r="AH97" s="3">
        <v>21.836111111111112</v>
      </c>
      <c r="AI97" s="4">
        <f>Table39[[#This Row],[CNA Hours Contract]]/Table39[[#This Row],[CNA Hours]]</f>
        <v>0.12870166688387086</v>
      </c>
      <c r="AJ97" s="3">
        <v>0</v>
      </c>
      <c r="AK97" s="3">
        <v>0</v>
      </c>
      <c r="AL97" s="4">
        <v>0</v>
      </c>
      <c r="AM97" s="3">
        <v>50.102777777777774</v>
      </c>
      <c r="AN97" s="3">
        <v>0</v>
      </c>
      <c r="AO97" s="4">
        <f>Table39[[#This Row],[Med Aide/Tech Hours Contract]]/Table39[[#This Row],[Med Aide/Tech Hours]]</f>
        <v>0</v>
      </c>
      <c r="AP97" s="1" t="s">
        <v>95</v>
      </c>
      <c r="AQ97" s="1">
        <v>3</v>
      </c>
    </row>
    <row r="98" spans="1:43" x14ac:dyDescent="0.2">
      <c r="A98" s="1" t="s">
        <v>220</v>
      </c>
      <c r="B98" s="1" t="s">
        <v>319</v>
      </c>
      <c r="C98" s="1" t="s">
        <v>458</v>
      </c>
      <c r="D98" s="1" t="s">
        <v>545</v>
      </c>
      <c r="E98" s="3">
        <v>23.855555555555554</v>
      </c>
      <c r="F98" s="3">
        <f t="shared" si="7"/>
        <v>113.91877777777778</v>
      </c>
      <c r="G98" s="3">
        <f>SUM(Table39[[#This Row],[RN Hours Contract (W/ Admin, DON)]], Table39[[#This Row],[LPN Contract Hours (w/ Admin)]], Table39[[#This Row],[CNA/NA/Med Aide Contract Hours]])</f>
        <v>0</v>
      </c>
      <c r="H98" s="4">
        <f>Table39[[#This Row],[Total Contract Hours]]/Table39[[#This Row],[Total Hours Nurse Staffing]]</f>
        <v>0</v>
      </c>
      <c r="I98" s="3">
        <f>SUM(Table39[[#This Row],[RN Hours]], Table39[[#This Row],[RN Admin Hours]], Table39[[#This Row],[RN DON Hours]])</f>
        <v>28.387111111111114</v>
      </c>
      <c r="J98" s="3">
        <f t="shared" si="4"/>
        <v>0</v>
      </c>
      <c r="K98" s="4">
        <f>Table39[[#This Row],[RN Hours Contract (W/ Admin, DON)]]/Table39[[#This Row],[RN Hours (w/ Admin, DON)]]</f>
        <v>0</v>
      </c>
      <c r="L98" s="3">
        <v>28.387111111111114</v>
      </c>
      <c r="M98" s="3">
        <v>0</v>
      </c>
      <c r="N98" s="4">
        <f>Table39[[#This Row],[RN Hours Contract]]/Table39[[#This Row],[RN Hours]]</f>
        <v>0</v>
      </c>
      <c r="O98" s="3">
        <v>0</v>
      </c>
      <c r="P98" s="3">
        <v>0</v>
      </c>
      <c r="Q98" s="4">
        <v>0</v>
      </c>
      <c r="R98" s="3">
        <v>0</v>
      </c>
      <c r="S98" s="3">
        <v>0</v>
      </c>
      <c r="T98" s="4">
        <v>0</v>
      </c>
      <c r="U98" s="3">
        <f>SUM(Table39[[#This Row],[LPN Hours]], Table39[[#This Row],[LPN Admin Hours]])</f>
        <v>16.822111111111113</v>
      </c>
      <c r="V98" s="3">
        <f>Table39[[#This Row],[LPN Hours Contract]]+Table39[[#This Row],[LPN Admin Hours Contract]]</f>
        <v>0</v>
      </c>
      <c r="W98" s="4">
        <f t="shared" si="5"/>
        <v>0</v>
      </c>
      <c r="X98" s="3">
        <v>16.822111111111113</v>
      </c>
      <c r="Y98" s="3">
        <v>0</v>
      </c>
      <c r="Z98" s="4">
        <f>Table39[[#This Row],[LPN Hours Contract]]/Table39[[#This Row],[LPN Hours]]</f>
        <v>0</v>
      </c>
      <c r="AA98" s="3">
        <v>0</v>
      </c>
      <c r="AB98" s="3">
        <v>0</v>
      </c>
      <c r="AC98" s="4">
        <v>0</v>
      </c>
      <c r="AD98" s="3">
        <f>SUM(Table39[[#This Row],[CNA Hours]], Table39[[#This Row],[NA in Training Hours]], Table39[[#This Row],[Med Aide/Tech Hours]])</f>
        <v>68.709555555555553</v>
      </c>
      <c r="AE98" s="3">
        <f>SUM(Table39[[#This Row],[CNA Hours Contract]], Table39[[#This Row],[NA in Training Hours Contract]], Table39[[#This Row],[Med Aide/Tech Hours Contract]])</f>
        <v>0</v>
      </c>
      <c r="AF98" s="4">
        <f>Table39[[#This Row],[CNA/NA/Med Aide Contract Hours]]/Table39[[#This Row],[Total CNA, NA in Training, Med Aide/Tech Hours]]</f>
        <v>0</v>
      </c>
      <c r="AG98" s="3">
        <v>68.709555555555553</v>
      </c>
      <c r="AH98" s="3">
        <v>0</v>
      </c>
      <c r="AI98" s="4">
        <f>Table39[[#This Row],[CNA Hours Contract]]/Table39[[#This Row],[CNA Hours]]</f>
        <v>0</v>
      </c>
      <c r="AJ98" s="3">
        <v>0</v>
      </c>
      <c r="AK98" s="3">
        <v>0</v>
      </c>
      <c r="AL98" s="4">
        <v>0</v>
      </c>
      <c r="AM98" s="3">
        <v>0</v>
      </c>
      <c r="AN98" s="3">
        <v>0</v>
      </c>
      <c r="AO98" s="4">
        <v>0</v>
      </c>
      <c r="AP98" s="1" t="s">
        <v>96</v>
      </c>
      <c r="AQ98" s="1">
        <v>3</v>
      </c>
    </row>
    <row r="99" spans="1:43" x14ac:dyDescent="0.2">
      <c r="A99" s="1" t="s">
        <v>220</v>
      </c>
      <c r="B99" s="1" t="s">
        <v>222</v>
      </c>
      <c r="C99" s="1" t="s">
        <v>465</v>
      </c>
      <c r="D99" s="1" t="s">
        <v>546</v>
      </c>
      <c r="E99" s="3">
        <v>103.98888888888889</v>
      </c>
      <c r="F99" s="3">
        <f t="shared" si="7"/>
        <v>318.1583333333333</v>
      </c>
      <c r="G99" s="3">
        <f>SUM(Table39[[#This Row],[RN Hours Contract (W/ Admin, DON)]], Table39[[#This Row],[LPN Contract Hours (w/ Admin)]], Table39[[#This Row],[CNA/NA/Med Aide Contract Hours]])</f>
        <v>0</v>
      </c>
      <c r="H99" s="4">
        <f>Table39[[#This Row],[Total Contract Hours]]/Table39[[#This Row],[Total Hours Nurse Staffing]]</f>
        <v>0</v>
      </c>
      <c r="I99" s="3">
        <f>SUM(Table39[[#This Row],[RN Hours]], Table39[[#This Row],[RN Admin Hours]], Table39[[#This Row],[RN DON Hours]])</f>
        <v>39.766666666666666</v>
      </c>
      <c r="J99" s="3">
        <f t="shared" si="4"/>
        <v>0</v>
      </c>
      <c r="K99" s="4">
        <f>Table39[[#This Row],[RN Hours Contract (W/ Admin, DON)]]/Table39[[#This Row],[RN Hours (w/ Admin, DON)]]</f>
        <v>0</v>
      </c>
      <c r="L99" s="3">
        <v>25.18888888888889</v>
      </c>
      <c r="M99" s="3">
        <v>0</v>
      </c>
      <c r="N99" s="4">
        <f>Table39[[#This Row],[RN Hours Contract]]/Table39[[#This Row],[RN Hours]]</f>
        <v>0</v>
      </c>
      <c r="O99" s="3">
        <v>9.8666666666666671</v>
      </c>
      <c r="P99" s="3">
        <v>0</v>
      </c>
      <c r="Q99" s="4">
        <f>Table39[[#This Row],[RN Admin Hours Contract]]/Table39[[#This Row],[RN Admin Hours]]</f>
        <v>0</v>
      </c>
      <c r="R99" s="3">
        <v>4.7111111111111112</v>
      </c>
      <c r="S99" s="3">
        <v>0</v>
      </c>
      <c r="T99" s="4">
        <f>Table39[[#This Row],[RN DON Hours Contract]]/Table39[[#This Row],[RN DON Hours]]</f>
        <v>0</v>
      </c>
      <c r="U99" s="3">
        <f>SUM(Table39[[#This Row],[LPN Hours]], Table39[[#This Row],[LPN Admin Hours]])</f>
        <v>110.67222222222222</v>
      </c>
      <c r="V99" s="3">
        <f>Table39[[#This Row],[LPN Hours Contract]]+Table39[[#This Row],[LPN Admin Hours Contract]]</f>
        <v>0</v>
      </c>
      <c r="W99" s="4">
        <f t="shared" si="5"/>
        <v>0</v>
      </c>
      <c r="X99" s="3">
        <v>105.42777777777778</v>
      </c>
      <c r="Y99" s="3">
        <v>0</v>
      </c>
      <c r="Z99" s="4">
        <f>Table39[[#This Row],[LPN Hours Contract]]/Table39[[#This Row],[LPN Hours]]</f>
        <v>0</v>
      </c>
      <c r="AA99" s="3">
        <v>5.2444444444444445</v>
      </c>
      <c r="AB99" s="3">
        <v>0</v>
      </c>
      <c r="AC99" s="4">
        <f>Table39[[#This Row],[LPN Admin Hours Contract]]/Table39[[#This Row],[LPN Admin Hours]]</f>
        <v>0</v>
      </c>
      <c r="AD99" s="3">
        <f>SUM(Table39[[#This Row],[CNA Hours]], Table39[[#This Row],[NA in Training Hours]], Table39[[#This Row],[Med Aide/Tech Hours]])</f>
        <v>167.71944444444446</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152.82777777777778</v>
      </c>
      <c r="AH99" s="3">
        <v>0</v>
      </c>
      <c r="AI99" s="4">
        <f>Table39[[#This Row],[CNA Hours Contract]]/Table39[[#This Row],[CNA Hours]]</f>
        <v>0</v>
      </c>
      <c r="AJ99" s="3">
        <v>0</v>
      </c>
      <c r="AK99" s="3">
        <v>0</v>
      </c>
      <c r="AL99" s="4">
        <v>0</v>
      </c>
      <c r="AM99" s="3">
        <v>14.891666666666667</v>
      </c>
      <c r="AN99" s="3">
        <v>0</v>
      </c>
      <c r="AO99" s="4">
        <f>Table39[[#This Row],[Med Aide/Tech Hours Contract]]/Table39[[#This Row],[Med Aide/Tech Hours]]</f>
        <v>0</v>
      </c>
      <c r="AP99" s="1" t="s">
        <v>97</v>
      </c>
      <c r="AQ99" s="1">
        <v>3</v>
      </c>
    </row>
    <row r="100" spans="1:43" x14ac:dyDescent="0.2">
      <c r="A100" s="1" t="s">
        <v>220</v>
      </c>
      <c r="B100" s="1" t="s">
        <v>320</v>
      </c>
      <c r="C100" s="1" t="s">
        <v>465</v>
      </c>
      <c r="D100" s="1" t="s">
        <v>547</v>
      </c>
      <c r="E100" s="3">
        <v>110.77777777777777</v>
      </c>
      <c r="F100" s="3">
        <f t="shared" si="7"/>
        <v>426.93744444444445</v>
      </c>
      <c r="G100" s="3">
        <f>SUM(Table39[[#This Row],[RN Hours Contract (W/ Admin, DON)]], Table39[[#This Row],[LPN Contract Hours (w/ Admin)]], Table39[[#This Row],[CNA/NA/Med Aide Contract Hours]])</f>
        <v>8.4406666666666652</v>
      </c>
      <c r="H100" s="4">
        <f>Table39[[#This Row],[Total Contract Hours]]/Table39[[#This Row],[Total Hours Nurse Staffing]]</f>
        <v>1.9770265589260146E-2</v>
      </c>
      <c r="I100" s="3">
        <f>SUM(Table39[[#This Row],[RN Hours]], Table39[[#This Row],[RN Admin Hours]], Table39[[#This Row],[RN DON Hours]])</f>
        <v>53.517222222222223</v>
      </c>
      <c r="J100" s="3">
        <f t="shared" si="4"/>
        <v>5.4622222222222208</v>
      </c>
      <c r="K100" s="4">
        <f>Table39[[#This Row],[RN Hours Contract (W/ Admin, DON)]]/Table39[[#This Row],[RN Hours (w/ Admin, DON)]]</f>
        <v>0.10206475589374134</v>
      </c>
      <c r="L100" s="3">
        <v>30.517222222222223</v>
      </c>
      <c r="M100" s="3">
        <v>5.4622222222222208</v>
      </c>
      <c r="N100" s="4">
        <f>Table39[[#This Row],[RN Hours Contract]]/Table39[[#This Row],[RN Hours]]</f>
        <v>0.17898818517776843</v>
      </c>
      <c r="O100" s="3">
        <v>16.777777777777779</v>
      </c>
      <c r="P100" s="3">
        <v>0</v>
      </c>
      <c r="Q100" s="4">
        <f>Table39[[#This Row],[RN Admin Hours Contract]]/Table39[[#This Row],[RN Admin Hours]]</f>
        <v>0</v>
      </c>
      <c r="R100" s="3">
        <v>6.2222222222222223</v>
      </c>
      <c r="S100" s="3">
        <v>0</v>
      </c>
      <c r="T100" s="4">
        <f>Table39[[#This Row],[RN DON Hours Contract]]/Table39[[#This Row],[RN DON Hours]]</f>
        <v>0</v>
      </c>
      <c r="U100" s="3">
        <f>SUM(Table39[[#This Row],[LPN Hours]], Table39[[#This Row],[LPN Admin Hours]])</f>
        <v>107.22900000000001</v>
      </c>
      <c r="V100" s="3">
        <f>Table39[[#This Row],[LPN Hours Contract]]+Table39[[#This Row],[LPN Admin Hours Contract]]</f>
        <v>2.9784444444444444</v>
      </c>
      <c r="W100" s="4">
        <f t="shared" si="5"/>
        <v>2.7776482522866425E-2</v>
      </c>
      <c r="X100" s="3">
        <v>96.068555555555562</v>
      </c>
      <c r="Y100" s="3">
        <v>2.9784444444444444</v>
      </c>
      <c r="Z100" s="4">
        <f>Table39[[#This Row],[LPN Hours Contract]]/Table39[[#This Row],[LPN Hours]]</f>
        <v>3.1003322858560493E-2</v>
      </c>
      <c r="AA100" s="3">
        <v>11.160444444444446</v>
      </c>
      <c r="AB100" s="3">
        <v>0</v>
      </c>
      <c r="AC100" s="4">
        <f>Table39[[#This Row],[LPN Admin Hours Contract]]/Table39[[#This Row],[LPN Admin Hours]]</f>
        <v>0</v>
      </c>
      <c r="AD100" s="3">
        <f>SUM(Table39[[#This Row],[CNA Hours]], Table39[[#This Row],[NA in Training Hours]], Table39[[#This Row],[Med Aide/Tech Hours]])</f>
        <v>266.19122222222222</v>
      </c>
      <c r="AE100" s="3">
        <f>SUM(Table39[[#This Row],[CNA Hours Contract]], Table39[[#This Row],[NA in Training Hours Contract]], Table39[[#This Row],[Med Aide/Tech Hours Contract]])</f>
        <v>0</v>
      </c>
      <c r="AF100" s="4">
        <f>Table39[[#This Row],[CNA/NA/Med Aide Contract Hours]]/Table39[[#This Row],[Total CNA, NA in Training, Med Aide/Tech Hours]]</f>
        <v>0</v>
      </c>
      <c r="AG100" s="3">
        <v>238.46399999999997</v>
      </c>
      <c r="AH100" s="3">
        <v>0</v>
      </c>
      <c r="AI100" s="4">
        <f>Table39[[#This Row],[CNA Hours Contract]]/Table39[[#This Row],[CNA Hours]]</f>
        <v>0</v>
      </c>
      <c r="AJ100" s="3">
        <v>0</v>
      </c>
      <c r="AK100" s="3">
        <v>0</v>
      </c>
      <c r="AL100" s="4">
        <v>0</v>
      </c>
      <c r="AM100" s="3">
        <v>27.727222222222224</v>
      </c>
      <c r="AN100" s="3">
        <v>0</v>
      </c>
      <c r="AO100" s="4">
        <f>Table39[[#This Row],[Med Aide/Tech Hours Contract]]/Table39[[#This Row],[Med Aide/Tech Hours]]</f>
        <v>0</v>
      </c>
      <c r="AP100" s="1" t="s">
        <v>98</v>
      </c>
      <c r="AQ100" s="1">
        <v>3</v>
      </c>
    </row>
    <row r="101" spans="1:43" x14ac:dyDescent="0.2">
      <c r="A101" s="1" t="s">
        <v>220</v>
      </c>
      <c r="B101" s="1" t="s">
        <v>321</v>
      </c>
      <c r="C101" s="1" t="s">
        <v>462</v>
      </c>
      <c r="D101" s="1" t="s">
        <v>540</v>
      </c>
      <c r="E101" s="3">
        <v>93.288888888888891</v>
      </c>
      <c r="F101" s="3">
        <f t="shared" si="7"/>
        <v>346.18155555555552</v>
      </c>
      <c r="G101" s="3">
        <f>SUM(Table39[[#This Row],[RN Hours Contract (W/ Admin, DON)]], Table39[[#This Row],[LPN Contract Hours (w/ Admin)]], Table39[[#This Row],[CNA/NA/Med Aide Contract Hours]])</f>
        <v>3.8891111111111107</v>
      </c>
      <c r="H101" s="4">
        <f>Table39[[#This Row],[Total Contract Hours]]/Table39[[#This Row],[Total Hours Nurse Staffing]]</f>
        <v>1.1234310576916288E-2</v>
      </c>
      <c r="I101" s="3">
        <f>SUM(Table39[[#This Row],[RN Hours]], Table39[[#This Row],[RN Admin Hours]], Table39[[#This Row],[RN DON Hours]])</f>
        <v>60.916888888888884</v>
      </c>
      <c r="J101" s="3">
        <f t="shared" si="4"/>
        <v>0.99188888888888882</v>
      </c>
      <c r="K101" s="4">
        <f>Table39[[#This Row],[RN Hours Contract (W/ Admin, DON)]]/Table39[[#This Row],[RN Hours (w/ Admin, DON)]]</f>
        <v>1.6282658339595659E-2</v>
      </c>
      <c r="L101" s="3">
        <v>38.044666666666664</v>
      </c>
      <c r="M101" s="3">
        <v>0.99188888888888882</v>
      </c>
      <c r="N101" s="4">
        <f>Table39[[#This Row],[RN Hours Contract]]/Table39[[#This Row],[RN Hours]]</f>
        <v>2.6071693506463163E-2</v>
      </c>
      <c r="O101" s="3">
        <v>17.272222222222222</v>
      </c>
      <c r="P101" s="3">
        <v>0</v>
      </c>
      <c r="Q101" s="4">
        <f>Table39[[#This Row],[RN Admin Hours Contract]]/Table39[[#This Row],[RN Admin Hours]]</f>
        <v>0</v>
      </c>
      <c r="R101" s="3">
        <v>5.6</v>
      </c>
      <c r="S101" s="3">
        <v>0</v>
      </c>
      <c r="T101" s="4">
        <f>Table39[[#This Row],[RN DON Hours Contract]]/Table39[[#This Row],[RN DON Hours]]</f>
        <v>0</v>
      </c>
      <c r="U101" s="3">
        <f>SUM(Table39[[#This Row],[LPN Hours]], Table39[[#This Row],[LPN Admin Hours]])</f>
        <v>103.80833333333332</v>
      </c>
      <c r="V101" s="3">
        <f>Table39[[#This Row],[LPN Hours Contract]]+Table39[[#This Row],[LPN Admin Hours Contract]]</f>
        <v>1.9805555555555556</v>
      </c>
      <c r="W101" s="4">
        <f t="shared" si="5"/>
        <v>1.9078964972839906E-2</v>
      </c>
      <c r="X101" s="3">
        <v>83.455555555555549</v>
      </c>
      <c r="Y101" s="3">
        <v>1.9805555555555556</v>
      </c>
      <c r="Z101" s="4">
        <f>Table39[[#This Row],[LPN Hours Contract]]/Table39[[#This Row],[LPN Hours]]</f>
        <v>2.3731859938756494E-2</v>
      </c>
      <c r="AA101" s="3">
        <v>20.352777777777778</v>
      </c>
      <c r="AB101" s="3">
        <v>0</v>
      </c>
      <c r="AC101" s="4">
        <f>Table39[[#This Row],[LPN Admin Hours Contract]]/Table39[[#This Row],[LPN Admin Hours]]</f>
        <v>0</v>
      </c>
      <c r="AD101" s="3">
        <f>SUM(Table39[[#This Row],[CNA Hours]], Table39[[#This Row],[NA in Training Hours]], Table39[[#This Row],[Med Aide/Tech Hours]])</f>
        <v>181.45633333333333</v>
      </c>
      <c r="AE101" s="3">
        <f>SUM(Table39[[#This Row],[CNA Hours Contract]], Table39[[#This Row],[NA in Training Hours Contract]], Table39[[#This Row],[Med Aide/Tech Hours Contract]])</f>
        <v>0.91666666666666663</v>
      </c>
      <c r="AF101" s="4">
        <f>Table39[[#This Row],[CNA/NA/Med Aide Contract Hours]]/Table39[[#This Row],[Total CNA, NA in Training, Med Aide/Tech Hours]]</f>
        <v>5.0517204322803096E-3</v>
      </c>
      <c r="AG101" s="3">
        <v>174.20633333333333</v>
      </c>
      <c r="AH101" s="3">
        <v>0.91666666666666663</v>
      </c>
      <c r="AI101" s="4">
        <f>Table39[[#This Row],[CNA Hours Contract]]/Table39[[#This Row],[CNA Hours]]</f>
        <v>5.2619594771717059E-3</v>
      </c>
      <c r="AJ101" s="3">
        <v>7.25</v>
      </c>
      <c r="AK101" s="3">
        <v>0</v>
      </c>
      <c r="AL101" s="4">
        <f>Table39[[#This Row],[NA in Training Hours Contract]]/Table39[[#This Row],[NA in Training Hours]]</f>
        <v>0</v>
      </c>
      <c r="AM101" s="3">
        <v>0</v>
      </c>
      <c r="AN101" s="3">
        <v>0</v>
      </c>
      <c r="AO101" s="4">
        <v>0</v>
      </c>
      <c r="AP101" s="1" t="s">
        <v>99</v>
      </c>
      <c r="AQ101" s="1">
        <v>3</v>
      </c>
    </row>
    <row r="102" spans="1:43" x14ac:dyDescent="0.2">
      <c r="A102" s="1" t="s">
        <v>220</v>
      </c>
      <c r="B102" s="1" t="s">
        <v>322</v>
      </c>
      <c r="C102" s="1" t="s">
        <v>501</v>
      </c>
      <c r="D102" s="1" t="s">
        <v>541</v>
      </c>
      <c r="E102" s="3">
        <v>108.68888888888888</v>
      </c>
      <c r="F102" s="3">
        <f t="shared" si="7"/>
        <v>472.8176666666667</v>
      </c>
      <c r="G102" s="3">
        <f>SUM(Table39[[#This Row],[RN Hours Contract (W/ Admin, DON)]], Table39[[#This Row],[LPN Contract Hours (w/ Admin)]], Table39[[#This Row],[CNA/NA/Med Aide Contract Hours]])</f>
        <v>49.909333333333336</v>
      </c>
      <c r="H102" s="4">
        <f>Table39[[#This Row],[Total Contract Hours]]/Table39[[#This Row],[Total Hours Nurse Staffing]]</f>
        <v>0.10555725145634011</v>
      </c>
      <c r="I102" s="3">
        <f>SUM(Table39[[#This Row],[RN Hours]], Table39[[#This Row],[RN Admin Hours]], Table39[[#This Row],[RN DON Hours]])</f>
        <v>133.59544444444444</v>
      </c>
      <c r="J102" s="3">
        <f t="shared" si="4"/>
        <v>12.731555555555557</v>
      </c>
      <c r="K102" s="4">
        <f>Table39[[#This Row],[RN Hours Contract (W/ Admin, DON)]]/Table39[[#This Row],[RN Hours (w/ Admin, DON)]]</f>
        <v>9.529932407874854E-2</v>
      </c>
      <c r="L102" s="3">
        <v>108.40377777777778</v>
      </c>
      <c r="M102" s="3">
        <v>12.731555555555557</v>
      </c>
      <c r="N102" s="4">
        <f>Table39[[#This Row],[RN Hours Contract]]/Table39[[#This Row],[RN Hours]]</f>
        <v>0.11744568147481536</v>
      </c>
      <c r="O102" s="3">
        <v>14.791666666666666</v>
      </c>
      <c r="P102" s="3">
        <v>0</v>
      </c>
      <c r="Q102" s="4">
        <f>Table39[[#This Row],[RN Admin Hours Contract]]/Table39[[#This Row],[RN Admin Hours]]</f>
        <v>0</v>
      </c>
      <c r="R102" s="3">
        <v>10.4</v>
      </c>
      <c r="S102" s="3">
        <v>0</v>
      </c>
      <c r="T102" s="4">
        <f>Table39[[#This Row],[RN DON Hours Contract]]/Table39[[#This Row],[RN DON Hours]]</f>
        <v>0</v>
      </c>
      <c r="U102" s="3">
        <f>SUM(Table39[[#This Row],[LPN Hours]], Table39[[#This Row],[LPN Admin Hours]])</f>
        <v>100.80277777777778</v>
      </c>
      <c r="V102" s="3">
        <f>Table39[[#This Row],[LPN Hours Contract]]+Table39[[#This Row],[LPN Admin Hours Contract]]</f>
        <v>1.9805555555555556</v>
      </c>
      <c r="W102" s="4">
        <f t="shared" si="5"/>
        <v>1.964782716525669E-2</v>
      </c>
      <c r="X102" s="3">
        <v>100.80277777777778</v>
      </c>
      <c r="Y102" s="3">
        <v>1.9805555555555556</v>
      </c>
      <c r="Z102" s="4">
        <f>Table39[[#This Row],[LPN Hours Contract]]/Table39[[#This Row],[LPN Hours]]</f>
        <v>1.964782716525669E-2</v>
      </c>
      <c r="AA102" s="3">
        <v>0</v>
      </c>
      <c r="AB102" s="3">
        <v>0</v>
      </c>
      <c r="AC102" s="4">
        <v>0</v>
      </c>
      <c r="AD102" s="3">
        <f>SUM(Table39[[#This Row],[CNA Hours]], Table39[[#This Row],[NA in Training Hours]], Table39[[#This Row],[Med Aide/Tech Hours]])</f>
        <v>238.41944444444445</v>
      </c>
      <c r="AE102" s="3">
        <f>SUM(Table39[[#This Row],[CNA Hours Contract]], Table39[[#This Row],[NA in Training Hours Contract]], Table39[[#This Row],[Med Aide/Tech Hours Contract]])</f>
        <v>35.197222222222223</v>
      </c>
      <c r="AF102" s="4">
        <f>Table39[[#This Row],[CNA/NA/Med Aide Contract Hours]]/Table39[[#This Row],[Total CNA, NA in Training, Med Aide/Tech Hours]]</f>
        <v>0.14762731414057859</v>
      </c>
      <c r="AG102" s="3">
        <v>238.41944444444445</v>
      </c>
      <c r="AH102" s="3">
        <v>35.197222222222223</v>
      </c>
      <c r="AI102" s="4">
        <f>Table39[[#This Row],[CNA Hours Contract]]/Table39[[#This Row],[CNA Hours]]</f>
        <v>0.14762731414057859</v>
      </c>
      <c r="AJ102" s="3">
        <v>0</v>
      </c>
      <c r="AK102" s="3">
        <v>0</v>
      </c>
      <c r="AL102" s="4">
        <v>0</v>
      </c>
      <c r="AM102" s="3">
        <v>0</v>
      </c>
      <c r="AN102" s="3">
        <v>0</v>
      </c>
      <c r="AO102" s="4">
        <v>0</v>
      </c>
      <c r="AP102" s="1" t="s">
        <v>100</v>
      </c>
      <c r="AQ102" s="1">
        <v>3</v>
      </c>
    </row>
    <row r="103" spans="1:43" x14ac:dyDescent="0.2">
      <c r="A103" s="1" t="s">
        <v>220</v>
      </c>
      <c r="B103" s="1" t="s">
        <v>323</v>
      </c>
      <c r="C103" s="1" t="s">
        <v>441</v>
      </c>
      <c r="D103" s="1" t="s">
        <v>534</v>
      </c>
      <c r="E103" s="3">
        <v>145.54444444444445</v>
      </c>
      <c r="F103" s="3">
        <f t="shared" si="7"/>
        <v>507.83944444444444</v>
      </c>
      <c r="G103" s="3">
        <f>SUM(Table39[[#This Row],[RN Hours Contract (W/ Admin, DON)]], Table39[[#This Row],[LPN Contract Hours (w/ Admin)]], Table39[[#This Row],[CNA/NA/Med Aide Contract Hours]])</f>
        <v>24.303333333333335</v>
      </c>
      <c r="H103" s="4">
        <f>Table39[[#This Row],[Total Contract Hours]]/Table39[[#This Row],[Total Hours Nurse Staffing]]</f>
        <v>4.7856332546047473E-2</v>
      </c>
      <c r="I103" s="3">
        <f>SUM(Table39[[#This Row],[RN Hours]], Table39[[#This Row],[RN Admin Hours]], Table39[[#This Row],[RN DON Hours]])</f>
        <v>53.972555555555552</v>
      </c>
      <c r="J103" s="3">
        <f t="shared" si="4"/>
        <v>5.2281111111111116</v>
      </c>
      <c r="K103" s="4">
        <f>Table39[[#This Row],[RN Hours Contract (W/ Admin, DON)]]/Table39[[#This Row],[RN Hours (w/ Admin, DON)]]</f>
        <v>9.6866102731223494E-2</v>
      </c>
      <c r="L103" s="3">
        <v>11.605888888888888</v>
      </c>
      <c r="M103" s="3">
        <v>5.2281111111111116</v>
      </c>
      <c r="N103" s="4">
        <f>Table39[[#This Row],[RN Hours Contract]]/Table39[[#This Row],[RN Hours]]</f>
        <v>0.45047054656161151</v>
      </c>
      <c r="O103" s="3">
        <v>37.211111111111109</v>
      </c>
      <c r="P103" s="3">
        <v>0</v>
      </c>
      <c r="Q103" s="4">
        <f>Table39[[#This Row],[RN Admin Hours Contract]]/Table39[[#This Row],[RN Admin Hours]]</f>
        <v>0</v>
      </c>
      <c r="R103" s="3">
        <v>5.1555555555555559</v>
      </c>
      <c r="S103" s="3">
        <v>0</v>
      </c>
      <c r="T103" s="4">
        <f>Table39[[#This Row],[RN DON Hours Contract]]/Table39[[#This Row],[RN DON Hours]]</f>
        <v>0</v>
      </c>
      <c r="U103" s="3">
        <f>SUM(Table39[[#This Row],[LPN Hours]], Table39[[#This Row],[LPN Admin Hours]])</f>
        <v>169.09922222222221</v>
      </c>
      <c r="V103" s="3">
        <f>Table39[[#This Row],[LPN Hours Contract]]+Table39[[#This Row],[LPN Admin Hours Contract]]</f>
        <v>5.2297777777777776</v>
      </c>
      <c r="W103" s="4">
        <f t="shared" si="5"/>
        <v>3.0927272810900637E-2</v>
      </c>
      <c r="X103" s="3">
        <v>154.6381111111111</v>
      </c>
      <c r="Y103" s="3">
        <v>5.2297777777777776</v>
      </c>
      <c r="Z103" s="4">
        <f>Table39[[#This Row],[LPN Hours Contract]]/Table39[[#This Row],[LPN Hours]]</f>
        <v>3.3819462357633556E-2</v>
      </c>
      <c r="AA103" s="3">
        <v>14.46111111111111</v>
      </c>
      <c r="AB103" s="3">
        <v>0</v>
      </c>
      <c r="AC103" s="4">
        <f>Table39[[#This Row],[LPN Admin Hours Contract]]/Table39[[#This Row],[LPN Admin Hours]]</f>
        <v>0</v>
      </c>
      <c r="AD103" s="3">
        <f>SUM(Table39[[#This Row],[CNA Hours]], Table39[[#This Row],[NA in Training Hours]], Table39[[#This Row],[Med Aide/Tech Hours]])</f>
        <v>284.76766666666668</v>
      </c>
      <c r="AE103" s="3">
        <f>SUM(Table39[[#This Row],[CNA Hours Contract]], Table39[[#This Row],[NA in Training Hours Contract]], Table39[[#This Row],[Med Aide/Tech Hours Contract]])</f>
        <v>13.845444444444446</v>
      </c>
      <c r="AF103" s="4">
        <f>Table39[[#This Row],[CNA/NA/Med Aide Contract Hours]]/Table39[[#This Row],[Total CNA, NA in Training, Med Aide/Tech Hours]]</f>
        <v>4.8620142189988023E-2</v>
      </c>
      <c r="AG103" s="3">
        <v>271.9426666666667</v>
      </c>
      <c r="AH103" s="3">
        <v>13.845444444444446</v>
      </c>
      <c r="AI103" s="4">
        <f>Table39[[#This Row],[CNA Hours Contract]]/Table39[[#This Row],[CNA Hours]]</f>
        <v>5.0913100964092108E-2</v>
      </c>
      <c r="AJ103" s="3">
        <v>0.53888888888888886</v>
      </c>
      <c r="AK103" s="3">
        <v>0</v>
      </c>
      <c r="AL103" s="4">
        <f>Table39[[#This Row],[NA in Training Hours Contract]]/Table39[[#This Row],[NA in Training Hours]]</f>
        <v>0</v>
      </c>
      <c r="AM103" s="3">
        <v>12.286111111111111</v>
      </c>
      <c r="AN103" s="3">
        <v>0</v>
      </c>
      <c r="AO103" s="4">
        <f>Table39[[#This Row],[Med Aide/Tech Hours Contract]]/Table39[[#This Row],[Med Aide/Tech Hours]]</f>
        <v>0</v>
      </c>
      <c r="AP103" s="1" t="s">
        <v>101</v>
      </c>
      <c r="AQ103" s="1">
        <v>3</v>
      </c>
    </row>
    <row r="104" spans="1:43" x14ac:dyDescent="0.2">
      <c r="A104" s="1" t="s">
        <v>220</v>
      </c>
      <c r="B104" s="1" t="s">
        <v>324</v>
      </c>
      <c r="C104" s="1" t="s">
        <v>502</v>
      </c>
      <c r="D104" s="1" t="s">
        <v>555</v>
      </c>
      <c r="E104" s="3">
        <v>93.3</v>
      </c>
      <c r="F104" s="3">
        <f t="shared" si="7"/>
        <v>336.66611111111109</v>
      </c>
      <c r="G104" s="3">
        <f>SUM(Table39[[#This Row],[RN Hours Contract (W/ Admin, DON)]], Table39[[#This Row],[LPN Contract Hours (w/ Admin)]], Table39[[#This Row],[CNA/NA/Med Aide Contract Hours]])</f>
        <v>51.980555555555554</v>
      </c>
      <c r="H104" s="4">
        <f>Table39[[#This Row],[Total Contract Hours]]/Table39[[#This Row],[Total Hours Nurse Staffing]]</f>
        <v>0.15439794455106362</v>
      </c>
      <c r="I104" s="3">
        <f>SUM(Table39[[#This Row],[RN Hours]], Table39[[#This Row],[RN Admin Hours]], Table39[[#This Row],[RN DON Hours]])</f>
        <v>37.541666666666671</v>
      </c>
      <c r="J104" s="3">
        <f t="shared" si="4"/>
        <v>0</v>
      </c>
      <c r="K104" s="4">
        <f>Table39[[#This Row],[RN Hours Contract (W/ Admin, DON)]]/Table39[[#This Row],[RN Hours (w/ Admin, DON)]]</f>
        <v>0</v>
      </c>
      <c r="L104" s="3">
        <v>32.030555555555559</v>
      </c>
      <c r="M104" s="3">
        <v>0</v>
      </c>
      <c r="N104" s="4">
        <f>Table39[[#This Row],[RN Hours Contract]]/Table39[[#This Row],[RN Hours]]</f>
        <v>0</v>
      </c>
      <c r="O104" s="3">
        <v>5.5111111111111111</v>
      </c>
      <c r="P104" s="3">
        <v>0</v>
      </c>
      <c r="Q104" s="4">
        <f>Table39[[#This Row],[RN Admin Hours Contract]]/Table39[[#This Row],[RN Admin Hours]]</f>
        <v>0</v>
      </c>
      <c r="R104" s="3">
        <v>0</v>
      </c>
      <c r="S104" s="3">
        <v>0</v>
      </c>
      <c r="T104" s="4">
        <v>0</v>
      </c>
      <c r="U104" s="3">
        <f>SUM(Table39[[#This Row],[LPN Hours]], Table39[[#This Row],[LPN Admin Hours]])</f>
        <v>114.60288888888888</v>
      </c>
      <c r="V104" s="3">
        <f>Table39[[#This Row],[LPN Hours Contract]]+Table39[[#This Row],[LPN Admin Hours Contract]]</f>
        <v>12.725</v>
      </c>
      <c r="W104" s="4">
        <f t="shared" si="5"/>
        <v>0.11103559537960067</v>
      </c>
      <c r="X104" s="3">
        <v>114.60288888888888</v>
      </c>
      <c r="Y104" s="3">
        <v>12.725</v>
      </c>
      <c r="Z104" s="4">
        <f>Table39[[#This Row],[LPN Hours Contract]]/Table39[[#This Row],[LPN Hours]]</f>
        <v>0.11103559537960067</v>
      </c>
      <c r="AA104" s="3">
        <v>0</v>
      </c>
      <c r="AB104" s="3">
        <v>0</v>
      </c>
      <c r="AC104" s="4">
        <v>0</v>
      </c>
      <c r="AD104" s="3">
        <f>SUM(Table39[[#This Row],[CNA Hours]], Table39[[#This Row],[NA in Training Hours]], Table39[[#This Row],[Med Aide/Tech Hours]])</f>
        <v>184.52155555555555</v>
      </c>
      <c r="AE104" s="3">
        <f>SUM(Table39[[#This Row],[CNA Hours Contract]], Table39[[#This Row],[NA in Training Hours Contract]], Table39[[#This Row],[Med Aide/Tech Hours Contract]])</f>
        <v>39.255555555555553</v>
      </c>
      <c r="AF104" s="4">
        <f>Table39[[#This Row],[CNA/NA/Med Aide Contract Hours]]/Table39[[#This Row],[Total CNA, NA in Training, Med Aide/Tech Hours]]</f>
        <v>0.21274238360589007</v>
      </c>
      <c r="AG104" s="3">
        <v>177.09100000000001</v>
      </c>
      <c r="AH104" s="3">
        <v>39.255555555555553</v>
      </c>
      <c r="AI104" s="4">
        <f>Table39[[#This Row],[CNA Hours Contract]]/Table39[[#This Row],[CNA Hours]]</f>
        <v>0.22166883441595311</v>
      </c>
      <c r="AJ104" s="3">
        <v>0</v>
      </c>
      <c r="AK104" s="3">
        <v>0</v>
      </c>
      <c r="AL104" s="4">
        <v>0</v>
      </c>
      <c r="AM104" s="3">
        <v>7.4305555555555554</v>
      </c>
      <c r="AN104" s="3">
        <v>0</v>
      </c>
      <c r="AO104" s="4">
        <f>Table39[[#This Row],[Med Aide/Tech Hours Contract]]/Table39[[#This Row],[Med Aide/Tech Hours]]</f>
        <v>0</v>
      </c>
      <c r="AP104" s="1" t="s">
        <v>102</v>
      </c>
      <c r="AQ104" s="1">
        <v>3</v>
      </c>
    </row>
    <row r="105" spans="1:43" x14ac:dyDescent="0.2">
      <c r="A105" s="1" t="s">
        <v>220</v>
      </c>
      <c r="B105" s="1" t="s">
        <v>325</v>
      </c>
      <c r="C105" s="1" t="s">
        <v>456</v>
      </c>
      <c r="D105" s="1" t="s">
        <v>552</v>
      </c>
      <c r="E105" s="3">
        <v>113.5</v>
      </c>
      <c r="F105" s="3">
        <f t="shared" si="7"/>
        <v>472.36177777777783</v>
      </c>
      <c r="G105" s="3">
        <f>SUM(Table39[[#This Row],[RN Hours Contract (W/ Admin, DON)]], Table39[[#This Row],[LPN Contract Hours (w/ Admin)]], Table39[[#This Row],[CNA/NA/Med Aide Contract Hours]])</f>
        <v>4.8833333333333329</v>
      </c>
      <c r="H105" s="4">
        <f>Table39[[#This Row],[Total Contract Hours]]/Table39[[#This Row],[Total Hours Nurse Staffing]]</f>
        <v>1.0338121251695967E-2</v>
      </c>
      <c r="I105" s="3">
        <f>SUM(Table39[[#This Row],[RN Hours]], Table39[[#This Row],[RN Admin Hours]], Table39[[#This Row],[RN DON Hours]])</f>
        <v>139.2598888888889</v>
      </c>
      <c r="J105" s="3">
        <f t="shared" si="4"/>
        <v>3.7277777777777779</v>
      </c>
      <c r="K105" s="4">
        <f>Table39[[#This Row],[RN Hours Contract (W/ Admin, DON)]]/Table39[[#This Row],[RN Hours (w/ Admin, DON)]]</f>
        <v>2.6768495993502155E-2</v>
      </c>
      <c r="L105" s="3">
        <v>95.615444444444435</v>
      </c>
      <c r="M105" s="3">
        <v>0.88888888888888884</v>
      </c>
      <c r="N105" s="4">
        <f>Table39[[#This Row],[RN Hours Contract]]/Table39[[#This Row],[RN Hours]]</f>
        <v>9.2964990546622536E-3</v>
      </c>
      <c r="O105" s="3">
        <v>38.844444444444441</v>
      </c>
      <c r="P105" s="3">
        <v>2.838888888888889</v>
      </c>
      <c r="Q105" s="4">
        <f>Table39[[#This Row],[RN Admin Hours Contract]]/Table39[[#This Row],[RN Admin Hours]]</f>
        <v>7.3083524027459962E-2</v>
      </c>
      <c r="R105" s="3">
        <v>4.8</v>
      </c>
      <c r="S105" s="3">
        <v>0</v>
      </c>
      <c r="T105" s="4">
        <f>Table39[[#This Row],[RN DON Hours Contract]]/Table39[[#This Row],[RN DON Hours]]</f>
        <v>0</v>
      </c>
      <c r="U105" s="3">
        <f>SUM(Table39[[#This Row],[LPN Hours]], Table39[[#This Row],[LPN Admin Hours]])</f>
        <v>76.233000000000004</v>
      </c>
      <c r="V105" s="3">
        <f>Table39[[#This Row],[LPN Hours Contract]]+Table39[[#This Row],[LPN Admin Hours Contract]]</f>
        <v>1.1555555555555554</v>
      </c>
      <c r="W105" s="4">
        <f t="shared" si="5"/>
        <v>1.5158206492667943E-2</v>
      </c>
      <c r="X105" s="3">
        <v>75.077444444444453</v>
      </c>
      <c r="Y105" s="3">
        <v>0</v>
      </c>
      <c r="Z105" s="4">
        <f>Table39[[#This Row],[LPN Hours Contract]]/Table39[[#This Row],[LPN Hours]]</f>
        <v>0</v>
      </c>
      <c r="AA105" s="3">
        <v>1.1555555555555554</v>
      </c>
      <c r="AB105" s="3">
        <v>1.1555555555555554</v>
      </c>
      <c r="AC105" s="4">
        <f>Table39[[#This Row],[LPN Admin Hours Contract]]/Table39[[#This Row],[LPN Admin Hours]]</f>
        <v>1</v>
      </c>
      <c r="AD105" s="3">
        <f>SUM(Table39[[#This Row],[CNA Hours]], Table39[[#This Row],[NA in Training Hours]], Table39[[#This Row],[Med Aide/Tech Hours]])</f>
        <v>256.86888888888893</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192.82444444444445</v>
      </c>
      <c r="AH105" s="3">
        <v>0</v>
      </c>
      <c r="AI105" s="4">
        <f>Table39[[#This Row],[CNA Hours Contract]]/Table39[[#This Row],[CNA Hours]]</f>
        <v>0</v>
      </c>
      <c r="AJ105" s="3">
        <v>0</v>
      </c>
      <c r="AK105" s="3">
        <v>0</v>
      </c>
      <c r="AL105" s="4">
        <v>0</v>
      </c>
      <c r="AM105" s="3">
        <v>64.044444444444451</v>
      </c>
      <c r="AN105" s="3">
        <v>0</v>
      </c>
      <c r="AO105" s="4">
        <f>Table39[[#This Row],[Med Aide/Tech Hours Contract]]/Table39[[#This Row],[Med Aide/Tech Hours]]</f>
        <v>0</v>
      </c>
      <c r="AP105" s="1" t="s">
        <v>103</v>
      </c>
      <c r="AQ105" s="1">
        <v>3</v>
      </c>
    </row>
    <row r="106" spans="1:43" x14ac:dyDescent="0.2">
      <c r="A106" s="1" t="s">
        <v>220</v>
      </c>
      <c r="B106" s="1" t="s">
        <v>326</v>
      </c>
      <c r="C106" s="1" t="s">
        <v>503</v>
      </c>
      <c r="D106" s="1" t="s">
        <v>556</v>
      </c>
      <c r="E106" s="3">
        <v>79.87777777777778</v>
      </c>
      <c r="F106" s="3">
        <f t="shared" si="7"/>
        <v>301.14811111111112</v>
      </c>
      <c r="G106" s="3">
        <f>SUM(Table39[[#This Row],[RN Hours Contract (W/ Admin, DON)]], Table39[[#This Row],[LPN Contract Hours (w/ Admin)]], Table39[[#This Row],[CNA/NA/Med Aide Contract Hours]])</f>
        <v>8.8888888888888892E-2</v>
      </c>
      <c r="H106" s="4">
        <f>Table39[[#This Row],[Total Contract Hours]]/Table39[[#This Row],[Total Hours Nurse Staffing]]</f>
        <v>2.951666824703828E-4</v>
      </c>
      <c r="I106" s="3">
        <f>SUM(Table39[[#This Row],[RN Hours]], Table39[[#This Row],[RN Admin Hours]], Table39[[#This Row],[RN DON Hours]])</f>
        <v>75.86055555555555</v>
      </c>
      <c r="J106" s="3">
        <f t="shared" si="4"/>
        <v>0</v>
      </c>
      <c r="K106" s="4">
        <f>Table39[[#This Row],[RN Hours Contract (W/ Admin, DON)]]/Table39[[#This Row],[RN Hours (w/ Admin, DON)]]</f>
        <v>0</v>
      </c>
      <c r="L106" s="3">
        <v>61.582333333333331</v>
      </c>
      <c r="M106" s="3">
        <v>0</v>
      </c>
      <c r="N106" s="4">
        <f>Table39[[#This Row],[RN Hours Contract]]/Table39[[#This Row],[RN Hours]]</f>
        <v>0</v>
      </c>
      <c r="O106" s="3">
        <v>8.6782222222222209</v>
      </c>
      <c r="P106" s="3">
        <v>0</v>
      </c>
      <c r="Q106" s="4">
        <f>Table39[[#This Row],[RN Admin Hours Contract]]/Table39[[#This Row],[RN Admin Hours]]</f>
        <v>0</v>
      </c>
      <c r="R106" s="3">
        <v>5.6</v>
      </c>
      <c r="S106" s="3">
        <v>0</v>
      </c>
      <c r="T106" s="4">
        <f>Table39[[#This Row],[RN DON Hours Contract]]/Table39[[#This Row],[RN DON Hours]]</f>
        <v>0</v>
      </c>
      <c r="U106" s="3">
        <f>SUM(Table39[[#This Row],[LPN Hours]], Table39[[#This Row],[LPN Admin Hours]])</f>
        <v>30.184000000000001</v>
      </c>
      <c r="V106" s="3">
        <f>Table39[[#This Row],[LPN Hours Contract]]+Table39[[#This Row],[LPN Admin Hours Contract]]</f>
        <v>8.8888888888888892E-2</v>
      </c>
      <c r="W106" s="4">
        <f t="shared" si="5"/>
        <v>2.9449009040845775E-3</v>
      </c>
      <c r="X106" s="3">
        <v>19.029444444444444</v>
      </c>
      <c r="Y106" s="3">
        <v>0</v>
      </c>
      <c r="Z106" s="4">
        <f>Table39[[#This Row],[LPN Hours Contract]]/Table39[[#This Row],[LPN Hours]]</f>
        <v>0</v>
      </c>
      <c r="AA106" s="3">
        <v>11.154555555555557</v>
      </c>
      <c r="AB106" s="3">
        <v>8.8888888888888892E-2</v>
      </c>
      <c r="AC106" s="4">
        <f>Table39[[#This Row],[LPN Admin Hours Contract]]/Table39[[#This Row],[LPN Admin Hours]]</f>
        <v>7.9688418284507567E-3</v>
      </c>
      <c r="AD106" s="3">
        <f>SUM(Table39[[#This Row],[CNA Hours]], Table39[[#This Row],[NA in Training Hours]], Table39[[#This Row],[Med Aide/Tech Hours]])</f>
        <v>195.10355555555557</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178.61833333333334</v>
      </c>
      <c r="AH106" s="3">
        <v>0</v>
      </c>
      <c r="AI106" s="4">
        <f>Table39[[#This Row],[CNA Hours Contract]]/Table39[[#This Row],[CNA Hours]]</f>
        <v>0</v>
      </c>
      <c r="AJ106" s="3">
        <v>8.8888888888888892E-2</v>
      </c>
      <c r="AK106" s="3">
        <v>0</v>
      </c>
      <c r="AL106" s="4">
        <f>Table39[[#This Row],[NA in Training Hours Contract]]/Table39[[#This Row],[NA in Training Hours]]</f>
        <v>0</v>
      </c>
      <c r="AM106" s="3">
        <v>16.396333333333331</v>
      </c>
      <c r="AN106" s="3">
        <v>0</v>
      </c>
      <c r="AO106" s="4">
        <f>Table39[[#This Row],[Med Aide/Tech Hours Contract]]/Table39[[#This Row],[Med Aide/Tech Hours]]</f>
        <v>0</v>
      </c>
      <c r="AP106" s="1" t="s">
        <v>104</v>
      </c>
      <c r="AQ106" s="1">
        <v>3</v>
      </c>
    </row>
    <row r="107" spans="1:43" x14ac:dyDescent="0.2">
      <c r="A107" s="1" t="s">
        <v>220</v>
      </c>
      <c r="B107" s="1" t="s">
        <v>327</v>
      </c>
      <c r="C107" s="1" t="s">
        <v>504</v>
      </c>
      <c r="D107" s="1" t="s">
        <v>546</v>
      </c>
      <c r="E107" s="3">
        <v>118.95555555555555</v>
      </c>
      <c r="F107" s="3">
        <f t="shared" si="7"/>
        <v>505.37633333333326</v>
      </c>
      <c r="G107" s="3">
        <f>SUM(Table39[[#This Row],[RN Hours Contract (W/ Admin, DON)]], Table39[[#This Row],[LPN Contract Hours (w/ Admin)]], Table39[[#This Row],[CNA/NA/Med Aide Contract Hours]])</f>
        <v>68.409666666666666</v>
      </c>
      <c r="H107" s="4">
        <f>Table39[[#This Row],[Total Contract Hours]]/Table39[[#This Row],[Total Hours Nurse Staffing]]</f>
        <v>0.1353638113907194</v>
      </c>
      <c r="I107" s="3">
        <f>SUM(Table39[[#This Row],[RN Hours]], Table39[[#This Row],[RN Admin Hours]], Table39[[#This Row],[RN DON Hours]])</f>
        <v>104.131</v>
      </c>
      <c r="J107" s="3">
        <f t="shared" si="4"/>
        <v>3.169888888888889</v>
      </c>
      <c r="K107" s="4">
        <f>Table39[[#This Row],[RN Hours Contract (W/ Admin, DON)]]/Table39[[#This Row],[RN Hours (w/ Admin, DON)]]</f>
        <v>3.0441356453783111E-2</v>
      </c>
      <c r="L107" s="3">
        <v>92.875444444444454</v>
      </c>
      <c r="M107" s="3">
        <v>3.169888888888889</v>
      </c>
      <c r="N107" s="4">
        <f>Table39[[#This Row],[RN Hours Contract]]/Table39[[#This Row],[RN Hours]]</f>
        <v>3.4130538032418563E-2</v>
      </c>
      <c r="O107" s="3">
        <v>5.7444444444444445</v>
      </c>
      <c r="P107" s="3">
        <v>0</v>
      </c>
      <c r="Q107" s="4">
        <f>Table39[[#This Row],[RN Admin Hours Contract]]/Table39[[#This Row],[RN Admin Hours]]</f>
        <v>0</v>
      </c>
      <c r="R107" s="3">
        <v>5.5111111111111111</v>
      </c>
      <c r="S107" s="3">
        <v>0</v>
      </c>
      <c r="T107" s="4">
        <f>Table39[[#This Row],[RN DON Hours Contract]]/Table39[[#This Row],[RN DON Hours]]</f>
        <v>0</v>
      </c>
      <c r="U107" s="3">
        <f>SUM(Table39[[#This Row],[LPN Hours]], Table39[[#This Row],[LPN Admin Hours]])</f>
        <v>129.04622222222221</v>
      </c>
      <c r="V107" s="3">
        <f>Table39[[#This Row],[LPN Hours Contract]]+Table39[[#This Row],[LPN Admin Hours Contract]]</f>
        <v>17.454555555555554</v>
      </c>
      <c r="W107" s="4">
        <f t="shared" si="5"/>
        <v>0.13525816761608245</v>
      </c>
      <c r="X107" s="3">
        <v>129.04622222222221</v>
      </c>
      <c r="Y107" s="3">
        <v>17.454555555555554</v>
      </c>
      <c r="Z107" s="4">
        <f>Table39[[#This Row],[LPN Hours Contract]]/Table39[[#This Row],[LPN Hours]]</f>
        <v>0.13525816761608245</v>
      </c>
      <c r="AA107" s="3">
        <v>0</v>
      </c>
      <c r="AB107" s="3">
        <v>0</v>
      </c>
      <c r="AC107" s="4">
        <v>0</v>
      </c>
      <c r="AD107" s="3">
        <f>SUM(Table39[[#This Row],[CNA Hours]], Table39[[#This Row],[NA in Training Hours]], Table39[[#This Row],[Med Aide/Tech Hours]])</f>
        <v>272.19911111111105</v>
      </c>
      <c r="AE107" s="3">
        <f>SUM(Table39[[#This Row],[CNA Hours Contract]], Table39[[#This Row],[NA in Training Hours Contract]], Table39[[#This Row],[Med Aide/Tech Hours Contract]])</f>
        <v>47.785222222222224</v>
      </c>
      <c r="AF107" s="4">
        <f>Table39[[#This Row],[CNA/NA/Med Aide Contract Hours]]/Table39[[#This Row],[Total CNA, NA in Training, Med Aide/Tech Hours]]</f>
        <v>0.17555245506557296</v>
      </c>
      <c r="AG107" s="3">
        <v>268.78799999999995</v>
      </c>
      <c r="AH107" s="3">
        <v>47.785222222222224</v>
      </c>
      <c r="AI107" s="4">
        <f>Table39[[#This Row],[CNA Hours Contract]]/Table39[[#This Row],[CNA Hours]]</f>
        <v>0.17778034072288285</v>
      </c>
      <c r="AJ107" s="3">
        <v>0</v>
      </c>
      <c r="AK107" s="3">
        <v>0</v>
      </c>
      <c r="AL107" s="4">
        <v>0</v>
      </c>
      <c r="AM107" s="3">
        <v>3.411111111111111</v>
      </c>
      <c r="AN107" s="3">
        <v>0</v>
      </c>
      <c r="AO107" s="4">
        <f>Table39[[#This Row],[Med Aide/Tech Hours Contract]]/Table39[[#This Row],[Med Aide/Tech Hours]]</f>
        <v>0</v>
      </c>
      <c r="AP107" s="1" t="s">
        <v>105</v>
      </c>
      <c r="AQ107" s="1">
        <v>3</v>
      </c>
    </row>
    <row r="108" spans="1:43" x14ac:dyDescent="0.2">
      <c r="A108" s="1" t="s">
        <v>220</v>
      </c>
      <c r="B108" s="1" t="s">
        <v>328</v>
      </c>
      <c r="C108" s="1" t="s">
        <v>465</v>
      </c>
      <c r="D108" s="1" t="s">
        <v>546</v>
      </c>
      <c r="E108" s="3">
        <v>82.62222222222222</v>
      </c>
      <c r="F108" s="3">
        <f t="shared" si="7"/>
        <v>321.62466666666666</v>
      </c>
      <c r="G108" s="3">
        <f>SUM(Table39[[#This Row],[RN Hours Contract (W/ Admin, DON)]], Table39[[#This Row],[LPN Contract Hours (w/ Admin)]], Table39[[#This Row],[CNA/NA/Med Aide Contract Hours]])</f>
        <v>1.1055555555555556</v>
      </c>
      <c r="H108" s="4">
        <f>Table39[[#This Row],[Total Contract Hours]]/Table39[[#This Row],[Total Hours Nurse Staffing]]</f>
        <v>3.4374090986664238E-3</v>
      </c>
      <c r="I108" s="3">
        <f>SUM(Table39[[#This Row],[RN Hours]], Table39[[#This Row],[RN Admin Hours]], Table39[[#This Row],[RN DON Hours]])</f>
        <v>74.106555555555545</v>
      </c>
      <c r="J108" s="3">
        <f t="shared" si="4"/>
        <v>0</v>
      </c>
      <c r="K108" s="4">
        <f>Table39[[#This Row],[RN Hours Contract (W/ Admin, DON)]]/Table39[[#This Row],[RN Hours (w/ Admin, DON)]]</f>
        <v>0</v>
      </c>
      <c r="L108" s="3">
        <v>63.528777777777776</v>
      </c>
      <c r="M108" s="3">
        <v>0</v>
      </c>
      <c r="N108" s="4">
        <f>Table39[[#This Row],[RN Hours Contract]]/Table39[[#This Row],[RN Hours]]</f>
        <v>0</v>
      </c>
      <c r="O108" s="3">
        <v>5.0666666666666664</v>
      </c>
      <c r="P108" s="3">
        <v>0</v>
      </c>
      <c r="Q108" s="4">
        <f>Table39[[#This Row],[RN Admin Hours Contract]]/Table39[[#This Row],[RN Admin Hours]]</f>
        <v>0</v>
      </c>
      <c r="R108" s="3">
        <v>5.5111111111111111</v>
      </c>
      <c r="S108" s="3">
        <v>0</v>
      </c>
      <c r="T108" s="4">
        <f>Table39[[#This Row],[RN DON Hours Contract]]/Table39[[#This Row],[RN DON Hours]]</f>
        <v>0</v>
      </c>
      <c r="U108" s="3">
        <f>SUM(Table39[[#This Row],[LPN Hours]], Table39[[#This Row],[LPN Admin Hours]])</f>
        <v>54.272444444444446</v>
      </c>
      <c r="V108" s="3">
        <f>Table39[[#This Row],[LPN Hours Contract]]+Table39[[#This Row],[LPN Admin Hours Contract]]</f>
        <v>0</v>
      </c>
      <c r="W108" s="4">
        <f t="shared" si="5"/>
        <v>0</v>
      </c>
      <c r="X108" s="3">
        <v>54.272444444444446</v>
      </c>
      <c r="Y108" s="3">
        <v>0</v>
      </c>
      <c r="Z108" s="4">
        <f>Table39[[#This Row],[LPN Hours Contract]]/Table39[[#This Row],[LPN Hours]]</f>
        <v>0</v>
      </c>
      <c r="AA108" s="3">
        <v>0</v>
      </c>
      <c r="AB108" s="3">
        <v>0</v>
      </c>
      <c r="AC108" s="4">
        <v>0</v>
      </c>
      <c r="AD108" s="3">
        <f>SUM(Table39[[#This Row],[CNA Hours]], Table39[[#This Row],[NA in Training Hours]], Table39[[#This Row],[Med Aide/Tech Hours]])</f>
        <v>193.24566666666666</v>
      </c>
      <c r="AE108" s="3">
        <f>SUM(Table39[[#This Row],[CNA Hours Contract]], Table39[[#This Row],[NA in Training Hours Contract]], Table39[[#This Row],[Med Aide/Tech Hours Contract]])</f>
        <v>1.1055555555555556</v>
      </c>
      <c r="AF108" s="4">
        <f>Table39[[#This Row],[CNA/NA/Med Aide Contract Hours]]/Table39[[#This Row],[Total CNA, NA in Training, Med Aide/Tech Hours]]</f>
        <v>5.7209849753710167E-3</v>
      </c>
      <c r="AG108" s="3">
        <v>193.24566666666666</v>
      </c>
      <c r="AH108" s="3">
        <v>1.1055555555555556</v>
      </c>
      <c r="AI108" s="4">
        <f>Table39[[#This Row],[CNA Hours Contract]]/Table39[[#This Row],[CNA Hours]]</f>
        <v>5.7209849753710167E-3</v>
      </c>
      <c r="AJ108" s="3">
        <v>0</v>
      </c>
      <c r="AK108" s="3">
        <v>0</v>
      </c>
      <c r="AL108" s="4">
        <v>0</v>
      </c>
      <c r="AM108" s="3">
        <v>0</v>
      </c>
      <c r="AN108" s="3">
        <v>0</v>
      </c>
      <c r="AO108" s="4">
        <v>0</v>
      </c>
      <c r="AP108" s="1" t="s">
        <v>106</v>
      </c>
      <c r="AQ108" s="1">
        <v>3</v>
      </c>
    </row>
    <row r="109" spans="1:43" x14ac:dyDescent="0.2">
      <c r="A109" s="1" t="s">
        <v>220</v>
      </c>
      <c r="B109" s="1" t="s">
        <v>329</v>
      </c>
      <c r="C109" s="1" t="s">
        <v>505</v>
      </c>
      <c r="D109" s="1" t="s">
        <v>548</v>
      </c>
      <c r="E109" s="3">
        <v>106.47777777777777</v>
      </c>
      <c r="F109" s="3">
        <f t="shared" si="7"/>
        <v>424.60044444444446</v>
      </c>
      <c r="G109" s="3">
        <f>SUM(Table39[[#This Row],[RN Hours Contract (W/ Admin, DON)]], Table39[[#This Row],[LPN Contract Hours (w/ Admin)]], Table39[[#This Row],[CNA/NA/Med Aide Contract Hours]])</f>
        <v>23.829111111111121</v>
      </c>
      <c r="H109" s="4">
        <f>Table39[[#This Row],[Total Contract Hours]]/Table39[[#This Row],[Total Hours Nurse Staffing]]</f>
        <v>5.6121258050705995E-2</v>
      </c>
      <c r="I109" s="3">
        <f>SUM(Table39[[#This Row],[RN Hours]], Table39[[#This Row],[RN Admin Hours]], Table39[[#This Row],[RN DON Hours]])</f>
        <v>149.42133333333334</v>
      </c>
      <c r="J109" s="3">
        <f t="shared" si="4"/>
        <v>0</v>
      </c>
      <c r="K109" s="4">
        <f>Table39[[#This Row],[RN Hours Contract (W/ Admin, DON)]]/Table39[[#This Row],[RN Hours (w/ Admin, DON)]]</f>
        <v>0</v>
      </c>
      <c r="L109" s="3">
        <v>81.040777777777777</v>
      </c>
      <c r="M109" s="3">
        <v>0</v>
      </c>
      <c r="N109" s="4">
        <f>Table39[[#This Row],[RN Hours Contract]]/Table39[[#This Row],[RN Hours]]</f>
        <v>0</v>
      </c>
      <c r="O109" s="3">
        <v>62.958333333333336</v>
      </c>
      <c r="P109" s="3">
        <v>0</v>
      </c>
      <c r="Q109" s="4">
        <f>Table39[[#This Row],[RN Admin Hours Contract]]/Table39[[#This Row],[RN Admin Hours]]</f>
        <v>0</v>
      </c>
      <c r="R109" s="3">
        <v>5.4222222222222225</v>
      </c>
      <c r="S109" s="3">
        <v>0</v>
      </c>
      <c r="T109" s="4">
        <f>Table39[[#This Row],[RN DON Hours Contract]]/Table39[[#This Row],[RN DON Hours]]</f>
        <v>0</v>
      </c>
      <c r="U109" s="3">
        <f>SUM(Table39[[#This Row],[LPN Hours]], Table39[[#This Row],[LPN Admin Hours]])</f>
        <v>86.25555555555556</v>
      </c>
      <c r="V109" s="3">
        <f>Table39[[#This Row],[LPN Hours Contract]]+Table39[[#This Row],[LPN Admin Hours Contract]]</f>
        <v>0</v>
      </c>
      <c r="W109" s="4">
        <f t="shared" si="5"/>
        <v>0</v>
      </c>
      <c r="X109" s="3">
        <v>86.25555555555556</v>
      </c>
      <c r="Y109" s="3">
        <v>0</v>
      </c>
      <c r="Z109" s="4">
        <f>Table39[[#This Row],[LPN Hours Contract]]/Table39[[#This Row],[LPN Hours]]</f>
        <v>0</v>
      </c>
      <c r="AA109" s="3">
        <v>0</v>
      </c>
      <c r="AB109" s="3">
        <v>0</v>
      </c>
      <c r="AC109" s="4">
        <v>0</v>
      </c>
      <c r="AD109" s="3">
        <f>SUM(Table39[[#This Row],[CNA Hours]], Table39[[#This Row],[NA in Training Hours]], Table39[[#This Row],[Med Aide/Tech Hours]])</f>
        <v>188.92355555555557</v>
      </c>
      <c r="AE109" s="3">
        <f>SUM(Table39[[#This Row],[CNA Hours Contract]], Table39[[#This Row],[NA in Training Hours Contract]], Table39[[#This Row],[Med Aide/Tech Hours Contract]])</f>
        <v>23.829111111111121</v>
      </c>
      <c r="AF109" s="4">
        <f>Table39[[#This Row],[CNA/NA/Med Aide Contract Hours]]/Table39[[#This Row],[Total CNA, NA in Training, Med Aide/Tech Hours]]</f>
        <v>0.12613096890453052</v>
      </c>
      <c r="AG109" s="3">
        <v>155.41522222222224</v>
      </c>
      <c r="AH109" s="3">
        <v>23.829111111111121</v>
      </c>
      <c r="AI109" s="4">
        <f>Table39[[#This Row],[CNA Hours Contract]]/Table39[[#This Row],[CNA Hours]]</f>
        <v>0.15332546432960598</v>
      </c>
      <c r="AJ109" s="3">
        <v>0</v>
      </c>
      <c r="AK109" s="3">
        <v>0</v>
      </c>
      <c r="AL109" s="4">
        <v>0</v>
      </c>
      <c r="AM109" s="3">
        <v>33.508333333333333</v>
      </c>
      <c r="AN109" s="3">
        <v>0</v>
      </c>
      <c r="AO109" s="4">
        <f>Table39[[#This Row],[Med Aide/Tech Hours Contract]]/Table39[[#This Row],[Med Aide/Tech Hours]]</f>
        <v>0</v>
      </c>
      <c r="AP109" s="1" t="s">
        <v>107</v>
      </c>
      <c r="AQ109" s="1">
        <v>3</v>
      </c>
    </row>
    <row r="110" spans="1:43" x14ac:dyDescent="0.2">
      <c r="A110" s="1" t="s">
        <v>220</v>
      </c>
      <c r="B110" s="1" t="s">
        <v>330</v>
      </c>
      <c r="C110" s="1" t="s">
        <v>465</v>
      </c>
      <c r="D110" s="1" t="s">
        <v>547</v>
      </c>
      <c r="E110" s="3">
        <v>83.022222222222226</v>
      </c>
      <c r="F110" s="3">
        <f t="shared" si="7"/>
        <v>351.80833333333328</v>
      </c>
      <c r="G110" s="3">
        <f>SUM(Table39[[#This Row],[RN Hours Contract (W/ Admin, DON)]], Table39[[#This Row],[LPN Contract Hours (w/ Admin)]], Table39[[#This Row],[CNA/NA/Med Aide Contract Hours]])</f>
        <v>72.87222222222222</v>
      </c>
      <c r="H110" s="4">
        <f>Table39[[#This Row],[Total Contract Hours]]/Table39[[#This Row],[Total Hours Nurse Staffing]]</f>
        <v>0.20713614578645256</v>
      </c>
      <c r="I110" s="3">
        <f>SUM(Table39[[#This Row],[RN Hours]], Table39[[#This Row],[RN Admin Hours]], Table39[[#This Row],[RN DON Hours]])</f>
        <v>65.73888888888888</v>
      </c>
      <c r="J110" s="3">
        <f t="shared" si="4"/>
        <v>7.0694444444444446</v>
      </c>
      <c r="K110" s="4">
        <f>Table39[[#This Row],[RN Hours Contract (W/ Admin, DON)]]/Table39[[#This Row],[RN Hours (w/ Admin, DON)]]</f>
        <v>0.1075382405138173</v>
      </c>
      <c r="L110" s="3">
        <v>40.388888888888886</v>
      </c>
      <c r="M110" s="3">
        <v>7.0694444444444446</v>
      </c>
      <c r="N110" s="4">
        <f>Table39[[#This Row],[RN Hours Contract]]/Table39[[#This Row],[RN Hours]]</f>
        <v>0.17503438789546083</v>
      </c>
      <c r="O110" s="3">
        <v>20.194444444444443</v>
      </c>
      <c r="P110" s="3">
        <v>0</v>
      </c>
      <c r="Q110" s="4">
        <f>Table39[[#This Row],[RN Admin Hours Contract]]/Table39[[#This Row],[RN Admin Hours]]</f>
        <v>0</v>
      </c>
      <c r="R110" s="3">
        <v>5.1555555555555559</v>
      </c>
      <c r="S110" s="3">
        <v>0</v>
      </c>
      <c r="T110" s="4">
        <f>Table39[[#This Row],[RN DON Hours Contract]]/Table39[[#This Row],[RN DON Hours]]</f>
        <v>0</v>
      </c>
      <c r="U110" s="3">
        <f>SUM(Table39[[#This Row],[LPN Hours]], Table39[[#This Row],[LPN Admin Hours]])</f>
        <v>111.51388888888889</v>
      </c>
      <c r="V110" s="3">
        <f>Table39[[#This Row],[LPN Hours Contract]]+Table39[[#This Row],[LPN Admin Hours Contract]]</f>
        <v>9.7166666666666668</v>
      </c>
      <c r="W110" s="4">
        <f t="shared" si="5"/>
        <v>8.713413874704197E-2</v>
      </c>
      <c r="X110" s="3">
        <v>107.34166666666667</v>
      </c>
      <c r="Y110" s="3">
        <v>9.7166666666666668</v>
      </c>
      <c r="Z110" s="4">
        <f>Table39[[#This Row],[LPN Hours Contract]]/Table39[[#This Row],[LPN Hours]]</f>
        <v>9.0520922288642183E-2</v>
      </c>
      <c r="AA110" s="3">
        <v>4.1722222222222225</v>
      </c>
      <c r="AB110" s="3">
        <v>0</v>
      </c>
      <c r="AC110" s="4">
        <f>Table39[[#This Row],[LPN Admin Hours Contract]]/Table39[[#This Row],[LPN Admin Hours]]</f>
        <v>0</v>
      </c>
      <c r="AD110" s="3">
        <f>SUM(Table39[[#This Row],[CNA Hours]], Table39[[#This Row],[NA in Training Hours]], Table39[[#This Row],[Med Aide/Tech Hours]])</f>
        <v>174.55555555555554</v>
      </c>
      <c r="AE110" s="3">
        <f>SUM(Table39[[#This Row],[CNA Hours Contract]], Table39[[#This Row],[NA in Training Hours Contract]], Table39[[#This Row],[Med Aide/Tech Hours Contract]])</f>
        <v>56.086111111111109</v>
      </c>
      <c r="AF110" s="4">
        <f>Table39[[#This Row],[CNA/NA/Med Aide Contract Hours]]/Table39[[#This Row],[Total CNA, NA in Training, Med Aide/Tech Hours]]</f>
        <v>0.32130808402291533</v>
      </c>
      <c r="AG110" s="3">
        <v>174.55555555555554</v>
      </c>
      <c r="AH110" s="3">
        <v>56.086111111111109</v>
      </c>
      <c r="AI110" s="4">
        <f>Table39[[#This Row],[CNA Hours Contract]]/Table39[[#This Row],[CNA Hours]]</f>
        <v>0.32130808402291533</v>
      </c>
      <c r="AJ110" s="3">
        <v>0</v>
      </c>
      <c r="AK110" s="3">
        <v>0</v>
      </c>
      <c r="AL110" s="4">
        <v>0</v>
      </c>
      <c r="AM110" s="3">
        <v>0</v>
      </c>
      <c r="AN110" s="3">
        <v>0</v>
      </c>
      <c r="AO110" s="4">
        <v>0</v>
      </c>
      <c r="AP110" s="1" t="s">
        <v>108</v>
      </c>
      <c r="AQ110" s="1">
        <v>3</v>
      </c>
    </row>
    <row r="111" spans="1:43" x14ac:dyDescent="0.2">
      <c r="A111" s="1" t="s">
        <v>220</v>
      </c>
      <c r="B111" s="1" t="s">
        <v>331</v>
      </c>
      <c r="C111" s="1" t="s">
        <v>442</v>
      </c>
      <c r="D111" s="1" t="s">
        <v>534</v>
      </c>
      <c r="E111" s="3">
        <v>53.43333333333333</v>
      </c>
      <c r="F111" s="3">
        <f t="shared" si="7"/>
        <v>341.67777777777781</v>
      </c>
      <c r="G111" s="3">
        <f>SUM(Table39[[#This Row],[RN Hours Contract (W/ Admin, DON)]], Table39[[#This Row],[LPN Contract Hours (w/ Admin)]], Table39[[#This Row],[CNA/NA/Med Aide Contract Hours]])</f>
        <v>5.8333333333333334E-2</v>
      </c>
      <c r="H111" s="4">
        <f>Table39[[#This Row],[Total Contract Hours]]/Table39[[#This Row],[Total Hours Nurse Staffing]]</f>
        <v>1.7072615524698384E-4</v>
      </c>
      <c r="I111" s="3">
        <f>SUM(Table39[[#This Row],[RN Hours]], Table39[[#This Row],[RN Admin Hours]], Table39[[#This Row],[RN DON Hours]])</f>
        <v>92.975222222222214</v>
      </c>
      <c r="J111" s="3">
        <f t="shared" si="4"/>
        <v>5.8333333333333334E-2</v>
      </c>
      <c r="K111" s="4">
        <f>Table39[[#This Row],[RN Hours Contract (W/ Admin, DON)]]/Table39[[#This Row],[RN Hours (w/ Admin, DON)]]</f>
        <v>6.2740730206494691E-4</v>
      </c>
      <c r="L111" s="3">
        <v>58.396000000000001</v>
      </c>
      <c r="M111" s="3">
        <v>0</v>
      </c>
      <c r="N111" s="4">
        <f>Table39[[#This Row],[RN Hours Contract]]/Table39[[#This Row],[RN Hours]]</f>
        <v>0</v>
      </c>
      <c r="O111" s="3">
        <v>24.012555555555558</v>
      </c>
      <c r="P111" s="3">
        <v>5.8333333333333334E-2</v>
      </c>
      <c r="Q111" s="4">
        <f>Table39[[#This Row],[RN Admin Hours Contract]]/Table39[[#This Row],[RN Admin Hours]]</f>
        <v>2.4292846797740069E-3</v>
      </c>
      <c r="R111" s="3">
        <v>10.566666666666666</v>
      </c>
      <c r="S111" s="3">
        <v>0</v>
      </c>
      <c r="T111" s="4">
        <f>Table39[[#This Row],[RN DON Hours Contract]]/Table39[[#This Row],[RN DON Hours]]</f>
        <v>0</v>
      </c>
      <c r="U111" s="3">
        <f>SUM(Table39[[#This Row],[LPN Hours]], Table39[[#This Row],[LPN Admin Hours]])</f>
        <v>81.75033333333333</v>
      </c>
      <c r="V111" s="3">
        <f>Table39[[#This Row],[LPN Hours Contract]]+Table39[[#This Row],[LPN Admin Hours Contract]]</f>
        <v>0</v>
      </c>
      <c r="W111" s="4">
        <f t="shared" si="5"/>
        <v>0</v>
      </c>
      <c r="X111" s="3">
        <v>72.24411111111111</v>
      </c>
      <c r="Y111" s="3">
        <v>0</v>
      </c>
      <c r="Z111" s="4">
        <f>Table39[[#This Row],[LPN Hours Contract]]/Table39[[#This Row],[LPN Hours]]</f>
        <v>0</v>
      </c>
      <c r="AA111" s="3">
        <v>9.5062222222222221</v>
      </c>
      <c r="AB111" s="3">
        <v>0</v>
      </c>
      <c r="AC111" s="4">
        <f>Table39[[#This Row],[LPN Admin Hours Contract]]/Table39[[#This Row],[LPN Admin Hours]]</f>
        <v>0</v>
      </c>
      <c r="AD111" s="3">
        <f>SUM(Table39[[#This Row],[CNA Hours]], Table39[[#This Row],[NA in Training Hours]], Table39[[#This Row],[Med Aide/Tech Hours]])</f>
        <v>166.95222222222222</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158.29788888888888</v>
      </c>
      <c r="AH111" s="3">
        <v>0</v>
      </c>
      <c r="AI111" s="4">
        <f>Table39[[#This Row],[CNA Hours Contract]]/Table39[[#This Row],[CNA Hours]]</f>
        <v>0</v>
      </c>
      <c r="AJ111" s="3">
        <v>0</v>
      </c>
      <c r="AK111" s="3">
        <v>0</v>
      </c>
      <c r="AL111" s="4">
        <v>0</v>
      </c>
      <c r="AM111" s="3">
        <v>8.6543333333333354</v>
      </c>
      <c r="AN111" s="3">
        <v>0</v>
      </c>
      <c r="AO111" s="4">
        <f>Table39[[#This Row],[Med Aide/Tech Hours Contract]]/Table39[[#This Row],[Med Aide/Tech Hours]]</f>
        <v>0</v>
      </c>
      <c r="AP111" s="1" t="s">
        <v>109</v>
      </c>
      <c r="AQ111" s="1">
        <v>3</v>
      </c>
    </row>
    <row r="112" spans="1:43" x14ac:dyDescent="0.2">
      <c r="A112" s="1" t="s">
        <v>220</v>
      </c>
      <c r="B112" s="1" t="s">
        <v>332</v>
      </c>
      <c r="C112" s="1" t="s">
        <v>462</v>
      </c>
      <c r="D112" s="1" t="s">
        <v>540</v>
      </c>
      <c r="E112" s="3">
        <v>38.43333333333333</v>
      </c>
      <c r="F112" s="3">
        <f t="shared" si="7"/>
        <v>161.45555555555558</v>
      </c>
      <c r="G112" s="3">
        <f>SUM(Table39[[#This Row],[RN Hours Contract (W/ Admin, DON)]], Table39[[#This Row],[LPN Contract Hours (w/ Admin)]], Table39[[#This Row],[CNA/NA/Med Aide Contract Hours]])</f>
        <v>1.4222222222222223</v>
      </c>
      <c r="H112" s="4">
        <f>Table39[[#This Row],[Total Contract Hours]]/Table39[[#This Row],[Total Hours Nurse Staffing]]</f>
        <v>8.8087536989883697E-3</v>
      </c>
      <c r="I112" s="3">
        <f>SUM(Table39[[#This Row],[RN Hours]], Table39[[#This Row],[RN Admin Hours]], Table39[[#This Row],[RN DON Hours]])</f>
        <v>25.677777777777777</v>
      </c>
      <c r="J112" s="3">
        <f t="shared" si="4"/>
        <v>8.8888888888888892E-2</v>
      </c>
      <c r="K112" s="4">
        <f>Table39[[#This Row],[RN Hours Contract (W/ Admin, DON)]]/Table39[[#This Row],[RN Hours (w/ Admin, DON)]]</f>
        <v>3.4617048896581569E-3</v>
      </c>
      <c r="L112" s="3">
        <v>13.483333333333333</v>
      </c>
      <c r="M112" s="3">
        <v>8.8888888888888892E-2</v>
      </c>
      <c r="N112" s="4">
        <f>Table39[[#This Row],[RN Hours Contract]]/Table39[[#This Row],[RN Hours]]</f>
        <v>6.5925010300782868E-3</v>
      </c>
      <c r="O112" s="3">
        <v>6.5944444444444441</v>
      </c>
      <c r="P112" s="3">
        <v>0</v>
      </c>
      <c r="Q112" s="4">
        <f>Table39[[#This Row],[RN Admin Hours Contract]]/Table39[[#This Row],[RN Admin Hours]]</f>
        <v>0</v>
      </c>
      <c r="R112" s="3">
        <v>5.6</v>
      </c>
      <c r="S112" s="3">
        <v>0</v>
      </c>
      <c r="T112" s="4">
        <f>Table39[[#This Row],[RN DON Hours Contract]]/Table39[[#This Row],[RN DON Hours]]</f>
        <v>0</v>
      </c>
      <c r="U112" s="3">
        <f>SUM(Table39[[#This Row],[LPN Hours]], Table39[[#This Row],[LPN Admin Hours]])</f>
        <v>40.641666666666666</v>
      </c>
      <c r="V112" s="3">
        <f>Table39[[#This Row],[LPN Hours Contract]]+Table39[[#This Row],[LPN Admin Hours Contract]]</f>
        <v>1.3333333333333335</v>
      </c>
      <c r="W112" s="4">
        <f t="shared" si="5"/>
        <v>3.2807053516506056E-2</v>
      </c>
      <c r="X112" s="3">
        <v>34.708333333333336</v>
      </c>
      <c r="Y112" s="3">
        <v>0.71111111111111114</v>
      </c>
      <c r="Z112" s="4">
        <f>Table39[[#This Row],[LPN Hours Contract]]/Table39[[#This Row],[LPN Hours]]</f>
        <v>2.0488195278111243E-2</v>
      </c>
      <c r="AA112" s="3">
        <v>5.9333333333333336</v>
      </c>
      <c r="AB112" s="3">
        <v>0.62222222222222223</v>
      </c>
      <c r="AC112" s="4">
        <f>Table39[[#This Row],[LPN Admin Hours Contract]]/Table39[[#This Row],[LPN Admin Hours]]</f>
        <v>0.1048689138576779</v>
      </c>
      <c r="AD112" s="3">
        <f>SUM(Table39[[#This Row],[CNA Hours]], Table39[[#This Row],[NA in Training Hours]], Table39[[#This Row],[Med Aide/Tech Hours]])</f>
        <v>95.13611111111112</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86.966666666666669</v>
      </c>
      <c r="AH112" s="3">
        <v>0</v>
      </c>
      <c r="AI112" s="4">
        <f>Table39[[#This Row],[CNA Hours Contract]]/Table39[[#This Row],[CNA Hours]]</f>
        <v>0</v>
      </c>
      <c r="AJ112" s="3">
        <v>0</v>
      </c>
      <c r="AK112" s="3">
        <v>0</v>
      </c>
      <c r="AL112" s="4">
        <v>0</v>
      </c>
      <c r="AM112" s="3">
        <v>8.1694444444444443</v>
      </c>
      <c r="AN112" s="3">
        <v>0</v>
      </c>
      <c r="AO112" s="4">
        <f>Table39[[#This Row],[Med Aide/Tech Hours Contract]]/Table39[[#This Row],[Med Aide/Tech Hours]]</f>
        <v>0</v>
      </c>
      <c r="AP112" s="1" t="s">
        <v>110</v>
      </c>
      <c r="AQ112" s="1">
        <v>3</v>
      </c>
    </row>
    <row r="113" spans="1:43" x14ac:dyDescent="0.2">
      <c r="A113" s="1" t="s">
        <v>220</v>
      </c>
      <c r="B113" s="1" t="s">
        <v>333</v>
      </c>
      <c r="C113" s="1" t="s">
        <v>452</v>
      </c>
      <c r="D113" s="1" t="s">
        <v>546</v>
      </c>
      <c r="E113" s="3">
        <v>201.0888888888889</v>
      </c>
      <c r="F113" s="3">
        <f t="shared" si="7"/>
        <v>744.08544444444442</v>
      </c>
      <c r="G113" s="3">
        <f>SUM(Table39[[#This Row],[RN Hours Contract (W/ Admin, DON)]], Table39[[#This Row],[LPN Contract Hours (w/ Admin)]], Table39[[#This Row],[CNA/NA/Med Aide Contract Hours]])</f>
        <v>95.605555555555554</v>
      </c>
      <c r="H113" s="4">
        <f>Table39[[#This Row],[Total Contract Hours]]/Table39[[#This Row],[Total Hours Nurse Staffing]]</f>
        <v>0.12848733471320276</v>
      </c>
      <c r="I113" s="3">
        <f>SUM(Table39[[#This Row],[RN Hours]], Table39[[#This Row],[RN Admin Hours]], Table39[[#This Row],[RN DON Hours]])</f>
        <v>131.38333333333333</v>
      </c>
      <c r="J113" s="3">
        <f t="shared" ref="J113:J176" si="8">SUM(M113,P113,S113)</f>
        <v>25.022222222222222</v>
      </c>
      <c r="K113" s="4">
        <f>Table39[[#This Row],[RN Hours Contract (W/ Admin, DON)]]/Table39[[#This Row],[RN Hours (w/ Admin, DON)]]</f>
        <v>0.19045202756987611</v>
      </c>
      <c r="L113" s="3">
        <v>81.522222222222226</v>
      </c>
      <c r="M113" s="3">
        <v>25.022222222222222</v>
      </c>
      <c r="N113" s="4">
        <f>Table39[[#This Row],[RN Hours Contract]]/Table39[[#This Row],[RN Hours]]</f>
        <v>0.30693744037072374</v>
      </c>
      <c r="O113" s="3">
        <v>45.227777777777774</v>
      </c>
      <c r="P113" s="3">
        <v>0</v>
      </c>
      <c r="Q113" s="4">
        <f>Table39[[#This Row],[RN Admin Hours Contract]]/Table39[[#This Row],[RN Admin Hours]]</f>
        <v>0</v>
      </c>
      <c r="R113" s="3">
        <v>4.6333333333333337</v>
      </c>
      <c r="S113" s="3">
        <v>0</v>
      </c>
      <c r="T113" s="4">
        <f>Table39[[#This Row],[RN DON Hours Contract]]/Table39[[#This Row],[RN DON Hours]]</f>
        <v>0</v>
      </c>
      <c r="U113" s="3">
        <f>SUM(Table39[[#This Row],[LPN Hours]], Table39[[#This Row],[LPN Admin Hours]])</f>
        <v>211.48555555555555</v>
      </c>
      <c r="V113" s="3">
        <f>Table39[[#This Row],[LPN Hours Contract]]+Table39[[#This Row],[LPN Admin Hours Contract]]</f>
        <v>29.627777777777776</v>
      </c>
      <c r="W113" s="4">
        <f t="shared" ref="W113:W176" si="9">V113/U113</f>
        <v>0.14009362341531073</v>
      </c>
      <c r="X113" s="3">
        <v>182.66888888888889</v>
      </c>
      <c r="Y113" s="3">
        <v>29.627777777777776</v>
      </c>
      <c r="Z113" s="4">
        <f>Table39[[#This Row],[LPN Hours Contract]]/Table39[[#This Row],[LPN Hours]]</f>
        <v>0.16219389058527267</v>
      </c>
      <c r="AA113" s="3">
        <v>28.816666666666666</v>
      </c>
      <c r="AB113" s="3">
        <v>0</v>
      </c>
      <c r="AC113" s="4">
        <f>Table39[[#This Row],[LPN Admin Hours Contract]]/Table39[[#This Row],[LPN Admin Hours]]</f>
        <v>0</v>
      </c>
      <c r="AD113" s="3">
        <f>SUM(Table39[[#This Row],[CNA Hours]], Table39[[#This Row],[NA in Training Hours]], Table39[[#This Row],[Med Aide/Tech Hours]])</f>
        <v>401.21655555555554</v>
      </c>
      <c r="AE113" s="3">
        <f>SUM(Table39[[#This Row],[CNA Hours Contract]], Table39[[#This Row],[NA in Training Hours Contract]], Table39[[#This Row],[Med Aide/Tech Hours Contract]])</f>
        <v>40.955555555555556</v>
      </c>
      <c r="AF113" s="4">
        <f>Table39[[#This Row],[CNA/NA/Med Aide Contract Hours]]/Table39[[#This Row],[Total CNA, NA in Training, Med Aide/Tech Hours]]</f>
        <v>0.10207842869007566</v>
      </c>
      <c r="AG113" s="3">
        <v>382.33322222222222</v>
      </c>
      <c r="AH113" s="3">
        <v>40.955555555555556</v>
      </c>
      <c r="AI113" s="4">
        <f>Table39[[#This Row],[CNA Hours Contract]]/Table39[[#This Row],[CNA Hours]]</f>
        <v>0.10712005437955664</v>
      </c>
      <c r="AJ113" s="3">
        <v>0</v>
      </c>
      <c r="AK113" s="3">
        <v>0</v>
      </c>
      <c r="AL113" s="4">
        <v>0</v>
      </c>
      <c r="AM113" s="3">
        <v>18.883333333333333</v>
      </c>
      <c r="AN113" s="3">
        <v>0</v>
      </c>
      <c r="AO113" s="4">
        <f>Table39[[#This Row],[Med Aide/Tech Hours Contract]]/Table39[[#This Row],[Med Aide/Tech Hours]]</f>
        <v>0</v>
      </c>
      <c r="AP113" s="1" t="s">
        <v>111</v>
      </c>
      <c r="AQ113" s="1">
        <v>3</v>
      </c>
    </row>
    <row r="114" spans="1:43" x14ac:dyDescent="0.2">
      <c r="A114" s="1" t="s">
        <v>220</v>
      </c>
      <c r="B114" s="1" t="s">
        <v>334</v>
      </c>
      <c r="C114" s="1" t="s">
        <v>469</v>
      </c>
      <c r="D114" s="1" t="s">
        <v>546</v>
      </c>
      <c r="E114" s="3">
        <v>59.777777777777779</v>
      </c>
      <c r="F114" s="3">
        <f t="shared" si="7"/>
        <v>276.32711111111109</v>
      </c>
      <c r="G114" s="3">
        <f>SUM(Table39[[#This Row],[RN Hours Contract (W/ Admin, DON)]], Table39[[#This Row],[LPN Contract Hours (w/ Admin)]], Table39[[#This Row],[CNA/NA/Med Aide Contract Hours]])</f>
        <v>23.699333333333335</v>
      </c>
      <c r="H114" s="4">
        <f>Table39[[#This Row],[Total Contract Hours]]/Table39[[#This Row],[Total Hours Nurse Staffing]]</f>
        <v>8.5765501756372486E-2</v>
      </c>
      <c r="I114" s="3">
        <f>SUM(Table39[[#This Row],[RN Hours]], Table39[[#This Row],[RN Admin Hours]], Table39[[#This Row],[RN DON Hours]])</f>
        <v>40.776777777777781</v>
      </c>
      <c r="J114" s="3">
        <f t="shared" si="8"/>
        <v>9.5000000000000001E-2</v>
      </c>
      <c r="K114" s="4">
        <f>Table39[[#This Row],[RN Hours Contract (W/ Admin, DON)]]/Table39[[#This Row],[RN Hours (w/ Admin, DON)]]</f>
        <v>2.3297574054949575E-3</v>
      </c>
      <c r="L114" s="3">
        <v>30.732333333333333</v>
      </c>
      <c r="M114" s="3">
        <v>9.5000000000000001E-2</v>
      </c>
      <c r="N114" s="4">
        <f>Table39[[#This Row],[RN Hours Contract]]/Table39[[#This Row],[RN Hours]]</f>
        <v>3.0912068722409622E-3</v>
      </c>
      <c r="O114" s="3">
        <v>4.3555555555555552</v>
      </c>
      <c r="P114" s="3">
        <v>0</v>
      </c>
      <c r="Q114" s="4">
        <f>Table39[[#This Row],[RN Admin Hours Contract]]/Table39[[#This Row],[RN Admin Hours]]</f>
        <v>0</v>
      </c>
      <c r="R114" s="3">
        <v>5.6888888888888891</v>
      </c>
      <c r="S114" s="3">
        <v>0</v>
      </c>
      <c r="T114" s="4">
        <f>Table39[[#This Row],[RN DON Hours Contract]]/Table39[[#This Row],[RN DON Hours]]</f>
        <v>0</v>
      </c>
      <c r="U114" s="3">
        <f>SUM(Table39[[#This Row],[LPN Hours]], Table39[[#This Row],[LPN Admin Hours]])</f>
        <v>94.711333333333329</v>
      </c>
      <c r="V114" s="3">
        <f>Table39[[#This Row],[LPN Hours Contract]]+Table39[[#This Row],[LPN Admin Hours Contract]]</f>
        <v>8.7771111111111129</v>
      </c>
      <c r="W114" s="4">
        <f t="shared" si="9"/>
        <v>9.2672236808454253E-2</v>
      </c>
      <c r="X114" s="3">
        <v>89.23555555555555</v>
      </c>
      <c r="Y114" s="3">
        <v>8.7771111111111129</v>
      </c>
      <c r="Z114" s="4">
        <f>Table39[[#This Row],[LPN Hours Contract]]/Table39[[#This Row],[LPN Hours]]</f>
        <v>9.8358900288873424E-2</v>
      </c>
      <c r="AA114" s="3">
        <v>5.4757777777777781</v>
      </c>
      <c r="AB114" s="3">
        <v>0</v>
      </c>
      <c r="AC114" s="4">
        <f>Table39[[#This Row],[LPN Admin Hours Contract]]/Table39[[#This Row],[LPN Admin Hours]]</f>
        <v>0</v>
      </c>
      <c r="AD114" s="3">
        <f>SUM(Table39[[#This Row],[CNA Hours]], Table39[[#This Row],[NA in Training Hours]], Table39[[#This Row],[Med Aide/Tech Hours]])</f>
        <v>140.839</v>
      </c>
      <c r="AE114" s="3">
        <f>SUM(Table39[[#This Row],[CNA Hours Contract]], Table39[[#This Row],[NA in Training Hours Contract]], Table39[[#This Row],[Med Aide/Tech Hours Contract]])</f>
        <v>14.82722222222222</v>
      </c>
      <c r="AF114" s="4">
        <f>Table39[[#This Row],[CNA/NA/Med Aide Contract Hours]]/Table39[[#This Row],[Total CNA, NA in Training, Med Aide/Tech Hours]]</f>
        <v>0.10527781525161511</v>
      </c>
      <c r="AG114" s="3">
        <v>125.07622222222223</v>
      </c>
      <c r="AH114" s="3">
        <v>14.82722222222222</v>
      </c>
      <c r="AI114" s="4">
        <f>Table39[[#This Row],[CNA Hours Contract]]/Table39[[#This Row],[CNA Hours]]</f>
        <v>0.11854549137148368</v>
      </c>
      <c r="AJ114" s="3">
        <v>0</v>
      </c>
      <c r="AK114" s="3">
        <v>0</v>
      </c>
      <c r="AL114" s="4">
        <v>0</v>
      </c>
      <c r="AM114" s="3">
        <v>15.762777777777782</v>
      </c>
      <c r="AN114" s="3">
        <v>0</v>
      </c>
      <c r="AO114" s="4">
        <f>Table39[[#This Row],[Med Aide/Tech Hours Contract]]/Table39[[#This Row],[Med Aide/Tech Hours]]</f>
        <v>0</v>
      </c>
      <c r="AP114" s="1" t="s">
        <v>112</v>
      </c>
      <c r="AQ114" s="1">
        <v>3</v>
      </c>
    </row>
    <row r="115" spans="1:43" x14ac:dyDescent="0.2">
      <c r="A115" s="1" t="s">
        <v>220</v>
      </c>
      <c r="B115" s="1" t="s">
        <v>335</v>
      </c>
      <c r="C115" s="1" t="s">
        <v>465</v>
      </c>
      <c r="D115" s="1" t="s">
        <v>547</v>
      </c>
      <c r="E115" s="3">
        <v>180.4</v>
      </c>
      <c r="F115" s="3">
        <f t="shared" si="7"/>
        <v>706.82022222222213</v>
      </c>
      <c r="G115" s="3">
        <f>SUM(Table39[[#This Row],[RN Hours Contract (W/ Admin, DON)]], Table39[[#This Row],[LPN Contract Hours (w/ Admin)]], Table39[[#This Row],[CNA/NA/Med Aide Contract Hours]])</f>
        <v>18.003555555555558</v>
      </c>
      <c r="H115" s="4">
        <f>Table39[[#This Row],[Total Contract Hours]]/Table39[[#This Row],[Total Hours Nurse Staffing]]</f>
        <v>2.5471194781259802E-2</v>
      </c>
      <c r="I115" s="3">
        <f>SUM(Table39[[#This Row],[RN Hours]], Table39[[#This Row],[RN Admin Hours]], Table39[[#This Row],[RN DON Hours]])</f>
        <v>145.47855555555554</v>
      </c>
      <c r="J115" s="3">
        <f t="shared" si="8"/>
        <v>8.6888888888888877E-2</v>
      </c>
      <c r="K115" s="4">
        <f>Table39[[#This Row],[RN Hours Contract (W/ Admin, DON)]]/Table39[[#This Row],[RN Hours (w/ Admin, DON)]]</f>
        <v>5.9726252131852957E-4</v>
      </c>
      <c r="L115" s="3">
        <v>125.65633333333334</v>
      </c>
      <c r="M115" s="3">
        <v>8.6888888888888877E-2</v>
      </c>
      <c r="N115" s="4">
        <f>Table39[[#This Row],[RN Hours Contract]]/Table39[[#This Row],[RN Hours]]</f>
        <v>6.914803781389627E-4</v>
      </c>
      <c r="O115" s="3">
        <v>15.466666666666667</v>
      </c>
      <c r="P115" s="3">
        <v>0</v>
      </c>
      <c r="Q115" s="4">
        <f>Table39[[#This Row],[RN Admin Hours Contract]]/Table39[[#This Row],[RN Admin Hours]]</f>
        <v>0</v>
      </c>
      <c r="R115" s="3">
        <v>4.3555555555555552</v>
      </c>
      <c r="S115" s="3">
        <v>0</v>
      </c>
      <c r="T115" s="4">
        <f>Table39[[#This Row],[RN DON Hours Contract]]/Table39[[#This Row],[RN DON Hours]]</f>
        <v>0</v>
      </c>
      <c r="U115" s="3">
        <f>SUM(Table39[[#This Row],[LPN Hours]], Table39[[#This Row],[LPN Admin Hours]])</f>
        <v>158.74444444444444</v>
      </c>
      <c r="V115" s="3">
        <f>Table39[[#This Row],[LPN Hours Contract]]+Table39[[#This Row],[LPN Admin Hours Contract]]</f>
        <v>0</v>
      </c>
      <c r="W115" s="4">
        <f t="shared" si="9"/>
        <v>0</v>
      </c>
      <c r="X115" s="3">
        <v>158.74444444444444</v>
      </c>
      <c r="Y115" s="3">
        <v>0</v>
      </c>
      <c r="Z115" s="4">
        <f>Table39[[#This Row],[LPN Hours Contract]]/Table39[[#This Row],[LPN Hours]]</f>
        <v>0</v>
      </c>
      <c r="AA115" s="3">
        <v>0</v>
      </c>
      <c r="AB115" s="3">
        <v>0</v>
      </c>
      <c r="AC115" s="4">
        <v>0</v>
      </c>
      <c r="AD115" s="3">
        <f>SUM(Table39[[#This Row],[CNA Hours]], Table39[[#This Row],[NA in Training Hours]], Table39[[#This Row],[Med Aide/Tech Hours]])</f>
        <v>402.59722222222223</v>
      </c>
      <c r="AE115" s="3">
        <f>SUM(Table39[[#This Row],[CNA Hours Contract]], Table39[[#This Row],[NA in Training Hours Contract]], Table39[[#This Row],[Med Aide/Tech Hours Contract]])</f>
        <v>17.916666666666668</v>
      </c>
      <c r="AF115" s="4">
        <f>Table39[[#This Row],[CNA/NA/Med Aide Contract Hours]]/Table39[[#This Row],[Total CNA, NA in Training, Med Aide/Tech Hours]]</f>
        <v>4.4502708110532307E-2</v>
      </c>
      <c r="AG115" s="3">
        <v>369.18055555555554</v>
      </c>
      <c r="AH115" s="3">
        <v>17.916666666666668</v>
      </c>
      <c r="AI115" s="4">
        <f>Table39[[#This Row],[CNA Hours Contract]]/Table39[[#This Row],[CNA Hours]]</f>
        <v>4.8530905534028071E-2</v>
      </c>
      <c r="AJ115" s="3">
        <v>0</v>
      </c>
      <c r="AK115" s="3">
        <v>0</v>
      </c>
      <c r="AL115" s="4">
        <v>0</v>
      </c>
      <c r="AM115" s="3">
        <v>33.416666666666664</v>
      </c>
      <c r="AN115" s="3">
        <v>0</v>
      </c>
      <c r="AO115" s="4">
        <f>Table39[[#This Row],[Med Aide/Tech Hours Contract]]/Table39[[#This Row],[Med Aide/Tech Hours]]</f>
        <v>0</v>
      </c>
      <c r="AP115" s="1" t="s">
        <v>113</v>
      </c>
      <c r="AQ115" s="1">
        <v>3</v>
      </c>
    </row>
    <row r="116" spans="1:43" x14ac:dyDescent="0.2">
      <c r="A116" s="1" t="s">
        <v>220</v>
      </c>
      <c r="B116" s="1" t="s">
        <v>336</v>
      </c>
      <c r="C116" s="1" t="s">
        <v>465</v>
      </c>
      <c r="D116" s="1" t="s">
        <v>547</v>
      </c>
      <c r="E116" s="3">
        <v>97.933333333333337</v>
      </c>
      <c r="F116" s="3">
        <f t="shared" si="7"/>
        <v>368.13900000000001</v>
      </c>
      <c r="G116" s="3">
        <f>SUM(Table39[[#This Row],[RN Hours Contract (W/ Admin, DON)]], Table39[[#This Row],[LPN Contract Hours (w/ Admin)]], Table39[[#This Row],[CNA/NA/Med Aide Contract Hours]])</f>
        <v>18.070444444444441</v>
      </c>
      <c r="H116" s="4">
        <f>Table39[[#This Row],[Total Contract Hours]]/Table39[[#This Row],[Total Hours Nurse Staffing]]</f>
        <v>4.9085927990363529E-2</v>
      </c>
      <c r="I116" s="3">
        <f>SUM(Table39[[#This Row],[RN Hours]], Table39[[#This Row],[RN Admin Hours]], Table39[[#This Row],[RN DON Hours]])</f>
        <v>81.061888888888888</v>
      </c>
      <c r="J116" s="3">
        <f t="shared" si="8"/>
        <v>3.9879999999999995</v>
      </c>
      <c r="K116" s="4">
        <f>Table39[[#This Row],[RN Hours Contract (W/ Admin, DON)]]/Table39[[#This Row],[RN Hours (w/ Admin, DON)]]</f>
        <v>4.9196978440341189E-2</v>
      </c>
      <c r="L116" s="3">
        <v>40.673000000000002</v>
      </c>
      <c r="M116" s="3">
        <v>3.9879999999999995</v>
      </c>
      <c r="N116" s="4">
        <f>Table39[[#This Row],[RN Hours Contract]]/Table39[[#This Row],[RN Hours]]</f>
        <v>9.8050303641236181E-2</v>
      </c>
      <c r="O116" s="3">
        <v>35.144444444444446</v>
      </c>
      <c r="P116" s="3">
        <v>0</v>
      </c>
      <c r="Q116" s="4">
        <f>Table39[[#This Row],[RN Admin Hours Contract]]/Table39[[#This Row],[RN Admin Hours]]</f>
        <v>0</v>
      </c>
      <c r="R116" s="3">
        <v>5.2444444444444445</v>
      </c>
      <c r="S116" s="3">
        <v>0</v>
      </c>
      <c r="T116" s="4">
        <f>Table39[[#This Row],[RN DON Hours Contract]]/Table39[[#This Row],[RN DON Hours]]</f>
        <v>0</v>
      </c>
      <c r="U116" s="3">
        <f>SUM(Table39[[#This Row],[LPN Hours]], Table39[[#This Row],[LPN Admin Hours]])</f>
        <v>71.436555555555557</v>
      </c>
      <c r="V116" s="3">
        <f>Table39[[#This Row],[LPN Hours Contract]]+Table39[[#This Row],[LPN Admin Hours Contract]]</f>
        <v>13.422666666666666</v>
      </c>
      <c r="W116" s="4">
        <f t="shared" si="9"/>
        <v>0.18789633069903519</v>
      </c>
      <c r="X116" s="3">
        <v>60.894888888888886</v>
      </c>
      <c r="Y116" s="3">
        <v>13.422666666666666</v>
      </c>
      <c r="Z116" s="4">
        <f>Table39[[#This Row],[LPN Hours Contract]]/Table39[[#This Row],[LPN Hours]]</f>
        <v>0.2204235349071442</v>
      </c>
      <c r="AA116" s="3">
        <v>10.541666666666666</v>
      </c>
      <c r="AB116" s="3">
        <v>0</v>
      </c>
      <c r="AC116" s="4">
        <f>Table39[[#This Row],[LPN Admin Hours Contract]]/Table39[[#This Row],[LPN Admin Hours]]</f>
        <v>0</v>
      </c>
      <c r="AD116" s="3">
        <f>SUM(Table39[[#This Row],[CNA Hours]], Table39[[#This Row],[NA in Training Hours]], Table39[[#This Row],[Med Aide/Tech Hours]])</f>
        <v>215.64055555555558</v>
      </c>
      <c r="AE116" s="3">
        <f>SUM(Table39[[#This Row],[CNA Hours Contract]], Table39[[#This Row],[NA in Training Hours Contract]], Table39[[#This Row],[Med Aide/Tech Hours Contract]])</f>
        <v>0.65977777777777769</v>
      </c>
      <c r="AF116" s="4">
        <f>Table39[[#This Row],[CNA/NA/Med Aide Contract Hours]]/Table39[[#This Row],[Total CNA, NA in Training, Med Aide/Tech Hours]]</f>
        <v>3.0596182433215761E-3</v>
      </c>
      <c r="AG116" s="3">
        <v>209.69888888888892</v>
      </c>
      <c r="AH116" s="3">
        <v>0.65977777777777769</v>
      </c>
      <c r="AI116" s="4">
        <f>Table39[[#This Row],[CNA Hours Contract]]/Table39[[#This Row],[CNA Hours]]</f>
        <v>3.1463103179691508E-3</v>
      </c>
      <c r="AJ116" s="3">
        <v>0</v>
      </c>
      <c r="AK116" s="3">
        <v>0</v>
      </c>
      <c r="AL116" s="4">
        <v>0</v>
      </c>
      <c r="AM116" s="3">
        <v>5.9416666666666664</v>
      </c>
      <c r="AN116" s="3">
        <v>0</v>
      </c>
      <c r="AO116" s="4">
        <f>Table39[[#This Row],[Med Aide/Tech Hours Contract]]/Table39[[#This Row],[Med Aide/Tech Hours]]</f>
        <v>0</v>
      </c>
      <c r="AP116" s="1" t="s">
        <v>114</v>
      </c>
      <c r="AQ116" s="1">
        <v>3</v>
      </c>
    </row>
    <row r="117" spans="1:43" x14ac:dyDescent="0.2">
      <c r="A117" s="1" t="s">
        <v>220</v>
      </c>
      <c r="B117" s="1" t="s">
        <v>337</v>
      </c>
      <c r="C117" s="1" t="s">
        <v>506</v>
      </c>
      <c r="D117" s="1" t="s">
        <v>534</v>
      </c>
      <c r="E117" s="3">
        <v>47.222222222222221</v>
      </c>
      <c r="F117" s="3">
        <f t="shared" si="7"/>
        <v>193.6947777777778</v>
      </c>
      <c r="G117" s="3">
        <f>SUM(Table39[[#This Row],[RN Hours Contract (W/ Admin, DON)]], Table39[[#This Row],[LPN Contract Hours (w/ Admin)]], Table39[[#This Row],[CNA/NA/Med Aide Contract Hours]])</f>
        <v>1.8988888888888891</v>
      </c>
      <c r="H117" s="4">
        <f>Table39[[#This Row],[Total Contract Hours]]/Table39[[#This Row],[Total Hours Nurse Staffing]]</f>
        <v>9.8035110222096274E-3</v>
      </c>
      <c r="I117" s="3">
        <f>SUM(Table39[[#This Row],[RN Hours]], Table39[[#This Row],[RN Admin Hours]], Table39[[#This Row],[RN DON Hours]])</f>
        <v>21.699888888888893</v>
      </c>
      <c r="J117" s="3">
        <f t="shared" si="8"/>
        <v>0.53333333333333333</v>
      </c>
      <c r="K117" s="4">
        <f>Table39[[#This Row],[RN Hours Contract (W/ Admin, DON)]]/Table39[[#This Row],[RN Hours (w/ Admin, DON)]]</f>
        <v>2.4577698810541782E-2</v>
      </c>
      <c r="L117" s="3">
        <v>3.3004444444444445</v>
      </c>
      <c r="M117" s="3">
        <v>0.53333333333333333</v>
      </c>
      <c r="N117" s="4">
        <f>Table39[[#This Row],[RN Hours Contract]]/Table39[[#This Row],[RN Hours]]</f>
        <v>0.16159439806086723</v>
      </c>
      <c r="O117" s="3">
        <v>13.649444444444448</v>
      </c>
      <c r="P117" s="3">
        <v>0</v>
      </c>
      <c r="Q117" s="4">
        <f>Table39[[#This Row],[RN Admin Hours Contract]]/Table39[[#This Row],[RN Admin Hours]]</f>
        <v>0</v>
      </c>
      <c r="R117" s="3">
        <v>4.75</v>
      </c>
      <c r="S117" s="3">
        <v>0</v>
      </c>
      <c r="T117" s="4">
        <f>Table39[[#This Row],[RN DON Hours Contract]]/Table39[[#This Row],[RN DON Hours]]</f>
        <v>0</v>
      </c>
      <c r="U117" s="3">
        <f>SUM(Table39[[#This Row],[LPN Hours]], Table39[[#This Row],[LPN Admin Hours]])</f>
        <v>35.131777777777778</v>
      </c>
      <c r="V117" s="3">
        <f>Table39[[#This Row],[LPN Hours Contract]]+Table39[[#This Row],[LPN Admin Hours Contract]]</f>
        <v>0.85444444444444456</v>
      </c>
      <c r="W117" s="4">
        <f t="shared" si="9"/>
        <v>2.4321127437647465E-2</v>
      </c>
      <c r="X117" s="3">
        <v>35.131777777777778</v>
      </c>
      <c r="Y117" s="3">
        <v>0.85444444444444456</v>
      </c>
      <c r="Z117" s="4">
        <f>Table39[[#This Row],[LPN Hours Contract]]/Table39[[#This Row],[LPN Hours]]</f>
        <v>2.4321127437647465E-2</v>
      </c>
      <c r="AA117" s="3">
        <v>0</v>
      </c>
      <c r="AB117" s="3">
        <v>0</v>
      </c>
      <c r="AC117" s="4">
        <v>0</v>
      </c>
      <c r="AD117" s="3">
        <f>SUM(Table39[[#This Row],[CNA Hours]], Table39[[#This Row],[NA in Training Hours]], Table39[[#This Row],[Med Aide/Tech Hours]])</f>
        <v>136.86311111111112</v>
      </c>
      <c r="AE117" s="3">
        <f>SUM(Table39[[#This Row],[CNA Hours Contract]], Table39[[#This Row],[NA in Training Hours Contract]], Table39[[#This Row],[Med Aide/Tech Hours Contract]])</f>
        <v>0.51111111111111107</v>
      </c>
      <c r="AF117" s="4">
        <f>Table39[[#This Row],[CNA/NA/Med Aide Contract Hours]]/Table39[[#This Row],[Total CNA, NA in Training, Med Aide/Tech Hours]]</f>
        <v>3.7344694780185872E-3</v>
      </c>
      <c r="AG117" s="3">
        <v>107.69744444444444</v>
      </c>
      <c r="AH117" s="3">
        <v>6.6666666666666666E-2</v>
      </c>
      <c r="AI117" s="4">
        <f>Table39[[#This Row],[CNA Hours Contract]]/Table39[[#This Row],[CNA Hours]]</f>
        <v>6.1901809286715769E-4</v>
      </c>
      <c r="AJ117" s="3">
        <v>0.44444444444444442</v>
      </c>
      <c r="AK117" s="3">
        <v>0.44444444444444442</v>
      </c>
      <c r="AL117" s="4">
        <f>Table39[[#This Row],[NA in Training Hours Contract]]/Table39[[#This Row],[NA in Training Hours]]</f>
        <v>1</v>
      </c>
      <c r="AM117" s="3">
        <v>28.721222222222227</v>
      </c>
      <c r="AN117" s="3">
        <v>0</v>
      </c>
      <c r="AO117" s="4">
        <f>Table39[[#This Row],[Med Aide/Tech Hours Contract]]/Table39[[#This Row],[Med Aide/Tech Hours]]</f>
        <v>0</v>
      </c>
      <c r="AP117" s="1" t="s">
        <v>115</v>
      </c>
      <c r="AQ117" s="1">
        <v>3</v>
      </c>
    </row>
    <row r="118" spans="1:43" x14ac:dyDescent="0.2">
      <c r="A118" s="1" t="s">
        <v>220</v>
      </c>
      <c r="B118" s="1" t="s">
        <v>338</v>
      </c>
      <c r="C118" s="1" t="s">
        <v>471</v>
      </c>
      <c r="D118" s="1" t="s">
        <v>545</v>
      </c>
      <c r="E118" s="3">
        <v>49.43333333333333</v>
      </c>
      <c r="F118" s="3">
        <f t="shared" si="7"/>
        <v>301.00022222222219</v>
      </c>
      <c r="G118" s="3">
        <f>SUM(Table39[[#This Row],[RN Hours Contract (W/ Admin, DON)]], Table39[[#This Row],[LPN Contract Hours (w/ Admin)]], Table39[[#This Row],[CNA/NA/Med Aide Contract Hours]])</f>
        <v>0</v>
      </c>
      <c r="H118" s="4">
        <f>Table39[[#This Row],[Total Contract Hours]]/Table39[[#This Row],[Total Hours Nurse Staffing]]</f>
        <v>0</v>
      </c>
      <c r="I118" s="3">
        <f>SUM(Table39[[#This Row],[RN Hours]], Table39[[#This Row],[RN Admin Hours]], Table39[[#This Row],[RN DON Hours]])</f>
        <v>80.47455555555554</v>
      </c>
      <c r="J118" s="3">
        <f t="shared" si="8"/>
        <v>0</v>
      </c>
      <c r="K118" s="4">
        <f>Table39[[#This Row],[RN Hours Contract (W/ Admin, DON)]]/Table39[[#This Row],[RN Hours (w/ Admin, DON)]]</f>
        <v>0</v>
      </c>
      <c r="L118" s="3">
        <v>46.341222222222221</v>
      </c>
      <c r="M118" s="3">
        <v>0</v>
      </c>
      <c r="N118" s="4">
        <f>Table39[[#This Row],[RN Hours Contract]]/Table39[[#This Row],[RN Hours]]</f>
        <v>0</v>
      </c>
      <c r="O118" s="3">
        <v>28.444444444444443</v>
      </c>
      <c r="P118" s="3">
        <v>0</v>
      </c>
      <c r="Q118" s="4">
        <f>Table39[[#This Row],[RN Admin Hours Contract]]/Table39[[#This Row],[RN Admin Hours]]</f>
        <v>0</v>
      </c>
      <c r="R118" s="3">
        <v>5.6888888888888891</v>
      </c>
      <c r="S118" s="3">
        <v>0</v>
      </c>
      <c r="T118" s="4">
        <f>Table39[[#This Row],[RN DON Hours Contract]]/Table39[[#This Row],[RN DON Hours]]</f>
        <v>0</v>
      </c>
      <c r="U118" s="3">
        <f>SUM(Table39[[#This Row],[LPN Hours]], Table39[[#This Row],[LPN Admin Hours]])</f>
        <v>57.363888888888887</v>
      </c>
      <c r="V118" s="3">
        <f>Table39[[#This Row],[LPN Hours Contract]]+Table39[[#This Row],[LPN Admin Hours Contract]]</f>
        <v>0</v>
      </c>
      <c r="W118" s="4">
        <f t="shared" si="9"/>
        <v>0</v>
      </c>
      <c r="X118" s="3">
        <v>57.363888888888887</v>
      </c>
      <c r="Y118" s="3">
        <v>0</v>
      </c>
      <c r="Z118" s="4">
        <f>Table39[[#This Row],[LPN Hours Contract]]/Table39[[#This Row],[LPN Hours]]</f>
        <v>0</v>
      </c>
      <c r="AA118" s="3">
        <v>0</v>
      </c>
      <c r="AB118" s="3">
        <v>0</v>
      </c>
      <c r="AC118" s="4">
        <v>0</v>
      </c>
      <c r="AD118" s="3">
        <f>SUM(Table39[[#This Row],[CNA Hours]], Table39[[#This Row],[NA in Training Hours]], Table39[[#This Row],[Med Aide/Tech Hours]])</f>
        <v>163.16177777777779</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154.20266666666666</v>
      </c>
      <c r="AH118" s="3">
        <v>0</v>
      </c>
      <c r="AI118" s="4">
        <f>Table39[[#This Row],[CNA Hours Contract]]/Table39[[#This Row],[CNA Hours]]</f>
        <v>0</v>
      </c>
      <c r="AJ118" s="3">
        <v>0</v>
      </c>
      <c r="AK118" s="3">
        <v>0</v>
      </c>
      <c r="AL118" s="4">
        <v>0</v>
      </c>
      <c r="AM118" s="3">
        <v>8.959111111111115</v>
      </c>
      <c r="AN118" s="3">
        <v>0</v>
      </c>
      <c r="AO118" s="4">
        <f>Table39[[#This Row],[Med Aide/Tech Hours Contract]]/Table39[[#This Row],[Med Aide/Tech Hours]]</f>
        <v>0</v>
      </c>
      <c r="AP118" s="1" t="s">
        <v>116</v>
      </c>
      <c r="AQ118" s="1">
        <v>3</v>
      </c>
    </row>
    <row r="119" spans="1:43" x14ac:dyDescent="0.2">
      <c r="A119" s="1" t="s">
        <v>220</v>
      </c>
      <c r="B119" s="1" t="s">
        <v>339</v>
      </c>
      <c r="C119" s="1" t="s">
        <v>465</v>
      </c>
      <c r="D119" s="1" t="s">
        <v>547</v>
      </c>
      <c r="E119" s="3">
        <v>83.788888888888891</v>
      </c>
      <c r="F119" s="3">
        <f t="shared" si="7"/>
        <v>332.95311111111107</v>
      </c>
      <c r="G119" s="3">
        <f>SUM(Table39[[#This Row],[RN Hours Contract (W/ Admin, DON)]], Table39[[#This Row],[LPN Contract Hours (w/ Admin)]], Table39[[#This Row],[CNA/NA/Med Aide Contract Hours]])</f>
        <v>109.90288888888887</v>
      </c>
      <c r="H119" s="4">
        <f>Table39[[#This Row],[Total Contract Hours]]/Table39[[#This Row],[Total Hours Nurse Staffing]]</f>
        <v>0.33008518383302549</v>
      </c>
      <c r="I119" s="3">
        <f>SUM(Table39[[#This Row],[RN Hours]], Table39[[#This Row],[RN Admin Hours]], Table39[[#This Row],[RN DON Hours]])</f>
        <v>46.835666666666661</v>
      </c>
      <c r="J119" s="3">
        <f t="shared" si="8"/>
        <v>16.193999999999999</v>
      </c>
      <c r="K119" s="4">
        <f>Table39[[#This Row],[RN Hours Contract (W/ Admin, DON)]]/Table39[[#This Row],[RN Hours (w/ Admin, DON)]]</f>
        <v>0.34576213284747381</v>
      </c>
      <c r="L119" s="3">
        <v>36.168999999999997</v>
      </c>
      <c r="M119" s="3">
        <v>16.193999999999999</v>
      </c>
      <c r="N119" s="4">
        <f>Table39[[#This Row],[RN Hours Contract]]/Table39[[#This Row],[RN Hours]]</f>
        <v>0.44773148276148084</v>
      </c>
      <c r="O119" s="3">
        <v>5.0666666666666664</v>
      </c>
      <c r="P119" s="3">
        <v>0</v>
      </c>
      <c r="Q119" s="4">
        <f>Table39[[#This Row],[RN Admin Hours Contract]]/Table39[[#This Row],[RN Admin Hours]]</f>
        <v>0</v>
      </c>
      <c r="R119" s="3">
        <v>5.6</v>
      </c>
      <c r="S119" s="3">
        <v>0</v>
      </c>
      <c r="T119" s="4">
        <f>Table39[[#This Row],[RN DON Hours Contract]]/Table39[[#This Row],[RN DON Hours]]</f>
        <v>0</v>
      </c>
      <c r="U119" s="3">
        <f>SUM(Table39[[#This Row],[LPN Hours]], Table39[[#This Row],[LPN Admin Hours]])</f>
        <v>101.58399999999999</v>
      </c>
      <c r="V119" s="3">
        <f>Table39[[#This Row],[LPN Hours Contract]]+Table39[[#This Row],[LPN Admin Hours Contract]]</f>
        <v>24.178444444444438</v>
      </c>
      <c r="W119" s="4">
        <f t="shared" si="9"/>
        <v>0.23801429796468382</v>
      </c>
      <c r="X119" s="3">
        <v>96.161777777777772</v>
      </c>
      <c r="Y119" s="3">
        <v>24.178444444444438</v>
      </c>
      <c r="Z119" s="4">
        <f>Table39[[#This Row],[LPN Hours Contract]]/Table39[[#This Row],[LPN Hours]]</f>
        <v>0.25143508162171152</v>
      </c>
      <c r="AA119" s="3">
        <v>5.4222222222222225</v>
      </c>
      <c r="AB119" s="3">
        <v>0</v>
      </c>
      <c r="AC119" s="4">
        <f>Table39[[#This Row],[LPN Admin Hours Contract]]/Table39[[#This Row],[LPN Admin Hours]]</f>
        <v>0</v>
      </c>
      <c r="AD119" s="3">
        <f>SUM(Table39[[#This Row],[CNA Hours]], Table39[[#This Row],[NA in Training Hours]], Table39[[#This Row],[Med Aide/Tech Hours]])</f>
        <v>184.53344444444446</v>
      </c>
      <c r="AE119" s="3">
        <f>SUM(Table39[[#This Row],[CNA Hours Contract]], Table39[[#This Row],[NA in Training Hours Contract]], Table39[[#This Row],[Med Aide/Tech Hours Contract]])</f>
        <v>69.530444444444427</v>
      </c>
      <c r="AF119" s="4">
        <f>Table39[[#This Row],[CNA/NA/Med Aide Contract Hours]]/Table39[[#This Row],[Total CNA, NA in Training, Med Aide/Tech Hours]]</f>
        <v>0.3767904764026514</v>
      </c>
      <c r="AG119" s="3">
        <v>160.21955555555556</v>
      </c>
      <c r="AH119" s="3">
        <v>69.530444444444427</v>
      </c>
      <c r="AI119" s="4">
        <f>Table39[[#This Row],[CNA Hours Contract]]/Table39[[#This Row],[CNA Hours]]</f>
        <v>0.43396977480901194</v>
      </c>
      <c r="AJ119" s="3">
        <v>0</v>
      </c>
      <c r="AK119" s="3">
        <v>0</v>
      </c>
      <c r="AL119" s="4">
        <v>0</v>
      </c>
      <c r="AM119" s="3">
        <v>24.31388888888889</v>
      </c>
      <c r="AN119" s="3">
        <v>0</v>
      </c>
      <c r="AO119" s="4">
        <f>Table39[[#This Row],[Med Aide/Tech Hours Contract]]/Table39[[#This Row],[Med Aide/Tech Hours]]</f>
        <v>0</v>
      </c>
      <c r="AP119" s="1" t="s">
        <v>117</v>
      </c>
      <c r="AQ119" s="1">
        <v>3</v>
      </c>
    </row>
    <row r="120" spans="1:43" x14ac:dyDescent="0.2">
      <c r="A120" s="1" t="s">
        <v>220</v>
      </c>
      <c r="B120" s="1" t="s">
        <v>340</v>
      </c>
      <c r="C120" s="1" t="s">
        <v>445</v>
      </c>
      <c r="D120" s="1" t="s">
        <v>557</v>
      </c>
      <c r="E120" s="3">
        <v>64.655555555555551</v>
      </c>
      <c r="F120" s="3">
        <f t="shared" si="7"/>
        <v>349.17222222222222</v>
      </c>
      <c r="G120" s="3">
        <f>SUM(Table39[[#This Row],[RN Hours Contract (W/ Admin, DON)]], Table39[[#This Row],[LPN Contract Hours (w/ Admin)]], Table39[[#This Row],[CNA/NA/Med Aide Contract Hours]])</f>
        <v>72.161111111111111</v>
      </c>
      <c r="H120" s="4">
        <f>Table39[[#This Row],[Total Contract Hours]]/Table39[[#This Row],[Total Hours Nurse Staffing]]</f>
        <v>0.20666337846653196</v>
      </c>
      <c r="I120" s="3">
        <f>SUM(Table39[[#This Row],[RN Hours]], Table39[[#This Row],[RN Admin Hours]], Table39[[#This Row],[RN DON Hours]])</f>
        <v>68.333333333333329</v>
      </c>
      <c r="J120" s="3">
        <f t="shared" si="8"/>
        <v>0</v>
      </c>
      <c r="K120" s="4">
        <f>Table39[[#This Row],[RN Hours Contract (W/ Admin, DON)]]/Table39[[#This Row],[RN Hours (w/ Admin, DON)]]</f>
        <v>0</v>
      </c>
      <c r="L120" s="3">
        <v>48.802777777777777</v>
      </c>
      <c r="M120" s="3">
        <v>0</v>
      </c>
      <c r="N120" s="4">
        <f>Table39[[#This Row],[RN Hours Contract]]/Table39[[#This Row],[RN Hours]]</f>
        <v>0</v>
      </c>
      <c r="O120" s="3">
        <v>14.997222222222222</v>
      </c>
      <c r="P120" s="3">
        <v>0</v>
      </c>
      <c r="Q120" s="4">
        <f>Table39[[#This Row],[RN Admin Hours Contract]]/Table39[[#This Row],[RN Admin Hours]]</f>
        <v>0</v>
      </c>
      <c r="R120" s="3">
        <v>4.5333333333333332</v>
      </c>
      <c r="S120" s="3">
        <v>0</v>
      </c>
      <c r="T120" s="4">
        <f>Table39[[#This Row],[RN DON Hours Contract]]/Table39[[#This Row],[RN DON Hours]]</f>
        <v>0</v>
      </c>
      <c r="U120" s="3">
        <f>SUM(Table39[[#This Row],[LPN Hours]], Table39[[#This Row],[LPN Admin Hours]])</f>
        <v>60.986111111111114</v>
      </c>
      <c r="V120" s="3">
        <f>Table39[[#This Row],[LPN Hours Contract]]+Table39[[#This Row],[LPN Admin Hours Contract]]</f>
        <v>9.2388888888888889</v>
      </c>
      <c r="W120" s="4">
        <f t="shared" si="9"/>
        <v>0.15149168754270098</v>
      </c>
      <c r="X120" s="3">
        <v>60.986111111111114</v>
      </c>
      <c r="Y120" s="3">
        <v>9.2388888888888889</v>
      </c>
      <c r="Z120" s="4">
        <f>Table39[[#This Row],[LPN Hours Contract]]/Table39[[#This Row],[LPN Hours]]</f>
        <v>0.15149168754270098</v>
      </c>
      <c r="AA120" s="3">
        <v>0</v>
      </c>
      <c r="AB120" s="3">
        <v>0</v>
      </c>
      <c r="AC120" s="4">
        <v>0</v>
      </c>
      <c r="AD120" s="3">
        <f>SUM(Table39[[#This Row],[CNA Hours]], Table39[[#This Row],[NA in Training Hours]], Table39[[#This Row],[Med Aide/Tech Hours]])</f>
        <v>219.85277777777779</v>
      </c>
      <c r="AE120" s="3">
        <f>SUM(Table39[[#This Row],[CNA Hours Contract]], Table39[[#This Row],[NA in Training Hours Contract]], Table39[[#This Row],[Med Aide/Tech Hours Contract]])</f>
        <v>62.922222222222224</v>
      </c>
      <c r="AF120" s="4">
        <f>Table39[[#This Row],[CNA/NA/Med Aide Contract Hours]]/Table39[[#This Row],[Total CNA, NA in Training, Med Aide/Tech Hours]]</f>
        <v>0.2862016248246933</v>
      </c>
      <c r="AG120" s="3">
        <v>213.43333333333334</v>
      </c>
      <c r="AH120" s="3">
        <v>62.922222222222224</v>
      </c>
      <c r="AI120" s="4">
        <f>Table39[[#This Row],[CNA Hours Contract]]/Table39[[#This Row],[CNA Hours]]</f>
        <v>0.29480972460825655</v>
      </c>
      <c r="AJ120" s="3">
        <v>0.7416666666666667</v>
      </c>
      <c r="AK120" s="3">
        <v>0</v>
      </c>
      <c r="AL120" s="4">
        <f>Table39[[#This Row],[NA in Training Hours Contract]]/Table39[[#This Row],[NA in Training Hours]]</f>
        <v>0</v>
      </c>
      <c r="AM120" s="3">
        <v>5.677777777777778</v>
      </c>
      <c r="AN120" s="3">
        <v>0</v>
      </c>
      <c r="AO120" s="4">
        <f>Table39[[#This Row],[Med Aide/Tech Hours Contract]]/Table39[[#This Row],[Med Aide/Tech Hours]]</f>
        <v>0</v>
      </c>
      <c r="AP120" s="1" t="s">
        <v>118</v>
      </c>
      <c r="AQ120" s="1">
        <v>3</v>
      </c>
    </row>
    <row r="121" spans="1:43" x14ac:dyDescent="0.2">
      <c r="A121" s="1" t="s">
        <v>220</v>
      </c>
      <c r="B121" s="1" t="s">
        <v>341</v>
      </c>
      <c r="C121" s="1" t="s">
        <v>462</v>
      </c>
      <c r="D121" s="1" t="s">
        <v>540</v>
      </c>
      <c r="E121" s="3">
        <v>91.577777777777783</v>
      </c>
      <c r="F121" s="3">
        <f t="shared" si="7"/>
        <v>361.68422222222227</v>
      </c>
      <c r="G121" s="3">
        <f>SUM(Table39[[#This Row],[RN Hours Contract (W/ Admin, DON)]], Table39[[#This Row],[LPN Contract Hours (w/ Admin)]], Table39[[#This Row],[CNA/NA/Med Aide Contract Hours]])</f>
        <v>0</v>
      </c>
      <c r="H121" s="4">
        <f>Table39[[#This Row],[Total Contract Hours]]/Table39[[#This Row],[Total Hours Nurse Staffing]]</f>
        <v>0</v>
      </c>
      <c r="I121" s="3">
        <f>SUM(Table39[[#This Row],[RN Hours]], Table39[[#This Row],[RN Admin Hours]], Table39[[#This Row],[RN DON Hours]])</f>
        <v>56.660888888888891</v>
      </c>
      <c r="J121" s="3">
        <f t="shared" si="8"/>
        <v>0</v>
      </c>
      <c r="K121" s="4">
        <f>Table39[[#This Row],[RN Hours Contract (W/ Admin, DON)]]/Table39[[#This Row],[RN Hours (w/ Admin, DON)]]</f>
        <v>0</v>
      </c>
      <c r="L121" s="3">
        <v>20.105333333333334</v>
      </c>
      <c r="M121" s="3">
        <v>0</v>
      </c>
      <c r="N121" s="4">
        <f>Table39[[#This Row],[RN Hours Contract]]/Table39[[#This Row],[RN Hours]]</f>
        <v>0</v>
      </c>
      <c r="O121" s="3">
        <v>31.488888888888887</v>
      </c>
      <c r="P121" s="3">
        <v>0</v>
      </c>
      <c r="Q121" s="4">
        <f>Table39[[#This Row],[RN Admin Hours Contract]]/Table39[[#This Row],[RN Admin Hours]]</f>
        <v>0</v>
      </c>
      <c r="R121" s="3">
        <v>5.0666666666666664</v>
      </c>
      <c r="S121" s="3">
        <v>0</v>
      </c>
      <c r="T121" s="4">
        <f>Table39[[#This Row],[RN DON Hours Contract]]/Table39[[#This Row],[RN DON Hours]]</f>
        <v>0</v>
      </c>
      <c r="U121" s="3">
        <f>SUM(Table39[[#This Row],[LPN Hours]], Table39[[#This Row],[LPN Admin Hours]])</f>
        <v>132.35844444444444</v>
      </c>
      <c r="V121" s="3">
        <f>Table39[[#This Row],[LPN Hours Contract]]+Table39[[#This Row],[LPN Admin Hours Contract]]</f>
        <v>0</v>
      </c>
      <c r="W121" s="4">
        <f t="shared" si="9"/>
        <v>0</v>
      </c>
      <c r="X121" s="3">
        <v>121.78066666666668</v>
      </c>
      <c r="Y121" s="3">
        <v>0</v>
      </c>
      <c r="Z121" s="4">
        <f>Table39[[#This Row],[LPN Hours Contract]]/Table39[[#This Row],[LPN Hours]]</f>
        <v>0</v>
      </c>
      <c r="AA121" s="3">
        <v>10.577777777777778</v>
      </c>
      <c r="AB121" s="3">
        <v>0</v>
      </c>
      <c r="AC121" s="4">
        <f>Table39[[#This Row],[LPN Admin Hours Contract]]/Table39[[#This Row],[LPN Admin Hours]]</f>
        <v>0</v>
      </c>
      <c r="AD121" s="3">
        <f>SUM(Table39[[#This Row],[CNA Hours]], Table39[[#This Row],[NA in Training Hours]], Table39[[#This Row],[Med Aide/Tech Hours]])</f>
        <v>172.6648888888889</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172.6648888888889</v>
      </c>
      <c r="AH121" s="3">
        <v>0</v>
      </c>
      <c r="AI121" s="4">
        <f>Table39[[#This Row],[CNA Hours Contract]]/Table39[[#This Row],[CNA Hours]]</f>
        <v>0</v>
      </c>
      <c r="AJ121" s="3">
        <v>0</v>
      </c>
      <c r="AK121" s="3">
        <v>0</v>
      </c>
      <c r="AL121" s="4">
        <v>0</v>
      </c>
      <c r="AM121" s="3">
        <v>0</v>
      </c>
      <c r="AN121" s="3">
        <v>0</v>
      </c>
      <c r="AO121" s="4">
        <v>0</v>
      </c>
      <c r="AP121" s="1" t="s">
        <v>119</v>
      </c>
      <c r="AQ121" s="1">
        <v>3</v>
      </c>
    </row>
    <row r="122" spans="1:43" x14ac:dyDescent="0.2">
      <c r="A122" s="1" t="s">
        <v>220</v>
      </c>
      <c r="B122" s="1" t="s">
        <v>342</v>
      </c>
      <c r="C122" s="1" t="s">
        <v>465</v>
      </c>
      <c r="D122" s="1" t="s">
        <v>547</v>
      </c>
      <c r="E122" s="3">
        <v>159.6888888888889</v>
      </c>
      <c r="F122" s="3">
        <f t="shared" si="7"/>
        <v>697.2836666666667</v>
      </c>
      <c r="G122" s="3">
        <f>SUM(Table39[[#This Row],[RN Hours Contract (W/ Admin, DON)]], Table39[[#This Row],[LPN Contract Hours (w/ Admin)]], Table39[[#This Row],[CNA/NA/Med Aide Contract Hours]])</f>
        <v>146.20866666666669</v>
      </c>
      <c r="H122" s="4">
        <f>Table39[[#This Row],[Total Contract Hours]]/Table39[[#This Row],[Total Hours Nurse Staffing]]</f>
        <v>0.20968319445314224</v>
      </c>
      <c r="I122" s="3">
        <f>SUM(Table39[[#This Row],[RN Hours]], Table39[[#This Row],[RN Admin Hours]], Table39[[#This Row],[RN DON Hours]])</f>
        <v>150.78811111111111</v>
      </c>
      <c r="J122" s="3">
        <f t="shared" si="8"/>
        <v>21.371444444444446</v>
      </c>
      <c r="K122" s="4">
        <f>Table39[[#This Row],[RN Hours Contract (W/ Admin, DON)]]/Table39[[#This Row],[RN Hours (w/ Admin, DON)]]</f>
        <v>0.14173162782506432</v>
      </c>
      <c r="L122" s="3">
        <v>128.18811111111111</v>
      </c>
      <c r="M122" s="3">
        <v>21.371444444444446</v>
      </c>
      <c r="N122" s="4">
        <f>Table39[[#This Row],[RN Hours Contract]]/Table39[[#This Row],[RN Hours]]</f>
        <v>0.16671939588781418</v>
      </c>
      <c r="O122" s="3">
        <v>14.866666666666667</v>
      </c>
      <c r="P122" s="3">
        <v>0</v>
      </c>
      <c r="Q122" s="4">
        <f>Table39[[#This Row],[RN Admin Hours Contract]]/Table39[[#This Row],[RN Admin Hours]]</f>
        <v>0</v>
      </c>
      <c r="R122" s="3">
        <v>7.7333333333333334</v>
      </c>
      <c r="S122" s="3">
        <v>0</v>
      </c>
      <c r="T122" s="4">
        <f>Table39[[#This Row],[RN DON Hours Contract]]/Table39[[#This Row],[RN DON Hours]]</f>
        <v>0</v>
      </c>
      <c r="U122" s="3">
        <f>SUM(Table39[[#This Row],[LPN Hours]], Table39[[#This Row],[LPN Admin Hours]])</f>
        <v>181.56366666666665</v>
      </c>
      <c r="V122" s="3">
        <f>Table39[[#This Row],[LPN Hours Contract]]+Table39[[#This Row],[LPN Admin Hours Contract]]</f>
        <v>44.674777777777777</v>
      </c>
      <c r="W122" s="4">
        <f t="shared" si="9"/>
        <v>0.24605571476916885</v>
      </c>
      <c r="X122" s="3">
        <v>181.56366666666665</v>
      </c>
      <c r="Y122" s="3">
        <v>44.674777777777777</v>
      </c>
      <c r="Z122" s="4">
        <f>Table39[[#This Row],[LPN Hours Contract]]/Table39[[#This Row],[LPN Hours]]</f>
        <v>0.24605571476916885</v>
      </c>
      <c r="AA122" s="3">
        <v>0</v>
      </c>
      <c r="AB122" s="3">
        <v>0</v>
      </c>
      <c r="AC122" s="4">
        <v>0</v>
      </c>
      <c r="AD122" s="3">
        <f>SUM(Table39[[#This Row],[CNA Hours]], Table39[[#This Row],[NA in Training Hours]], Table39[[#This Row],[Med Aide/Tech Hours]])</f>
        <v>364.93188888888886</v>
      </c>
      <c r="AE122" s="3">
        <f>SUM(Table39[[#This Row],[CNA Hours Contract]], Table39[[#This Row],[NA in Training Hours Contract]], Table39[[#This Row],[Med Aide/Tech Hours Contract]])</f>
        <v>80.162444444444461</v>
      </c>
      <c r="AF122" s="4">
        <f>Table39[[#This Row],[CNA/NA/Med Aide Contract Hours]]/Table39[[#This Row],[Total CNA, NA in Training, Med Aide/Tech Hours]]</f>
        <v>0.21966412606066221</v>
      </c>
      <c r="AG122" s="3">
        <v>357.70966666666664</v>
      </c>
      <c r="AH122" s="3">
        <v>80.162444444444461</v>
      </c>
      <c r="AI122" s="4">
        <f>Table39[[#This Row],[CNA Hours Contract]]/Table39[[#This Row],[CNA Hours]]</f>
        <v>0.22409918409933327</v>
      </c>
      <c r="AJ122" s="3">
        <v>0</v>
      </c>
      <c r="AK122" s="3">
        <v>0</v>
      </c>
      <c r="AL122" s="4">
        <v>0</v>
      </c>
      <c r="AM122" s="3">
        <v>7.2222222222222223</v>
      </c>
      <c r="AN122" s="3">
        <v>0</v>
      </c>
      <c r="AO122" s="4">
        <f>Table39[[#This Row],[Med Aide/Tech Hours Contract]]/Table39[[#This Row],[Med Aide/Tech Hours]]</f>
        <v>0</v>
      </c>
      <c r="AP122" s="1" t="s">
        <v>120</v>
      </c>
      <c r="AQ122" s="1">
        <v>3</v>
      </c>
    </row>
    <row r="123" spans="1:43" x14ac:dyDescent="0.2">
      <c r="A123" s="1" t="s">
        <v>220</v>
      </c>
      <c r="B123" s="1" t="s">
        <v>343</v>
      </c>
      <c r="C123" s="1" t="s">
        <v>474</v>
      </c>
      <c r="D123" s="1" t="s">
        <v>546</v>
      </c>
      <c r="E123" s="3">
        <v>35.411111111111111</v>
      </c>
      <c r="F123" s="3">
        <f t="shared" si="7"/>
        <v>124.16666666666666</v>
      </c>
      <c r="G123" s="3">
        <f>SUM(Table39[[#This Row],[RN Hours Contract (W/ Admin, DON)]], Table39[[#This Row],[LPN Contract Hours (w/ Admin)]], Table39[[#This Row],[CNA/NA/Med Aide Contract Hours]])</f>
        <v>3.4777777777777779</v>
      </c>
      <c r="H123" s="4">
        <f>Table39[[#This Row],[Total Contract Hours]]/Table39[[#This Row],[Total Hours Nurse Staffing]]</f>
        <v>2.8008948545861299E-2</v>
      </c>
      <c r="I123" s="3">
        <f>SUM(Table39[[#This Row],[RN Hours]], Table39[[#This Row],[RN Admin Hours]], Table39[[#This Row],[RN DON Hours]])</f>
        <v>27.18611111111111</v>
      </c>
      <c r="J123" s="3">
        <f t="shared" si="8"/>
        <v>0</v>
      </c>
      <c r="K123" s="4">
        <f>Table39[[#This Row],[RN Hours Contract (W/ Admin, DON)]]/Table39[[#This Row],[RN Hours (w/ Admin, DON)]]</f>
        <v>0</v>
      </c>
      <c r="L123" s="3">
        <v>17.397222222222222</v>
      </c>
      <c r="M123" s="3">
        <v>0</v>
      </c>
      <c r="N123" s="4">
        <f>Table39[[#This Row],[RN Hours Contract]]/Table39[[#This Row],[RN Hours]]</f>
        <v>0</v>
      </c>
      <c r="O123" s="3">
        <v>5.177777777777778</v>
      </c>
      <c r="P123" s="3">
        <v>0</v>
      </c>
      <c r="Q123" s="4">
        <f>Table39[[#This Row],[RN Admin Hours Contract]]/Table39[[#This Row],[RN Admin Hours]]</f>
        <v>0</v>
      </c>
      <c r="R123" s="3">
        <v>4.6111111111111107</v>
      </c>
      <c r="S123" s="3">
        <v>0</v>
      </c>
      <c r="T123" s="4">
        <f>Table39[[#This Row],[RN DON Hours Contract]]/Table39[[#This Row],[RN DON Hours]]</f>
        <v>0</v>
      </c>
      <c r="U123" s="3">
        <f>SUM(Table39[[#This Row],[LPN Hours]], Table39[[#This Row],[LPN Admin Hours]])</f>
        <v>20.666666666666668</v>
      </c>
      <c r="V123" s="3">
        <f>Table39[[#This Row],[LPN Hours Contract]]+Table39[[#This Row],[LPN Admin Hours Contract]]</f>
        <v>0</v>
      </c>
      <c r="W123" s="4">
        <f t="shared" si="9"/>
        <v>0</v>
      </c>
      <c r="X123" s="3">
        <v>20.666666666666668</v>
      </c>
      <c r="Y123" s="3">
        <v>0</v>
      </c>
      <c r="Z123" s="4">
        <f>Table39[[#This Row],[LPN Hours Contract]]/Table39[[#This Row],[LPN Hours]]</f>
        <v>0</v>
      </c>
      <c r="AA123" s="3">
        <v>0</v>
      </c>
      <c r="AB123" s="3">
        <v>0</v>
      </c>
      <c r="AC123" s="4">
        <v>0</v>
      </c>
      <c r="AD123" s="3">
        <f>SUM(Table39[[#This Row],[CNA Hours]], Table39[[#This Row],[NA in Training Hours]], Table39[[#This Row],[Med Aide/Tech Hours]])</f>
        <v>76.313888888888883</v>
      </c>
      <c r="AE123" s="3">
        <f>SUM(Table39[[#This Row],[CNA Hours Contract]], Table39[[#This Row],[NA in Training Hours Contract]], Table39[[#This Row],[Med Aide/Tech Hours Contract]])</f>
        <v>3.4777777777777779</v>
      </c>
      <c r="AF123" s="4">
        <f>Table39[[#This Row],[CNA/NA/Med Aide Contract Hours]]/Table39[[#This Row],[Total CNA, NA in Training, Med Aide/Tech Hours]]</f>
        <v>4.5572016161322032E-2</v>
      </c>
      <c r="AG123" s="3">
        <v>75.886111111111106</v>
      </c>
      <c r="AH123" s="3">
        <v>3.4777777777777779</v>
      </c>
      <c r="AI123" s="4">
        <f>Table39[[#This Row],[CNA Hours Contract]]/Table39[[#This Row],[CNA Hours]]</f>
        <v>4.5828910282221171E-2</v>
      </c>
      <c r="AJ123" s="3">
        <v>0</v>
      </c>
      <c r="AK123" s="3">
        <v>0</v>
      </c>
      <c r="AL123" s="4">
        <v>0</v>
      </c>
      <c r="AM123" s="3">
        <v>0.42777777777777776</v>
      </c>
      <c r="AN123" s="3">
        <v>0</v>
      </c>
      <c r="AO123" s="4">
        <f>Table39[[#This Row],[Med Aide/Tech Hours Contract]]/Table39[[#This Row],[Med Aide/Tech Hours]]</f>
        <v>0</v>
      </c>
      <c r="AP123" s="1" t="s">
        <v>121</v>
      </c>
      <c r="AQ123" s="1">
        <v>3</v>
      </c>
    </row>
    <row r="124" spans="1:43" x14ac:dyDescent="0.2">
      <c r="A124" s="1" t="s">
        <v>220</v>
      </c>
      <c r="B124" s="1" t="s">
        <v>344</v>
      </c>
      <c r="C124" s="1" t="s">
        <v>503</v>
      </c>
      <c r="D124" s="1" t="s">
        <v>556</v>
      </c>
      <c r="E124" s="3">
        <v>83.322222222222223</v>
      </c>
      <c r="F124" s="3">
        <f t="shared" si="7"/>
        <v>306.52788888888892</v>
      </c>
      <c r="G124" s="3">
        <f>SUM(Table39[[#This Row],[RN Hours Contract (W/ Admin, DON)]], Table39[[#This Row],[LPN Contract Hours (w/ Admin)]], Table39[[#This Row],[CNA/NA/Med Aide Contract Hours]])</f>
        <v>0</v>
      </c>
      <c r="H124" s="4">
        <f>Table39[[#This Row],[Total Contract Hours]]/Table39[[#This Row],[Total Hours Nurse Staffing]]</f>
        <v>0</v>
      </c>
      <c r="I124" s="3">
        <f>SUM(Table39[[#This Row],[RN Hours]], Table39[[#This Row],[RN Admin Hours]], Table39[[#This Row],[RN DON Hours]])</f>
        <v>61.211444444444446</v>
      </c>
      <c r="J124" s="3">
        <f t="shared" si="8"/>
        <v>0</v>
      </c>
      <c r="K124" s="4">
        <f>Table39[[#This Row],[RN Hours Contract (W/ Admin, DON)]]/Table39[[#This Row],[RN Hours (w/ Admin, DON)]]</f>
        <v>0</v>
      </c>
      <c r="L124" s="3">
        <v>49.365000000000002</v>
      </c>
      <c r="M124" s="3">
        <v>0</v>
      </c>
      <c r="N124" s="4">
        <f>Table39[[#This Row],[RN Hours Contract]]/Table39[[#This Row],[RN Hours]]</f>
        <v>0</v>
      </c>
      <c r="O124" s="3">
        <v>6.6464444444444437</v>
      </c>
      <c r="P124" s="3">
        <v>0</v>
      </c>
      <c r="Q124" s="4">
        <f>Table39[[#This Row],[RN Admin Hours Contract]]/Table39[[#This Row],[RN Admin Hours]]</f>
        <v>0</v>
      </c>
      <c r="R124" s="3">
        <v>5.2</v>
      </c>
      <c r="S124" s="3">
        <v>0</v>
      </c>
      <c r="T124" s="4">
        <f>Table39[[#This Row],[RN DON Hours Contract]]/Table39[[#This Row],[RN DON Hours]]</f>
        <v>0</v>
      </c>
      <c r="U124" s="3">
        <f>SUM(Table39[[#This Row],[LPN Hours]], Table39[[#This Row],[LPN Admin Hours]])</f>
        <v>35.015999999999998</v>
      </c>
      <c r="V124" s="3">
        <f>Table39[[#This Row],[LPN Hours Contract]]+Table39[[#This Row],[LPN Admin Hours Contract]]</f>
        <v>0</v>
      </c>
      <c r="W124" s="4">
        <f t="shared" si="9"/>
        <v>0</v>
      </c>
      <c r="X124" s="3">
        <v>35.015999999999998</v>
      </c>
      <c r="Y124" s="3">
        <v>0</v>
      </c>
      <c r="Z124" s="4">
        <f>Table39[[#This Row],[LPN Hours Contract]]/Table39[[#This Row],[LPN Hours]]</f>
        <v>0</v>
      </c>
      <c r="AA124" s="3">
        <v>0</v>
      </c>
      <c r="AB124" s="3">
        <v>0</v>
      </c>
      <c r="AC124" s="4">
        <v>0</v>
      </c>
      <c r="AD124" s="3">
        <f>SUM(Table39[[#This Row],[CNA Hours]], Table39[[#This Row],[NA in Training Hours]], Table39[[#This Row],[Med Aide/Tech Hours]])</f>
        <v>210.30044444444445</v>
      </c>
      <c r="AE124" s="3">
        <f>SUM(Table39[[#This Row],[CNA Hours Contract]], Table39[[#This Row],[NA in Training Hours Contract]], Table39[[#This Row],[Med Aide/Tech Hours Contract]])</f>
        <v>0</v>
      </c>
      <c r="AF124" s="4">
        <f>Table39[[#This Row],[CNA/NA/Med Aide Contract Hours]]/Table39[[#This Row],[Total CNA, NA in Training, Med Aide/Tech Hours]]</f>
        <v>0</v>
      </c>
      <c r="AG124" s="3">
        <v>155.74744444444445</v>
      </c>
      <c r="AH124" s="3">
        <v>0</v>
      </c>
      <c r="AI124" s="4">
        <f>Table39[[#This Row],[CNA Hours Contract]]/Table39[[#This Row],[CNA Hours]]</f>
        <v>0</v>
      </c>
      <c r="AJ124" s="3">
        <v>25.35777777777777</v>
      </c>
      <c r="AK124" s="3">
        <v>0</v>
      </c>
      <c r="AL124" s="4">
        <f>Table39[[#This Row],[NA in Training Hours Contract]]/Table39[[#This Row],[NA in Training Hours]]</f>
        <v>0</v>
      </c>
      <c r="AM124" s="3">
        <v>29.195222222222228</v>
      </c>
      <c r="AN124" s="3">
        <v>0</v>
      </c>
      <c r="AO124" s="4">
        <f>Table39[[#This Row],[Med Aide/Tech Hours Contract]]/Table39[[#This Row],[Med Aide/Tech Hours]]</f>
        <v>0</v>
      </c>
      <c r="AP124" s="1" t="s">
        <v>122</v>
      </c>
      <c r="AQ124" s="1">
        <v>3</v>
      </c>
    </row>
    <row r="125" spans="1:43" x14ac:dyDescent="0.2">
      <c r="A125" s="1" t="s">
        <v>220</v>
      </c>
      <c r="B125" s="1" t="s">
        <v>345</v>
      </c>
      <c r="C125" s="1" t="s">
        <v>476</v>
      </c>
      <c r="D125" s="1" t="s">
        <v>546</v>
      </c>
      <c r="E125" s="3">
        <v>114.47777777777777</v>
      </c>
      <c r="F125" s="3">
        <f t="shared" si="7"/>
        <v>336.4638888888889</v>
      </c>
      <c r="G125" s="3">
        <f>SUM(Table39[[#This Row],[RN Hours Contract (W/ Admin, DON)]], Table39[[#This Row],[LPN Contract Hours (w/ Admin)]], Table39[[#This Row],[CNA/NA/Med Aide Contract Hours]])</f>
        <v>5.8444444444444441</v>
      </c>
      <c r="H125" s="4">
        <f>Table39[[#This Row],[Total Contract Hours]]/Table39[[#This Row],[Total Hours Nurse Staffing]]</f>
        <v>1.7370198221701189E-2</v>
      </c>
      <c r="I125" s="3">
        <f>SUM(Table39[[#This Row],[RN Hours]], Table39[[#This Row],[RN Admin Hours]], Table39[[#This Row],[RN DON Hours]])</f>
        <v>69.888888888888886</v>
      </c>
      <c r="J125" s="3">
        <f t="shared" si="8"/>
        <v>0</v>
      </c>
      <c r="K125" s="4">
        <f>Table39[[#This Row],[RN Hours Contract (W/ Admin, DON)]]/Table39[[#This Row],[RN Hours (w/ Admin, DON)]]</f>
        <v>0</v>
      </c>
      <c r="L125" s="3">
        <v>28.869444444444444</v>
      </c>
      <c r="M125" s="3">
        <v>0</v>
      </c>
      <c r="N125" s="4">
        <f>Table39[[#This Row],[RN Hours Contract]]/Table39[[#This Row],[RN Hours]]</f>
        <v>0</v>
      </c>
      <c r="O125" s="3">
        <v>36.102777777777774</v>
      </c>
      <c r="P125" s="3">
        <v>0</v>
      </c>
      <c r="Q125" s="4">
        <f>Table39[[#This Row],[RN Admin Hours Contract]]/Table39[[#This Row],[RN Admin Hours]]</f>
        <v>0</v>
      </c>
      <c r="R125" s="3">
        <v>4.916666666666667</v>
      </c>
      <c r="S125" s="3">
        <v>0</v>
      </c>
      <c r="T125" s="4">
        <f>Table39[[#This Row],[RN DON Hours Contract]]/Table39[[#This Row],[RN DON Hours]]</f>
        <v>0</v>
      </c>
      <c r="U125" s="3">
        <f>SUM(Table39[[#This Row],[LPN Hours]], Table39[[#This Row],[LPN Admin Hours]])</f>
        <v>69.219444444444449</v>
      </c>
      <c r="V125" s="3">
        <f>Table39[[#This Row],[LPN Hours Contract]]+Table39[[#This Row],[LPN Admin Hours Contract]]</f>
        <v>0</v>
      </c>
      <c r="W125" s="4">
        <f t="shared" si="9"/>
        <v>0</v>
      </c>
      <c r="X125" s="3">
        <v>69.219444444444449</v>
      </c>
      <c r="Y125" s="3">
        <v>0</v>
      </c>
      <c r="Z125" s="4">
        <f>Table39[[#This Row],[LPN Hours Contract]]/Table39[[#This Row],[LPN Hours]]</f>
        <v>0</v>
      </c>
      <c r="AA125" s="3">
        <v>0</v>
      </c>
      <c r="AB125" s="3">
        <v>0</v>
      </c>
      <c r="AC125" s="4">
        <v>0</v>
      </c>
      <c r="AD125" s="3">
        <f>SUM(Table39[[#This Row],[CNA Hours]], Table39[[#This Row],[NA in Training Hours]], Table39[[#This Row],[Med Aide/Tech Hours]])</f>
        <v>197.35555555555555</v>
      </c>
      <c r="AE125" s="3">
        <f>SUM(Table39[[#This Row],[CNA Hours Contract]], Table39[[#This Row],[NA in Training Hours Contract]], Table39[[#This Row],[Med Aide/Tech Hours Contract]])</f>
        <v>5.8444444444444441</v>
      </c>
      <c r="AF125" s="4">
        <f>Table39[[#This Row],[CNA/NA/Med Aide Contract Hours]]/Table39[[#This Row],[Total CNA, NA in Training, Med Aide/Tech Hours]]</f>
        <v>2.9613782231730661E-2</v>
      </c>
      <c r="AG125" s="3">
        <v>152.02777777777777</v>
      </c>
      <c r="AH125" s="3">
        <v>5.8444444444444441</v>
      </c>
      <c r="AI125" s="4">
        <f>Table39[[#This Row],[CNA Hours Contract]]/Table39[[#This Row],[CNA Hours]]</f>
        <v>3.8443266946829889E-2</v>
      </c>
      <c r="AJ125" s="3">
        <v>0</v>
      </c>
      <c r="AK125" s="3">
        <v>0</v>
      </c>
      <c r="AL125" s="4">
        <v>0</v>
      </c>
      <c r="AM125" s="3">
        <v>45.327777777777776</v>
      </c>
      <c r="AN125" s="3">
        <v>0</v>
      </c>
      <c r="AO125" s="4">
        <f>Table39[[#This Row],[Med Aide/Tech Hours Contract]]/Table39[[#This Row],[Med Aide/Tech Hours]]</f>
        <v>0</v>
      </c>
      <c r="AP125" s="1" t="s">
        <v>123</v>
      </c>
      <c r="AQ125" s="1">
        <v>3</v>
      </c>
    </row>
    <row r="126" spans="1:43" x14ac:dyDescent="0.2">
      <c r="A126" s="1" t="s">
        <v>220</v>
      </c>
      <c r="B126" s="1" t="s">
        <v>346</v>
      </c>
      <c r="C126" s="1" t="s">
        <v>442</v>
      </c>
      <c r="D126" s="1" t="s">
        <v>534</v>
      </c>
      <c r="E126" s="3">
        <v>120.78888888888889</v>
      </c>
      <c r="F126" s="3">
        <f t="shared" si="7"/>
        <v>418.08844444444446</v>
      </c>
      <c r="G126" s="3">
        <f>SUM(Table39[[#This Row],[RN Hours Contract (W/ Admin, DON)]], Table39[[#This Row],[LPN Contract Hours (w/ Admin)]], Table39[[#This Row],[CNA/NA/Med Aide Contract Hours]])</f>
        <v>3.9137777777777774</v>
      </c>
      <c r="H126" s="4">
        <f>Table39[[#This Row],[Total Contract Hours]]/Table39[[#This Row],[Total Hours Nurse Staffing]]</f>
        <v>9.3611240152269726E-3</v>
      </c>
      <c r="I126" s="3">
        <f>SUM(Table39[[#This Row],[RN Hours]], Table39[[#This Row],[RN Admin Hours]], Table39[[#This Row],[RN DON Hours]])</f>
        <v>100.54822222222222</v>
      </c>
      <c r="J126" s="3">
        <f t="shared" si="8"/>
        <v>3.9137777777777774</v>
      </c>
      <c r="K126" s="4">
        <f>Table39[[#This Row],[RN Hours Contract (W/ Admin, DON)]]/Table39[[#This Row],[RN Hours (w/ Admin, DON)]]</f>
        <v>3.8924385645803999E-2</v>
      </c>
      <c r="L126" s="3">
        <v>83.554222222222222</v>
      </c>
      <c r="M126" s="3">
        <v>0</v>
      </c>
      <c r="N126" s="4">
        <f>Table39[[#This Row],[RN Hours Contract]]/Table39[[#This Row],[RN Hours]]</f>
        <v>0</v>
      </c>
      <c r="O126" s="3">
        <v>11.660666666666668</v>
      </c>
      <c r="P126" s="3">
        <v>3.9137777777777774</v>
      </c>
      <c r="Q126" s="4">
        <f>Table39[[#This Row],[RN Admin Hours Contract]]/Table39[[#This Row],[RN Admin Hours]]</f>
        <v>0.33563928115411729</v>
      </c>
      <c r="R126" s="3">
        <v>5.333333333333333</v>
      </c>
      <c r="S126" s="3">
        <v>0</v>
      </c>
      <c r="T126" s="4">
        <f>Table39[[#This Row],[RN DON Hours Contract]]/Table39[[#This Row],[RN DON Hours]]</f>
        <v>0</v>
      </c>
      <c r="U126" s="3">
        <f>SUM(Table39[[#This Row],[LPN Hours]], Table39[[#This Row],[LPN Admin Hours]])</f>
        <v>87.558666666666682</v>
      </c>
      <c r="V126" s="3">
        <f>Table39[[#This Row],[LPN Hours Contract]]+Table39[[#This Row],[LPN Admin Hours Contract]]</f>
        <v>0</v>
      </c>
      <c r="W126" s="4">
        <f t="shared" si="9"/>
        <v>0</v>
      </c>
      <c r="X126" s="3">
        <v>87.372444444444454</v>
      </c>
      <c r="Y126" s="3">
        <v>0</v>
      </c>
      <c r="Z126" s="4">
        <f>Table39[[#This Row],[LPN Hours Contract]]/Table39[[#This Row],[LPN Hours]]</f>
        <v>0</v>
      </c>
      <c r="AA126" s="3">
        <v>0.18622222222222221</v>
      </c>
      <c r="AB126" s="3">
        <v>0</v>
      </c>
      <c r="AC126" s="4">
        <f>Table39[[#This Row],[LPN Admin Hours Contract]]/Table39[[#This Row],[LPN Admin Hours]]</f>
        <v>0</v>
      </c>
      <c r="AD126" s="3">
        <f>SUM(Table39[[#This Row],[CNA Hours]], Table39[[#This Row],[NA in Training Hours]], Table39[[#This Row],[Med Aide/Tech Hours]])</f>
        <v>229.98155555555556</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229.98155555555556</v>
      </c>
      <c r="AH126" s="3">
        <v>0</v>
      </c>
      <c r="AI126" s="4">
        <f>Table39[[#This Row],[CNA Hours Contract]]/Table39[[#This Row],[CNA Hours]]</f>
        <v>0</v>
      </c>
      <c r="AJ126" s="3">
        <v>0</v>
      </c>
      <c r="AK126" s="3">
        <v>0</v>
      </c>
      <c r="AL126" s="4">
        <v>0</v>
      </c>
      <c r="AM126" s="3">
        <v>0</v>
      </c>
      <c r="AN126" s="3">
        <v>0</v>
      </c>
      <c r="AO126" s="4">
        <v>0</v>
      </c>
      <c r="AP126" s="1" t="s">
        <v>124</v>
      </c>
      <c r="AQ126" s="1">
        <v>3</v>
      </c>
    </row>
    <row r="127" spans="1:43" x14ac:dyDescent="0.2">
      <c r="A127" s="1" t="s">
        <v>220</v>
      </c>
      <c r="B127" s="1" t="s">
        <v>347</v>
      </c>
      <c r="C127" s="1" t="s">
        <v>457</v>
      </c>
      <c r="D127" s="1" t="s">
        <v>535</v>
      </c>
      <c r="E127" s="3">
        <v>56.733333333333334</v>
      </c>
      <c r="F127" s="3">
        <f t="shared" si="7"/>
        <v>247.13888888888889</v>
      </c>
      <c r="G127" s="3">
        <f>SUM(Table39[[#This Row],[RN Hours Contract (W/ Admin, DON)]], Table39[[#This Row],[LPN Contract Hours (w/ Admin)]], Table39[[#This Row],[CNA/NA/Med Aide Contract Hours]])</f>
        <v>1.4916666666666667</v>
      </c>
      <c r="H127" s="4">
        <f>Table39[[#This Row],[Total Contract Hours]]/Table39[[#This Row],[Total Hours Nurse Staffing]]</f>
        <v>6.0357423850736207E-3</v>
      </c>
      <c r="I127" s="3">
        <f>SUM(Table39[[#This Row],[RN Hours]], Table39[[#This Row],[RN Admin Hours]], Table39[[#This Row],[RN DON Hours]])</f>
        <v>45.013888888888893</v>
      </c>
      <c r="J127" s="3">
        <f t="shared" si="8"/>
        <v>0</v>
      </c>
      <c r="K127" s="4">
        <f>Table39[[#This Row],[RN Hours Contract (W/ Admin, DON)]]/Table39[[#This Row],[RN Hours (w/ Admin, DON)]]</f>
        <v>0</v>
      </c>
      <c r="L127" s="3">
        <v>31.136111111111113</v>
      </c>
      <c r="M127" s="3">
        <v>0</v>
      </c>
      <c r="N127" s="4">
        <f>Table39[[#This Row],[RN Hours Contract]]/Table39[[#This Row],[RN Hours]]</f>
        <v>0</v>
      </c>
      <c r="O127" s="3">
        <v>4.2777777777777777</v>
      </c>
      <c r="P127" s="3">
        <v>0</v>
      </c>
      <c r="Q127" s="4">
        <f>Table39[[#This Row],[RN Admin Hours Contract]]/Table39[[#This Row],[RN Admin Hours]]</f>
        <v>0</v>
      </c>
      <c r="R127" s="3">
        <v>9.6</v>
      </c>
      <c r="S127" s="3">
        <v>0</v>
      </c>
      <c r="T127" s="4">
        <f>Table39[[#This Row],[RN DON Hours Contract]]/Table39[[#This Row],[RN DON Hours]]</f>
        <v>0</v>
      </c>
      <c r="U127" s="3">
        <f>SUM(Table39[[#This Row],[LPN Hours]], Table39[[#This Row],[LPN Admin Hours]])</f>
        <v>76.047222222222217</v>
      </c>
      <c r="V127" s="3">
        <f>Table39[[#This Row],[LPN Hours Contract]]+Table39[[#This Row],[LPN Admin Hours Contract]]</f>
        <v>0</v>
      </c>
      <c r="W127" s="4">
        <f t="shared" si="9"/>
        <v>0</v>
      </c>
      <c r="X127" s="3">
        <v>64.411111111111111</v>
      </c>
      <c r="Y127" s="3">
        <v>0</v>
      </c>
      <c r="Z127" s="4">
        <f>Table39[[#This Row],[LPN Hours Contract]]/Table39[[#This Row],[LPN Hours]]</f>
        <v>0</v>
      </c>
      <c r="AA127" s="3">
        <v>11.636111111111111</v>
      </c>
      <c r="AB127" s="3">
        <v>0</v>
      </c>
      <c r="AC127" s="4">
        <f>Table39[[#This Row],[LPN Admin Hours Contract]]/Table39[[#This Row],[LPN Admin Hours]]</f>
        <v>0</v>
      </c>
      <c r="AD127" s="3">
        <f>SUM(Table39[[#This Row],[CNA Hours]], Table39[[#This Row],[NA in Training Hours]], Table39[[#This Row],[Med Aide/Tech Hours]])</f>
        <v>126.07777777777778</v>
      </c>
      <c r="AE127" s="3">
        <f>SUM(Table39[[#This Row],[CNA Hours Contract]], Table39[[#This Row],[NA in Training Hours Contract]], Table39[[#This Row],[Med Aide/Tech Hours Contract]])</f>
        <v>1.4916666666666667</v>
      </c>
      <c r="AF127" s="4">
        <f>Table39[[#This Row],[CNA/NA/Med Aide Contract Hours]]/Table39[[#This Row],[Total CNA, NA in Training, Med Aide/Tech Hours]]</f>
        <v>1.183132105402309E-2</v>
      </c>
      <c r="AG127" s="3">
        <v>125.14166666666667</v>
      </c>
      <c r="AH127" s="3">
        <v>1.4916666666666667</v>
      </c>
      <c r="AI127" s="4">
        <f>Table39[[#This Row],[CNA Hours Contract]]/Table39[[#This Row],[CNA Hours]]</f>
        <v>1.1919824199240861E-2</v>
      </c>
      <c r="AJ127" s="3">
        <v>0</v>
      </c>
      <c r="AK127" s="3">
        <v>0</v>
      </c>
      <c r="AL127" s="4">
        <v>0</v>
      </c>
      <c r="AM127" s="3">
        <v>0.93611111111111112</v>
      </c>
      <c r="AN127" s="3">
        <v>0</v>
      </c>
      <c r="AO127" s="4">
        <f>Table39[[#This Row],[Med Aide/Tech Hours Contract]]/Table39[[#This Row],[Med Aide/Tech Hours]]</f>
        <v>0</v>
      </c>
      <c r="AP127" s="1" t="s">
        <v>125</v>
      </c>
      <c r="AQ127" s="1">
        <v>3</v>
      </c>
    </row>
    <row r="128" spans="1:43" x14ac:dyDescent="0.2">
      <c r="A128" s="1" t="s">
        <v>220</v>
      </c>
      <c r="B128" s="1" t="s">
        <v>348</v>
      </c>
      <c r="C128" s="1" t="s">
        <v>507</v>
      </c>
      <c r="D128" s="1" t="s">
        <v>546</v>
      </c>
      <c r="E128" s="3">
        <v>81.166666666666671</v>
      </c>
      <c r="F128" s="3">
        <f t="shared" si="7"/>
        <v>390.19488888888895</v>
      </c>
      <c r="G128" s="3">
        <f>SUM(Table39[[#This Row],[RN Hours Contract (W/ Admin, DON)]], Table39[[#This Row],[LPN Contract Hours (w/ Admin)]], Table39[[#This Row],[CNA/NA/Med Aide Contract Hours]])</f>
        <v>78.11311111111111</v>
      </c>
      <c r="H128" s="4">
        <f>Table39[[#This Row],[Total Contract Hours]]/Table39[[#This Row],[Total Hours Nurse Staffing]]</f>
        <v>0.20018999052894931</v>
      </c>
      <c r="I128" s="3">
        <f>SUM(Table39[[#This Row],[RN Hours]], Table39[[#This Row],[RN Admin Hours]], Table39[[#This Row],[RN DON Hours]])</f>
        <v>118.55266666666668</v>
      </c>
      <c r="J128" s="3">
        <f t="shared" si="8"/>
        <v>11.567333333333336</v>
      </c>
      <c r="K128" s="4">
        <f>Table39[[#This Row],[RN Hours Contract (W/ Admin, DON)]]/Table39[[#This Row],[RN Hours (w/ Admin, DON)]]</f>
        <v>9.7571262280055568E-2</v>
      </c>
      <c r="L128" s="3">
        <v>83.163444444444451</v>
      </c>
      <c r="M128" s="3">
        <v>11.567333333333336</v>
      </c>
      <c r="N128" s="4">
        <f>Table39[[#This Row],[RN Hours Contract]]/Table39[[#This Row],[RN Hours]]</f>
        <v>0.13909156132969749</v>
      </c>
      <c r="O128" s="3">
        <v>29.441111111111109</v>
      </c>
      <c r="P128" s="3">
        <v>0</v>
      </c>
      <c r="Q128" s="4">
        <f>Table39[[#This Row],[RN Admin Hours Contract]]/Table39[[#This Row],[RN Admin Hours]]</f>
        <v>0</v>
      </c>
      <c r="R128" s="3">
        <v>5.9481111111111105</v>
      </c>
      <c r="S128" s="3">
        <v>0</v>
      </c>
      <c r="T128" s="4">
        <f>Table39[[#This Row],[RN DON Hours Contract]]/Table39[[#This Row],[RN DON Hours]]</f>
        <v>0</v>
      </c>
      <c r="U128" s="3">
        <f>SUM(Table39[[#This Row],[LPN Hours]], Table39[[#This Row],[LPN Admin Hours]])</f>
        <v>115.21011111111113</v>
      </c>
      <c r="V128" s="3">
        <f>Table39[[#This Row],[LPN Hours Contract]]+Table39[[#This Row],[LPN Admin Hours Contract]]</f>
        <v>9.3452222222222243</v>
      </c>
      <c r="W128" s="4">
        <f t="shared" si="9"/>
        <v>8.1114601245453957E-2</v>
      </c>
      <c r="X128" s="3">
        <v>108.17911111111113</v>
      </c>
      <c r="Y128" s="3">
        <v>9.3452222222222243</v>
      </c>
      <c r="Z128" s="4">
        <f>Table39[[#This Row],[LPN Hours Contract]]/Table39[[#This Row],[LPN Hours]]</f>
        <v>8.6386568776884429E-2</v>
      </c>
      <c r="AA128" s="3">
        <v>7.0309999999999997</v>
      </c>
      <c r="AB128" s="3">
        <v>0</v>
      </c>
      <c r="AC128" s="4">
        <f>Table39[[#This Row],[LPN Admin Hours Contract]]/Table39[[#This Row],[LPN Admin Hours]]</f>
        <v>0</v>
      </c>
      <c r="AD128" s="3">
        <f>SUM(Table39[[#This Row],[CNA Hours]], Table39[[#This Row],[NA in Training Hours]], Table39[[#This Row],[Med Aide/Tech Hours]])</f>
        <v>156.43211111111111</v>
      </c>
      <c r="AE128" s="3">
        <f>SUM(Table39[[#This Row],[CNA Hours Contract]], Table39[[#This Row],[NA in Training Hours Contract]], Table39[[#This Row],[Med Aide/Tech Hours Contract]])</f>
        <v>57.200555555555546</v>
      </c>
      <c r="AF128" s="4">
        <f>Table39[[#This Row],[CNA/NA/Med Aide Contract Hours]]/Table39[[#This Row],[Total CNA, NA in Training, Med Aide/Tech Hours]]</f>
        <v>0.36565737781884788</v>
      </c>
      <c r="AG128" s="3">
        <v>146.10122222222222</v>
      </c>
      <c r="AH128" s="3">
        <v>57.200555555555546</v>
      </c>
      <c r="AI128" s="4">
        <f>Table39[[#This Row],[CNA Hours Contract]]/Table39[[#This Row],[CNA Hours]]</f>
        <v>0.39151318986608213</v>
      </c>
      <c r="AJ128" s="3">
        <v>10.330888888888884</v>
      </c>
      <c r="AK128" s="3">
        <v>0</v>
      </c>
      <c r="AL128" s="4">
        <f>Table39[[#This Row],[NA in Training Hours Contract]]/Table39[[#This Row],[NA in Training Hours]]</f>
        <v>0</v>
      </c>
      <c r="AM128" s="3">
        <v>0</v>
      </c>
      <c r="AN128" s="3">
        <v>0</v>
      </c>
      <c r="AO128" s="4">
        <v>0</v>
      </c>
      <c r="AP128" s="1" t="s">
        <v>126</v>
      </c>
      <c r="AQ128" s="1">
        <v>3</v>
      </c>
    </row>
    <row r="129" spans="1:43" x14ac:dyDescent="0.2">
      <c r="A129" s="1" t="s">
        <v>220</v>
      </c>
      <c r="B129" s="1" t="s">
        <v>349</v>
      </c>
      <c r="C129" s="1" t="s">
        <v>476</v>
      </c>
      <c r="D129" s="1" t="s">
        <v>546</v>
      </c>
      <c r="E129" s="3">
        <v>39.633333333333333</v>
      </c>
      <c r="F129" s="3">
        <f t="shared" si="7"/>
        <v>197.001</v>
      </c>
      <c r="G129" s="3">
        <f>SUM(Table39[[#This Row],[RN Hours Contract (W/ Admin, DON)]], Table39[[#This Row],[LPN Contract Hours (w/ Admin)]], Table39[[#This Row],[CNA/NA/Med Aide Contract Hours]])</f>
        <v>17.348222222222223</v>
      </c>
      <c r="H129" s="4">
        <f>Table39[[#This Row],[Total Contract Hours]]/Table39[[#This Row],[Total Hours Nurse Staffing]]</f>
        <v>8.8061594723997452E-2</v>
      </c>
      <c r="I129" s="3">
        <f>SUM(Table39[[#This Row],[RN Hours]], Table39[[#This Row],[RN Admin Hours]], Table39[[#This Row],[RN DON Hours]])</f>
        <v>28.253777777777778</v>
      </c>
      <c r="J129" s="3">
        <f t="shared" si="8"/>
        <v>5.5787777777777778</v>
      </c>
      <c r="K129" s="4">
        <f>Table39[[#This Row],[RN Hours Contract (W/ Admin, DON)]]/Table39[[#This Row],[RN Hours (w/ Admin, DON)]]</f>
        <v>0.1974524547356499</v>
      </c>
      <c r="L129" s="3">
        <v>18.031555555555556</v>
      </c>
      <c r="M129" s="3">
        <v>5.5787777777777778</v>
      </c>
      <c r="N129" s="4">
        <f>Table39[[#This Row],[RN Hours Contract]]/Table39[[#This Row],[RN Hours]]</f>
        <v>0.30938971186315345</v>
      </c>
      <c r="O129" s="3">
        <v>4.7111111111111112</v>
      </c>
      <c r="P129" s="3">
        <v>0</v>
      </c>
      <c r="Q129" s="4">
        <f>Table39[[#This Row],[RN Admin Hours Contract]]/Table39[[#This Row],[RN Admin Hours]]</f>
        <v>0</v>
      </c>
      <c r="R129" s="3">
        <v>5.5111111111111111</v>
      </c>
      <c r="S129" s="3">
        <v>0</v>
      </c>
      <c r="T129" s="4">
        <f>Table39[[#This Row],[RN DON Hours Contract]]/Table39[[#This Row],[RN DON Hours]]</f>
        <v>0</v>
      </c>
      <c r="U129" s="3">
        <f>SUM(Table39[[#This Row],[LPN Hours]], Table39[[#This Row],[LPN Admin Hours]])</f>
        <v>48.083888888888893</v>
      </c>
      <c r="V129" s="3">
        <f>Table39[[#This Row],[LPN Hours Contract]]+Table39[[#This Row],[LPN Admin Hours Contract]]</f>
        <v>7.7422222222222219</v>
      </c>
      <c r="W129" s="4">
        <f t="shared" si="9"/>
        <v>0.16101489295328764</v>
      </c>
      <c r="X129" s="3">
        <v>42.839444444444446</v>
      </c>
      <c r="Y129" s="3">
        <v>7.7422222222222219</v>
      </c>
      <c r="Z129" s="4">
        <f>Table39[[#This Row],[LPN Hours Contract]]/Table39[[#This Row],[LPN Hours]]</f>
        <v>0.18072648519666454</v>
      </c>
      <c r="AA129" s="3">
        <v>5.2444444444444445</v>
      </c>
      <c r="AB129" s="3">
        <v>0</v>
      </c>
      <c r="AC129" s="4">
        <f>Table39[[#This Row],[LPN Admin Hours Contract]]/Table39[[#This Row],[LPN Admin Hours]]</f>
        <v>0</v>
      </c>
      <c r="AD129" s="3">
        <f>SUM(Table39[[#This Row],[CNA Hours]], Table39[[#This Row],[NA in Training Hours]], Table39[[#This Row],[Med Aide/Tech Hours]])</f>
        <v>120.66333333333333</v>
      </c>
      <c r="AE129" s="3">
        <f>SUM(Table39[[#This Row],[CNA Hours Contract]], Table39[[#This Row],[NA in Training Hours Contract]], Table39[[#This Row],[Med Aide/Tech Hours Contract]])</f>
        <v>4.027222222222222</v>
      </c>
      <c r="AF129" s="4">
        <f>Table39[[#This Row],[CNA/NA/Med Aide Contract Hours]]/Table39[[#This Row],[Total CNA, NA in Training, Med Aide/Tech Hours]]</f>
        <v>3.3375691777857583E-2</v>
      </c>
      <c r="AG129" s="3">
        <v>83.466111111111104</v>
      </c>
      <c r="AH129" s="3">
        <v>4.027222222222222</v>
      </c>
      <c r="AI129" s="4">
        <f>Table39[[#This Row],[CNA Hours Contract]]/Table39[[#This Row],[CNA Hours]]</f>
        <v>4.8249788670052383E-2</v>
      </c>
      <c r="AJ129" s="3">
        <v>0</v>
      </c>
      <c r="AK129" s="3">
        <v>0</v>
      </c>
      <c r="AL129" s="4">
        <v>0</v>
      </c>
      <c r="AM129" s="3">
        <v>37.197222222222223</v>
      </c>
      <c r="AN129" s="3">
        <v>0</v>
      </c>
      <c r="AO129" s="4">
        <f>Table39[[#This Row],[Med Aide/Tech Hours Contract]]/Table39[[#This Row],[Med Aide/Tech Hours]]</f>
        <v>0</v>
      </c>
      <c r="AP129" s="1" t="s">
        <v>127</v>
      </c>
      <c r="AQ129" s="1">
        <v>3</v>
      </c>
    </row>
    <row r="130" spans="1:43" x14ac:dyDescent="0.2">
      <c r="A130" s="1" t="s">
        <v>220</v>
      </c>
      <c r="B130" s="1" t="s">
        <v>350</v>
      </c>
      <c r="C130" s="1" t="s">
        <v>465</v>
      </c>
      <c r="D130" s="1" t="s">
        <v>546</v>
      </c>
      <c r="E130" s="3">
        <v>16.333333333333332</v>
      </c>
      <c r="F130" s="3">
        <f t="shared" si="7"/>
        <v>66.283555555555552</v>
      </c>
      <c r="G130" s="3">
        <f>SUM(Table39[[#This Row],[RN Hours Contract (W/ Admin, DON)]], Table39[[#This Row],[LPN Contract Hours (w/ Admin)]], Table39[[#This Row],[CNA/NA/Med Aide Contract Hours]])</f>
        <v>8.6833333333333336</v>
      </c>
      <c r="H130" s="4">
        <f>Table39[[#This Row],[Total Contract Hours]]/Table39[[#This Row],[Total Hours Nurse Staffing]]</f>
        <v>0.13100282959406725</v>
      </c>
      <c r="I130" s="3">
        <f>SUM(Table39[[#This Row],[RN Hours]], Table39[[#This Row],[RN Admin Hours]], Table39[[#This Row],[RN DON Hours]])</f>
        <v>14.44522222222222</v>
      </c>
      <c r="J130" s="3">
        <f t="shared" si="8"/>
        <v>0</v>
      </c>
      <c r="K130" s="4">
        <f>Table39[[#This Row],[RN Hours Contract (W/ Admin, DON)]]/Table39[[#This Row],[RN Hours (w/ Admin, DON)]]</f>
        <v>0</v>
      </c>
      <c r="L130" s="3">
        <v>12.667444444444444</v>
      </c>
      <c r="M130" s="3">
        <v>0</v>
      </c>
      <c r="N130" s="4">
        <f>Table39[[#This Row],[RN Hours Contract]]/Table39[[#This Row],[RN Hours]]</f>
        <v>0</v>
      </c>
      <c r="O130" s="3">
        <v>0</v>
      </c>
      <c r="P130" s="3">
        <v>0</v>
      </c>
      <c r="Q130" s="4">
        <v>0</v>
      </c>
      <c r="R130" s="3">
        <v>1.7777777777777777</v>
      </c>
      <c r="S130" s="3">
        <v>0</v>
      </c>
      <c r="T130" s="4">
        <f>Table39[[#This Row],[RN DON Hours Contract]]/Table39[[#This Row],[RN DON Hours]]</f>
        <v>0</v>
      </c>
      <c r="U130" s="3">
        <f>SUM(Table39[[#This Row],[LPN Hours]], Table39[[#This Row],[LPN Admin Hours]])</f>
        <v>19.997999999999998</v>
      </c>
      <c r="V130" s="3">
        <f>Table39[[#This Row],[LPN Hours Contract]]+Table39[[#This Row],[LPN Admin Hours Contract]]</f>
        <v>0</v>
      </c>
      <c r="W130" s="4">
        <f t="shared" si="9"/>
        <v>0</v>
      </c>
      <c r="X130" s="3">
        <v>19.997999999999998</v>
      </c>
      <c r="Y130" s="3">
        <v>0</v>
      </c>
      <c r="Z130" s="4">
        <f>Table39[[#This Row],[LPN Hours Contract]]/Table39[[#This Row],[LPN Hours]]</f>
        <v>0</v>
      </c>
      <c r="AA130" s="3">
        <v>0</v>
      </c>
      <c r="AB130" s="3">
        <v>0</v>
      </c>
      <c r="AC130" s="4">
        <v>0</v>
      </c>
      <c r="AD130" s="3">
        <f>SUM(Table39[[#This Row],[CNA Hours]], Table39[[#This Row],[NA in Training Hours]], Table39[[#This Row],[Med Aide/Tech Hours]])</f>
        <v>31.840333333333334</v>
      </c>
      <c r="AE130" s="3">
        <f>SUM(Table39[[#This Row],[CNA Hours Contract]], Table39[[#This Row],[NA in Training Hours Contract]], Table39[[#This Row],[Med Aide/Tech Hours Contract]])</f>
        <v>8.6833333333333336</v>
      </c>
      <c r="AF130" s="4">
        <f>Table39[[#This Row],[CNA/NA/Med Aide Contract Hours]]/Table39[[#This Row],[Total CNA, NA in Training, Med Aide/Tech Hours]]</f>
        <v>0.2727149003883963</v>
      </c>
      <c r="AG130" s="3">
        <v>31.840333333333334</v>
      </c>
      <c r="AH130" s="3">
        <v>8.6833333333333336</v>
      </c>
      <c r="AI130" s="4">
        <f>Table39[[#This Row],[CNA Hours Contract]]/Table39[[#This Row],[CNA Hours]]</f>
        <v>0.2727149003883963</v>
      </c>
      <c r="AJ130" s="3">
        <v>0</v>
      </c>
      <c r="AK130" s="3">
        <v>0</v>
      </c>
      <c r="AL130" s="4">
        <v>0</v>
      </c>
      <c r="AM130" s="3">
        <v>0</v>
      </c>
      <c r="AN130" s="3">
        <v>0</v>
      </c>
      <c r="AO130" s="4">
        <v>0</v>
      </c>
      <c r="AP130" s="1" t="s">
        <v>128</v>
      </c>
      <c r="AQ130" s="1">
        <v>3</v>
      </c>
    </row>
    <row r="131" spans="1:43" x14ac:dyDescent="0.2">
      <c r="A131" s="1" t="s">
        <v>220</v>
      </c>
      <c r="B131" s="1" t="s">
        <v>351</v>
      </c>
      <c r="C131" s="1" t="s">
        <v>461</v>
      </c>
      <c r="D131" s="1" t="s">
        <v>549</v>
      </c>
      <c r="E131" s="3">
        <v>95.37777777777778</v>
      </c>
      <c r="F131" s="3">
        <f t="shared" si="7"/>
        <v>382.37677777777776</v>
      </c>
      <c r="G131" s="3">
        <f>SUM(Table39[[#This Row],[RN Hours Contract (W/ Admin, DON)]], Table39[[#This Row],[LPN Contract Hours (w/ Admin)]], Table39[[#This Row],[CNA/NA/Med Aide Contract Hours]])</f>
        <v>6.5055555555555555</v>
      </c>
      <c r="H131" s="4">
        <f>Table39[[#This Row],[Total Contract Hours]]/Table39[[#This Row],[Total Hours Nurse Staffing]]</f>
        <v>1.7013469262864931E-2</v>
      </c>
      <c r="I131" s="3">
        <f>SUM(Table39[[#This Row],[RN Hours]], Table39[[#This Row],[RN Admin Hours]], Table39[[#This Row],[RN DON Hours]])</f>
        <v>70.760111111111115</v>
      </c>
      <c r="J131" s="3">
        <f t="shared" si="8"/>
        <v>0.13333333333333333</v>
      </c>
      <c r="K131" s="4">
        <f>Table39[[#This Row],[RN Hours Contract (W/ Admin, DON)]]/Table39[[#This Row],[RN Hours (w/ Admin, DON)]]</f>
        <v>1.884300790935257E-3</v>
      </c>
      <c r="L131" s="3">
        <v>36.087666666666664</v>
      </c>
      <c r="M131" s="3">
        <v>0</v>
      </c>
      <c r="N131" s="4">
        <f>Table39[[#This Row],[RN Hours Contract]]/Table39[[#This Row],[RN Hours]]</f>
        <v>0</v>
      </c>
      <c r="O131" s="3">
        <v>29.450222222222223</v>
      </c>
      <c r="P131" s="3">
        <v>0.13333333333333333</v>
      </c>
      <c r="Q131" s="4">
        <f>Table39[[#This Row],[RN Admin Hours Contract]]/Table39[[#This Row],[RN Admin Hours]]</f>
        <v>4.52741348867392E-3</v>
      </c>
      <c r="R131" s="3">
        <v>5.2222222222222223</v>
      </c>
      <c r="S131" s="3">
        <v>0</v>
      </c>
      <c r="T131" s="4">
        <f>Table39[[#This Row],[RN DON Hours Contract]]/Table39[[#This Row],[RN DON Hours]]</f>
        <v>0</v>
      </c>
      <c r="U131" s="3">
        <f>SUM(Table39[[#This Row],[LPN Hours]], Table39[[#This Row],[LPN Admin Hours]])</f>
        <v>82.036111111111111</v>
      </c>
      <c r="V131" s="3">
        <f>Table39[[#This Row],[LPN Hours Contract]]+Table39[[#This Row],[LPN Admin Hours Contract]]</f>
        <v>6.3722222222222218</v>
      </c>
      <c r="W131" s="4">
        <f t="shared" si="9"/>
        <v>7.7675820268851781E-2</v>
      </c>
      <c r="X131" s="3">
        <v>82.036111111111111</v>
      </c>
      <c r="Y131" s="3">
        <v>6.3722222222222218</v>
      </c>
      <c r="Z131" s="4">
        <f>Table39[[#This Row],[LPN Hours Contract]]/Table39[[#This Row],[LPN Hours]]</f>
        <v>7.7675820268851781E-2</v>
      </c>
      <c r="AA131" s="3">
        <v>0</v>
      </c>
      <c r="AB131" s="3">
        <v>0</v>
      </c>
      <c r="AC131" s="4">
        <v>0</v>
      </c>
      <c r="AD131" s="3">
        <f>SUM(Table39[[#This Row],[CNA Hours]], Table39[[#This Row],[NA in Training Hours]], Table39[[#This Row],[Med Aide/Tech Hours]])</f>
        <v>229.58055555555555</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214.63055555555556</v>
      </c>
      <c r="AH131" s="3">
        <v>0</v>
      </c>
      <c r="AI131" s="4">
        <f>Table39[[#This Row],[CNA Hours Contract]]/Table39[[#This Row],[CNA Hours]]</f>
        <v>0</v>
      </c>
      <c r="AJ131" s="3">
        <v>0</v>
      </c>
      <c r="AK131" s="3">
        <v>0</v>
      </c>
      <c r="AL131" s="4">
        <v>0</v>
      </c>
      <c r="AM131" s="3">
        <v>14.95</v>
      </c>
      <c r="AN131" s="3">
        <v>0</v>
      </c>
      <c r="AO131" s="4">
        <f>Table39[[#This Row],[Med Aide/Tech Hours Contract]]/Table39[[#This Row],[Med Aide/Tech Hours]]</f>
        <v>0</v>
      </c>
      <c r="AP131" s="1" t="s">
        <v>129</v>
      </c>
      <c r="AQ131" s="1">
        <v>3</v>
      </c>
    </row>
    <row r="132" spans="1:43" x14ac:dyDescent="0.2">
      <c r="A132" s="1" t="s">
        <v>220</v>
      </c>
      <c r="B132" s="1" t="s">
        <v>352</v>
      </c>
      <c r="C132" s="1" t="s">
        <v>444</v>
      </c>
      <c r="D132" s="1" t="s">
        <v>545</v>
      </c>
      <c r="E132" s="3">
        <v>227.0888888888889</v>
      </c>
      <c r="F132" s="3">
        <f t="shared" si="7"/>
        <v>670.53222222222223</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140.12577777777778</v>
      </c>
      <c r="J132" s="3">
        <f t="shared" si="8"/>
        <v>0</v>
      </c>
      <c r="K132" s="4">
        <f>Table39[[#This Row],[RN Hours Contract (W/ Admin, DON)]]/Table39[[#This Row],[RN Hours (w/ Admin, DON)]]</f>
        <v>0</v>
      </c>
      <c r="L132" s="3">
        <v>120.79755555555556</v>
      </c>
      <c r="M132" s="3">
        <v>0</v>
      </c>
      <c r="N132" s="4">
        <f>Table39[[#This Row],[RN Hours Contract]]/Table39[[#This Row],[RN Hours]]</f>
        <v>0</v>
      </c>
      <c r="O132" s="3">
        <v>13.639333333333333</v>
      </c>
      <c r="P132" s="3">
        <v>0</v>
      </c>
      <c r="Q132" s="4">
        <f>Table39[[#This Row],[RN Admin Hours Contract]]/Table39[[#This Row],[RN Admin Hours]]</f>
        <v>0</v>
      </c>
      <c r="R132" s="3">
        <v>5.6888888888888891</v>
      </c>
      <c r="S132" s="3">
        <v>0</v>
      </c>
      <c r="T132" s="4">
        <f>Table39[[#This Row],[RN DON Hours Contract]]/Table39[[#This Row],[RN DON Hours]]</f>
        <v>0</v>
      </c>
      <c r="U132" s="3">
        <f>SUM(Table39[[#This Row],[LPN Hours]], Table39[[#This Row],[LPN Admin Hours]])</f>
        <v>176.20699999999999</v>
      </c>
      <c r="V132" s="3">
        <f>Table39[[#This Row],[LPN Hours Contract]]+Table39[[#This Row],[LPN Admin Hours Contract]]</f>
        <v>0</v>
      </c>
      <c r="W132" s="4">
        <f t="shared" si="9"/>
        <v>0</v>
      </c>
      <c r="X132" s="3">
        <v>159.72888888888889</v>
      </c>
      <c r="Y132" s="3">
        <v>0</v>
      </c>
      <c r="Z132" s="4">
        <f>Table39[[#This Row],[LPN Hours Contract]]/Table39[[#This Row],[LPN Hours]]</f>
        <v>0</v>
      </c>
      <c r="AA132" s="3">
        <v>16.478111111111108</v>
      </c>
      <c r="AB132" s="3">
        <v>0</v>
      </c>
      <c r="AC132" s="4">
        <f>Table39[[#This Row],[LPN Admin Hours Contract]]/Table39[[#This Row],[LPN Admin Hours]]</f>
        <v>0</v>
      </c>
      <c r="AD132" s="3">
        <f>SUM(Table39[[#This Row],[CNA Hours]], Table39[[#This Row],[NA in Training Hours]], Table39[[#This Row],[Med Aide/Tech Hours]])</f>
        <v>354.19944444444445</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347.87044444444444</v>
      </c>
      <c r="AH132" s="3">
        <v>0</v>
      </c>
      <c r="AI132" s="4">
        <f>Table39[[#This Row],[CNA Hours Contract]]/Table39[[#This Row],[CNA Hours]]</f>
        <v>0</v>
      </c>
      <c r="AJ132" s="3">
        <v>0</v>
      </c>
      <c r="AK132" s="3">
        <v>0</v>
      </c>
      <c r="AL132" s="4">
        <v>0</v>
      </c>
      <c r="AM132" s="3">
        <v>6.3289999999999988</v>
      </c>
      <c r="AN132" s="3">
        <v>0</v>
      </c>
      <c r="AO132" s="4">
        <f>Table39[[#This Row],[Med Aide/Tech Hours Contract]]/Table39[[#This Row],[Med Aide/Tech Hours]]</f>
        <v>0</v>
      </c>
      <c r="AP132" s="1" t="s">
        <v>130</v>
      </c>
      <c r="AQ132" s="1">
        <v>3</v>
      </c>
    </row>
    <row r="133" spans="1:43" x14ac:dyDescent="0.2">
      <c r="A133" s="1" t="s">
        <v>220</v>
      </c>
      <c r="B133" s="1" t="s">
        <v>353</v>
      </c>
      <c r="C133" s="1" t="s">
        <v>445</v>
      </c>
      <c r="D133" s="1" t="s">
        <v>557</v>
      </c>
      <c r="E133" s="3">
        <v>48.3</v>
      </c>
      <c r="F133" s="3">
        <f t="shared" si="7"/>
        <v>156.95577777777777</v>
      </c>
      <c r="G133" s="3">
        <f>SUM(Table39[[#This Row],[RN Hours Contract (W/ Admin, DON)]], Table39[[#This Row],[LPN Contract Hours (w/ Admin)]], Table39[[#This Row],[CNA/NA/Med Aide Contract Hours]])</f>
        <v>25.738888888888887</v>
      </c>
      <c r="H133" s="4">
        <f>Table39[[#This Row],[Total Contract Hours]]/Table39[[#This Row],[Total Hours Nurse Staffing]]</f>
        <v>0.16398815802327901</v>
      </c>
      <c r="I133" s="3">
        <f>SUM(Table39[[#This Row],[RN Hours]], Table39[[#This Row],[RN Admin Hours]], Table39[[#This Row],[RN DON Hours]])</f>
        <v>26.821222222222225</v>
      </c>
      <c r="J133" s="3">
        <f t="shared" si="8"/>
        <v>1.6666666666666665</v>
      </c>
      <c r="K133" s="4">
        <f>Table39[[#This Row],[RN Hours Contract (W/ Admin, DON)]]/Table39[[#This Row],[RN Hours (w/ Admin, DON)]]</f>
        <v>6.2139847798799448E-2</v>
      </c>
      <c r="L133" s="3">
        <v>11.590888888888889</v>
      </c>
      <c r="M133" s="3">
        <v>1.4</v>
      </c>
      <c r="N133" s="4">
        <f>Table39[[#This Row],[RN Hours Contract]]/Table39[[#This Row],[RN Hours]]</f>
        <v>0.12078452424317949</v>
      </c>
      <c r="O133" s="3">
        <v>11.497</v>
      </c>
      <c r="P133" s="3">
        <v>0.26666666666666666</v>
      </c>
      <c r="Q133" s="4">
        <f>Table39[[#This Row],[RN Admin Hours Contract]]/Table39[[#This Row],[RN Admin Hours]]</f>
        <v>2.319445652489055E-2</v>
      </c>
      <c r="R133" s="3">
        <v>3.7333333333333334</v>
      </c>
      <c r="S133" s="3">
        <v>0</v>
      </c>
      <c r="T133" s="4">
        <f>Table39[[#This Row],[RN DON Hours Contract]]/Table39[[#This Row],[RN DON Hours]]</f>
        <v>0</v>
      </c>
      <c r="U133" s="3">
        <f>SUM(Table39[[#This Row],[LPN Hours]], Table39[[#This Row],[LPN Admin Hours]])</f>
        <v>45.101666666666667</v>
      </c>
      <c r="V133" s="3">
        <f>Table39[[#This Row],[LPN Hours Contract]]+Table39[[#This Row],[LPN Admin Hours Contract]]</f>
        <v>3.7944444444444443</v>
      </c>
      <c r="W133" s="4">
        <f t="shared" si="9"/>
        <v>8.4130914107633362E-2</v>
      </c>
      <c r="X133" s="3">
        <v>39.590555555555554</v>
      </c>
      <c r="Y133" s="3">
        <v>3.7944444444444443</v>
      </c>
      <c r="Z133" s="4">
        <f>Table39[[#This Row],[LPN Hours Contract]]/Table39[[#This Row],[LPN Hours]]</f>
        <v>9.5842162131821562E-2</v>
      </c>
      <c r="AA133" s="3">
        <v>5.5111111111111111</v>
      </c>
      <c r="AB133" s="3">
        <v>0</v>
      </c>
      <c r="AC133" s="4">
        <f>Table39[[#This Row],[LPN Admin Hours Contract]]/Table39[[#This Row],[LPN Admin Hours]]</f>
        <v>0</v>
      </c>
      <c r="AD133" s="3">
        <f>SUM(Table39[[#This Row],[CNA Hours]], Table39[[#This Row],[NA in Training Hours]], Table39[[#This Row],[Med Aide/Tech Hours]])</f>
        <v>85.032888888888891</v>
      </c>
      <c r="AE133" s="3">
        <f>SUM(Table39[[#This Row],[CNA Hours Contract]], Table39[[#This Row],[NA in Training Hours Contract]], Table39[[#This Row],[Med Aide/Tech Hours Contract]])</f>
        <v>20.277777777777779</v>
      </c>
      <c r="AF133" s="4">
        <f>Table39[[#This Row],[CNA/NA/Med Aide Contract Hours]]/Table39[[#This Row],[Total CNA, NA in Training, Med Aide/Tech Hours]]</f>
        <v>0.23846982082749682</v>
      </c>
      <c r="AG133" s="3">
        <v>84.11311111111111</v>
      </c>
      <c r="AH133" s="3">
        <v>20.277777777777779</v>
      </c>
      <c r="AI133" s="4">
        <f>Table39[[#This Row],[CNA Hours Contract]]/Table39[[#This Row],[CNA Hours]]</f>
        <v>0.24107749089189426</v>
      </c>
      <c r="AJ133" s="3">
        <v>0</v>
      </c>
      <c r="AK133" s="3">
        <v>0</v>
      </c>
      <c r="AL133" s="4">
        <v>0</v>
      </c>
      <c r="AM133" s="3">
        <v>0.91977777777777781</v>
      </c>
      <c r="AN133" s="3">
        <v>0</v>
      </c>
      <c r="AO133" s="4">
        <f>Table39[[#This Row],[Med Aide/Tech Hours Contract]]/Table39[[#This Row],[Med Aide/Tech Hours]]</f>
        <v>0</v>
      </c>
      <c r="AP133" s="1" t="s">
        <v>131</v>
      </c>
      <c r="AQ133" s="1">
        <v>3</v>
      </c>
    </row>
    <row r="134" spans="1:43" x14ac:dyDescent="0.2">
      <c r="A134" s="1" t="s">
        <v>220</v>
      </c>
      <c r="B134" s="1" t="s">
        <v>354</v>
      </c>
      <c r="C134" s="1" t="s">
        <v>508</v>
      </c>
      <c r="D134" s="1" t="s">
        <v>548</v>
      </c>
      <c r="E134" s="3">
        <v>85.055555555555557</v>
      </c>
      <c r="F134" s="3">
        <f t="shared" si="7"/>
        <v>350.84922222222224</v>
      </c>
      <c r="G134" s="3">
        <f>SUM(Table39[[#This Row],[RN Hours Contract (W/ Admin, DON)]], Table39[[#This Row],[LPN Contract Hours (w/ Admin)]], Table39[[#This Row],[CNA/NA/Med Aide Contract Hours]])</f>
        <v>0</v>
      </c>
      <c r="H134" s="4">
        <f>Table39[[#This Row],[Total Contract Hours]]/Table39[[#This Row],[Total Hours Nurse Staffing]]</f>
        <v>0</v>
      </c>
      <c r="I134" s="3">
        <f>SUM(Table39[[#This Row],[RN Hours]], Table39[[#This Row],[RN Admin Hours]], Table39[[#This Row],[RN DON Hours]])</f>
        <v>68.752777777777766</v>
      </c>
      <c r="J134" s="3">
        <f t="shared" si="8"/>
        <v>0</v>
      </c>
      <c r="K134" s="4">
        <f>Table39[[#This Row],[RN Hours Contract (W/ Admin, DON)]]/Table39[[#This Row],[RN Hours (w/ Admin, DON)]]</f>
        <v>0</v>
      </c>
      <c r="L134" s="3">
        <v>55.241666666666667</v>
      </c>
      <c r="M134" s="3">
        <v>0</v>
      </c>
      <c r="N134" s="4">
        <f>Table39[[#This Row],[RN Hours Contract]]/Table39[[#This Row],[RN Hours]]</f>
        <v>0</v>
      </c>
      <c r="O134" s="3">
        <v>11.555555555555555</v>
      </c>
      <c r="P134" s="3">
        <v>0</v>
      </c>
      <c r="Q134" s="4">
        <f>Table39[[#This Row],[RN Admin Hours Contract]]/Table39[[#This Row],[RN Admin Hours]]</f>
        <v>0</v>
      </c>
      <c r="R134" s="3">
        <v>1.9555555555555555</v>
      </c>
      <c r="S134" s="3">
        <v>0</v>
      </c>
      <c r="T134" s="4">
        <f>Table39[[#This Row],[RN DON Hours Contract]]/Table39[[#This Row],[RN DON Hours]]</f>
        <v>0</v>
      </c>
      <c r="U134" s="3">
        <f>SUM(Table39[[#This Row],[LPN Hours]], Table39[[#This Row],[LPN Admin Hours]])</f>
        <v>115.227</v>
      </c>
      <c r="V134" s="3">
        <f>Table39[[#This Row],[LPN Hours Contract]]+Table39[[#This Row],[LPN Admin Hours Contract]]</f>
        <v>0</v>
      </c>
      <c r="W134" s="4">
        <f t="shared" si="9"/>
        <v>0</v>
      </c>
      <c r="X134" s="3">
        <v>104.64922222222222</v>
      </c>
      <c r="Y134" s="3">
        <v>0</v>
      </c>
      <c r="Z134" s="4">
        <f>Table39[[#This Row],[LPN Hours Contract]]/Table39[[#This Row],[LPN Hours]]</f>
        <v>0</v>
      </c>
      <c r="AA134" s="3">
        <v>10.577777777777778</v>
      </c>
      <c r="AB134" s="3">
        <v>0</v>
      </c>
      <c r="AC134" s="4">
        <f>Table39[[#This Row],[LPN Admin Hours Contract]]/Table39[[#This Row],[LPN Admin Hours]]</f>
        <v>0</v>
      </c>
      <c r="AD134" s="3">
        <f>SUM(Table39[[#This Row],[CNA Hours]], Table39[[#This Row],[NA in Training Hours]], Table39[[#This Row],[Med Aide/Tech Hours]])</f>
        <v>166.86944444444444</v>
      </c>
      <c r="AE134" s="3">
        <f>SUM(Table39[[#This Row],[CNA Hours Contract]], Table39[[#This Row],[NA in Training Hours Contract]], Table39[[#This Row],[Med Aide/Tech Hours Contract]])</f>
        <v>0</v>
      </c>
      <c r="AF134" s="4">
        <f>Table39[[#This Row],[CNA/NA/Med Aide Contract Hours]]/Table39[[#This Row],[Total CNA, NA in Training, Med Aide/Tech Hours]]</f>
        <v>0</v>
      </c>
      <c r="AG134" s="3">
        <v>154.20277777777778</v>
      </c>
      <c r="AH134" s="3">
        <v>0</v>
      </c>
      <c r="AI134" s="4">
        <f>Table39[[#This Row],[CNA Hours Contract]]/Table39[[#This Row],[CNA Hours]]</f>
        <v>0</v>
      </c>
      <c r="AJ134" s="3">
        <v>0</v>
      </c>
      <c r="AK134" s="3">
        <v>0</v>
      </c>
      <c r="AL134" s="4">
        <v>0</v>
      </c>
      <c r="AM134" s="3">
        <v>12.666666666666666</v>
      </c>
      <c r="AN134" s="3">
        <v>0</v>
      </c>
      <c r="AO134" s="4">
        <f>Table39[[#This Row],[Med Aide/Tech Hours Contract]]/Table39[[#This Row],[Med Aide/Tech Hours]]</f>
        <v>0</v>
      </c>
      <c r="AP134" s="1" t="s">
        <v>132</v>
      </c>
      <c r="AQ134" s="1">
        <v>3</v>
      </c>
    </row>
    <row r="135" spans="1:43" x14ac:dyDescent="0.2">
      <c r="A135" s="1" t="s">
        <v>220</v>
      </c>
      <c r="B135" s="1" t="s">
        <v>355</v>
      </c>
      <c r="C135" s="1" t="s">
        <v>509</v>
      </c>
      <c r="D135" s="1" t="s">
        <v>538</v>
      </c>
      <c r="E135" s="3">
        <v>23.244444444444444</v>
      </c>
      <c r="F135" s="3">
        <f t="shared" si="7"/>
        <v>102.37777777777777</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30.99722222222222</v>
      </c>
      <c r="J135" s="3">
        <f t="shared" si="8"/>
        <v>0</v>
      </c>
      <c r="K135" s="4">
        <f>Table39[[#This Row],[RN Hours Contract (W/ Admin, DON)]]/Table39[[#This Row],[RN Hours (w/ Admin, DON)]]</f>
        <v>0</v>
      </c>
      <c r="L135" s="3">
        <v>18.855555555555554</v>
      </c>
      <c r="M135" s="3">
        <v>0</v>
      </c>
      <c r="N135" s="4">
        <f>Table39[[#This Row],[RN Hours Contract]]/Table39[[#This Row],[RN Hours]]</f>
        <v>0</v>
      </c>
      <c r="O135" s="3">
        <v>6.9861111111111107</v>
      </c>
      <c r="P135" s="3">
        <v>0</v>
      </c>
      <c r="Q135" s="4">
        <f>Table39[[#This Row],[RN Admin Hours Contract]]/Table39[[#This Row],[RN Admin Hours]]</f>
        <v>0</v>
      </c>
      <c r="R135" s="3">
        <v>5.1555555555555559</v>
      </c>
      <c r="S135" s="3">
        <v>0</v>
      </c>
      <c r="T135" s="4">
        <f>Table39[[#This Row],[RN DON Hours Contract]]/Table39[[#This Row],[RN DON Hours]]</f>
        <v>0</v>
      </c>
      <c r="U135" s="3">
        <f>SUM(Table39[[#This Row],[LPN Hours]], Table39[[#This Row],[LPN Admin Hours]])</f>
        <v>19.597222222222221</v>
      </c>
      <c r="V135" s="3">
        <f>Table39[[#This Row],[LPN Hours Contract]]+Table39[[#This Row],[LPN Admin Hours Contract]]</f>
        <v>0</v>
      </c>
      <c r="W135" s="4">
        <f t="shared" si="9"/>
        <v>0</v>
      </c>
      <c r="X135" s="3">
        <v>19.597222222222221</v>
      </c>
      <c r="Y135" s="3">
        <v>0</v>
      </c>
      <c r="Z135" s="4">
        <f>Table39[[#This Row],[LPN Hours Contract]]/Table39[[#This Row],[LPN Hours]]</f>
        <v>0</v>
      </c>
      <c r="AA135" s="3">
        <v>0</v>
      </c>
      <c r="AB135" s="3">
        <v>0</v>
      </c>
      <c r="AC135" s="4">
        <v>0</v>
      </c>
      <c r="AD135" s="3">
        <f>SUM(Table39[[#This Row],[CNA Hours]], Table39[[#This Row],[NA in Training Hours]], Table39[[#This Row],[Med Aide/Tech Hours]])</f>
        <v>51.783333333333331</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51.783333333333331</v>
      </c>
      <c r="AH135" s="3">
        <v>0</v>
      </c>
      <c r="AI135" s="4">
        <f>Table39[[#This Row],[CNA Hours Contract]]/Table39[[#This Row],[CNA Hours]]</f>
        <v>0</v>
      </c>
      <c r="AJ135" s="3">
        <v>0</v>
      </c>
      <c r="AK135" s="3">
        <v>0</v>
      </c>
      <c r="AL135" s="4">
        <v>0</v>
      </c>
      <c r="AM135" s="3">
        <v>0</v>
      </c>
      <c r="AN135" s="3">
        <v>0</v>
      </c>
      <c r="AO135" s="4">
        <v>0</v>
      </c>
      <c r="AP135" s="1" t="s">
        <v>133</v>
      </c>
      <c r="AQ135" s="1">
        <v>3</v>
      </c>
    </row>
    <row r="136" spans="1:43" x14ac:dyDescent="0.2">
      <c r="A136" s="1" t="s">
        <v>220</v>
      </c>
      <c r="B136" s="1" t="s">
        <v>356</v>
      </c>
      <c r="C136" s="1" t="s">
        <v>510</v>
      </c>
      <c r="D136" s="1" t="s">
        <v>541</v>
      </c>
      <c r="E136" s="3">
        <v>75.099999999999994</v>
      </c>
      <c r="F136" s="3">
        <f t="shared" si="7"/>
        <v>265.54144444444444</v>
      </c>
      <c r="G136" s="3">
        <f>SUM(Table39[[#This Row],[RN Hours Contract (W/ Admin, DON)]], Table39[[#This Row],[LPN Contract Hours (w/ Admin)]], Table39[[#This Row],[CNA/NA/Med Aide Contract Hours]])</f>
        <v>11.046555555555557</v>
      </c>
      <c r="H136" s="4">
        <f>Table39[[#This Row],[Total Contract Hours]]/Table39[[#This Row],[Total Hours Nurse Staffing]]</f>
        <v>4.1600118500020718E-2</v>
      </c>
      <c r="I136" s="3">
        <f>SUM(Table39[[#This Row],[RN Hours]], Table39[[#This Row],[RN Admin Hours]], Table39[[#This Row],[RN DON Hours]])</f>
        <v>76.810222222222208</v>
      </c>
      <c r="J136" s="3">
        <f t="shared" si="8"/>
        <v>0</v>
      </c>
      <c r="K136" s="4">
        <f>Table39[[#This Row],[RN Hours Contract (W/ Admin, DON)]]/Table39[[#This Row],[RN Hours (w/ Admin, DON)]]</f>
        <v>0</v>
      </c>
      <c r="L136" s="3">
        <v>43.196777777777775</v>
      </c>
      <c r="M136" s="3">
        <v>0</v>
      </c>
      <c r="N136" s="4">
        <f>Table39[[#This Row],[RN Hours Contract]]/Table39[[#This Row],[RN Hours]]</f>
        <v>0</v>
      </c>
      <c r="O136" s="3">
        <v>28.280111111111111</v>
      </c>
      <c r="P136" s="3">
        <v>0</v>
      </c>
      <c r="Q136" s="4">
        <f>Table39[[#This Row],[RN Admin Hours Contract]]/Table39[[#This Row],[RN Admin Hours]]</f>
        <v>0</v>
      </c>
      <c r="R136" s="3">
        <v>5.333333333333333</v>
      </c>
      <c r="S136" s="3">
        <v>0</v>
      </c>
      <c r="T136" s="4">
        <f>Table39[[#This Row],[RN DON Hours Contract]]/Table39[[#This Row],[RN DON Hours]]</f>
        <v>0</v>
      </c>
      <c r="U136" s="3">
        <f>SUM(Table39[[#This Row],[LPN Hours]], Table39[[#This Row],[LPN Admin Hours]])</f>
        <v>72.281999999999996</v>
      </c>
      <c r="V136" s="3">
        <f>Table39[[#This Row],[LPN Hours Contract]]+Table39[[#This Row],[LPN Admin Hours Contract]]</f>
        <v>0</v>
      </c>
      <c r="W136" s="4">
        <f t="shared" si="9"/>
        <v>0</v>
      </c>
      <c r="X136" s="3">
        <v>72.281999999999996</v>
      </c>
      <c r="Y136" s="3">
        <v>0</v>
      </c>
      <c r="Z136" s="4">
        <f>Table39[[#This Row],[LPN Hours Contract]]/Table39[[#This Row],[LPN Hours]]</f>
        <v>0</v>
      </c>
      <c r="AA136" s="3">
        <v>0</v>
      </c>
      <c r="AB136" s="3">
        <v>0</v>
      </c>
      <c r="AC136" s="4">
        <v>0</v>
      </c>
      <c r="AD136" s="3">
        <f>SUM(Table39[[#This Row],[CNA Hours]], Table39[[#This Row],[NA in Training Hours]], Table39[[#This Row],[Med Aide/Tech Hours]])</f>
        <v>116.44922222222223</v>
      </c>
      <c r="AE136" s="3">
        <f>SUM(Table39[[#This Row],[CNA Hours Contract]], Table39[[#This Row],[NA in Training Hours Contract]], Table39[[#This Row],[Med Aide/Tech Hours Contract]])</f>
        <v>11.046555555555557</v>
      </c>
      <c r="AF136" s="4">
        <f>Table39[[#This Row],[CNA/NA/Med Aide Contract Hours]]/Table39[[#This Row],[Total CNA, NA in Training, Med Aide/Tech Hours]]</f>
        <v>9.486156579453324E-2</v>
      </c>
      <c r="AG136" s="3">
        <v>116.44922222222223</v>
      </c>
      <c r="AH136" s="3">
        <v>11.046555555555557</v>
      </c>
      <c r="AI136" s="4">
        <f>Table39[[#This Row],[CNA Hours Contract]]/Table39[[#This Row],[CNA Hours]]</f>
        <v>9.486156579453324E-2</v>
      </c>
      <c r="AJ136" s="3">
        <v>0</v>
      </c>
      <c r="AK136" s="3">
        <v>0</v>
      </c>
      <c r="AL136" s="4">
        <v>0</v>
      </c>
      <c r="AM136" s="3">
        <v>0</v>
      </c>
      <c r="AN136" s="3">
        <v>0</v>
      </c>
      <c r="AO136" s="4">
        <v>0</v>
      </c>
      <c r="AP136" s="1" t="s">
        <v>134</v>
      </c>
      <c r="AQ136" s="1">
        <v>3</v>
      </c>
    </row>
    <row r="137" spans="1:43" x14ac:dyDescent="0.2">
      <c r="A137" s="1" t="s">
        <v>220</v>
      </c>
      <c r="B137" s="1" t="s">
        <v>357</v>
      </c>
      <c r="C137" s="1" t="s">
        <v>511</v>
      </c>
      <c r="D137" s="1" t="s">
        <v>549</v>
      </c>
      <c r="E137" s="3">
        <v>42.7</v>
      </c>
      <c r="F137" s="3">
        <f t="shared" si="7"/>
        <v>178.68488888888891</v>
      </c>
      <c r="G137" s="3">
        <f>SUM(Table39[[#This Row],[RN Hours Contract (W/ Admin, DON)]], Table39[[#This Row],[LPN Contract Hours (w/ Admin)]], Table39[[#This Row],[CNA/NA/Med Aide Contract Hours]])</f>
        <v>1.711111111111111</v>
      </c>
      <c r="H137" s="4">
        <f>Table39[[#This Row],[Total Contract Hours]]/Table39[[#This Row],[Total Hours Nurse Staffing]]</f>
        <v>9.5761377570944238E-3</v>
      </c>
      <c r="I137" s="3">
        <f>SUM(Table39[[#This Row],[RN Hours]], Table39[[#This Row],[RN Admin Hours]], Table39[[#This Row],[RN DON Hours]])</f>
        <v>39.499111111111112</v>
      </c>
      <c r="J137" s="3">
        <f t="shared" si="8"/>
        <v>0</v>
      </c>
      <c r="K137" s="4">
        <f>Table39[[#This Row],[RN Hours Contract (W/ Admin, DON)]]/Table39[[#This Row],[RN Hours (w/ Admin, DON)]]</f>
        <v>0</v>
      </c>
      <c r="L137" s="3">
        <v>13.658555555555555</v>
      </c>
      <c r="M137" s="3">
        <v>0</v>
      </c>
      <c r="N137" s="4">
        <f>Table39[[#This Row],[RN Hours Contract]]/Table39[[#This Row],[RN Hours]]</f>
        <v>0</v>
      </c>
      <c r="O137" s="3">
        <v>20.685000000000002</v>
      </c>
      <c r="P137" s="3">
        <v>0</v>
      </c>
      <c r="Q137" s="4">
        <f>Table39[[#This Row],[RN Admin Hours Contract]]/Table39[[#This Row],[RN Admin Hours]]</f>
        <v>0</v>
      </c>
      <c r="R137" s="3">
        <v>5.1555555555555559</v>
      </c>
      <c r="S137" s="3">
        <v>0</v>
      </c>
      <c r="T137" s="4">
        <f>Table39[[#This Row],[RN DON Hours Contract]]/Table39[[#This Row],[RN DON Hours]]</f>
        <v>0</v>
      </c>
      <c r="U137" s="3">
        <f>SUM(Table39[[#This Row],[LPN Hours]], Table39[[#This Row],[LPN Admin Hours]])</f>
        <v>49.920111111111119</v>
      </c>
      <c r="V137" s="3">
        <f>Table39[[#This Row],[LPN Hours Contract]]+Table39[[#This Row],[LPN Admin Hours Contract]]</f>
        <v>1.711111111111111</v>
      </c>
      <c r="W137" s="4">
        <f t="shared" si="9"/>
        <v>3.4276989233909282E-2</v>
      </c>
      <c r="X137" s="3">
        <v>49.920111111111119</v>
      </c>
      <c r="Y137" s="3">
        <v>1.711111111111111</v>
      </c>
      <c r="Z137" s="4">
        <f>Table39[[#This Row],[LPN Hours Contract]]/Table39[[#This Row],[LPN Hours]]</f>
        <v>3.4276989233909282E-2</v>
      </c>
      <c r="AA137" s="3">
        <v>0</v>
      </c>
      <c r="AB137" s="3">
        <v>0</v>
      </c>
      <c r="AC137" s="4">
        <v>0</v>
      </c>
      <c r="AD137" s="3">
        <f>SUM(Table39[[#This Row],[CNA Hours]], Table39[[#This Row],[NA in Training Hours]], Table39[[#This Row],[Med Aide/Tech Hours]])</f>
        <v>89.265666666666661</v>
      </c>
      <c r="AE137" s="3">
        <f>SUM(Table39[[#This Row],[CNA Hours Contract]], Table39[[#This Row],[NA in Training Hours Contract]], Table39[[#This Row],[Med Aide/Tech Hours Contract]])</f>
        <v>0</v>
      </c>
      <c r="AF137" s="4">
        <f>Table39[[#This Row],[CNA/NA/Med Aide Contract Hours]]/Table39[[#This Row],[Total CNA, NA in Training, Med Aide/Tech Hours]]</f>
        <v>0</v>
      </c>
      <c r="AG137" s="3">
        <v>85.447555555555553</v>
      </c>
      <c r="AH137" s="3">
        <v>0</v>
      </c>
      <c r="AI137" s="4">
        <f>Table39[[#This Row],[CNA Hours Contract]]/Table39[[#This Row],[CNA Hours]]</f>
        <v>0</v>
      </c>
      <c r="AJ137" s="3">
        <v>1.9870000000000001</v>
      </c>
      <c r="AK137" s="3">
        <v>0</v>
      </c>
      <c r="AL137" s="4">
        <f>Table39[[#This Row],[NA in Training Hours Contract]]/Table39[[#This Row],[NA in Training Hours]]</f>
        <v>0</v>
      </c>
      <c r="AM137" s="3">
        <v>1.8311111111111109</v>
      </c>
      <c r="AN137" s="3">
        <v>0</v>
      </c>
      <c r="AO137" s="4">
        <f>Table39[[#This Row],[Med Aide/Tech Hours Contract]]/Table39[[#This Row],[Med Aide/Tech Hours]]</f>
        <v>0</v>
      </c>
      <c r="AP137" s="1" t="s">
        <v>135</v>
      </c>
      <c r="AQ137" s="1">
        <v>3</v>
      </c>
    </row>
    <row r="138" spans="1:43" x14ac:dyDescent="0.2">
      <c r="A138" s="1" t="s">
        <v>220</v>
      </c>
      <c r="B138" s="1" t="s">
        <v>358</v>
      </c>
      <c r="C138" s="1" t="s">
        <v>465</v>
      </c>
      <c r="D138" s="1" t="s">
        <v>547</v>
      </c>
      <c r="E138" s="3">
        <v>112.23333333333333</v>
      </c>
      <c r="F138" s="3">
        <f t="shared" si="7"/>
        <v>440.72633333333329</v>
      </c>
      <c r="G138" s="3">
        <f>SUM(Table39[[#This Row],[RN Hours Contract (W/ Admin, DON)]], Table39[[#This Row],[LPN Contract Hours (w/ Admin)]], Table39[[#This Row],[CNA/NA/Med Aide Contract Hours]])</f>
        <v>19.567999999999998</v>
      </c>
      <c r="H138" s="4">
        <f>Table39[[#This Row],[Total Contract Hours]]/Table39[[#This Row],[Total Hours Nurse Staffing]]</f>
        <v>4.43994345697519E-2</v>
      </c>
      <c r="I138" s="3">
        <f>SUM(Table39[[#This Row],[RN Hours]], Table39[[#This Row],[RN Admin Hours]], Table39[[#This Row],[RN DON Hours]])</f>
        <v>81.534333333333322</v>
      </c>
      <c r="J138" s="3">
        <f t="shared" si="8"/>
        <v>1.7898888888888889</v>
      </c>
      <c r="K138" s="4">
        <f>Table39[[#This Row],[RN Hours Contract (W/ Admin, DON)]]/Table39[[#This Row],[RN Hours (w/ Admin, DON)]]</f>
        <v>2.1952578940841558E-2</v>
      </c>
      <c r="L138" s="3">
        <v>70.512111111111111</v>
      </c>
      <c r="M138" s="3">
        <v>1.7898888888888889</v>
      </c>
      <c r="N138" s="4">
        <f>Table39[[#This Row],[RN Hours Contract]]/Table39[[#This Row],[RN Hours]]</f>
        <v>2.5384134167652839E-2</v>
      </c>
      <c r="O138" s="3">
        <v>5.5111111111111111</v>
      </c>
      <c r="P138" s="3">
        <v>0</v>
      </c>
      <c r="Q138" s="4">
        <f>Table39[[#This Row],[RN Admin Hours Contract]]/Table39[[#This Row],[RN Admin Hours]]</f>
        <v>0</v>
      </c>
      <c r="R138" s="3">
        <v>5.5111111111111111</v>
      </c>
      <c r="S138" s="3">
        <v>0</v>
      </c>
      <c r="T138" s="4">
        <f>Table39[[#This Row],[RN DON Hours Contract]]/Table39[[#This Row],[RN DON Hours]]</f>
        <v>0</v>
      </c>
      <c r="U138" s="3">
        <f>SUM(Table39[[#This Row],[LPN Hours]], Table39[[#This Row],[LPN Admin Hours]])</f>
        <v>109.21222222222222</v>
      </c>
      <c r="V138" s="3">
        <f>Table39[[#This Row],[LPN Hours Contract]]+Table39[[#This Row],[LPN Admin Hours Contract]]</f>
        <v>12.442777777777776</v>
      </c>
      <c r="W138" s="4">
        <f t="shared" si="9"/>
        <v>0.11393209958185387</v>
      </c>
      <c r="X138" s="3">
        <v>109.21222222222222</v>
      </c>
      <c r="Y138" s="3">
        <v>12.442777777777776</v>
      </c>
      <c r="Z138" s="4">
        <f>Table39[[#This Row],[LPN Hours Contract]]/Table39[[#This Row],[LPN Hours]]</f>
        <v>0.11393209958185387</v>
      </c>
      <c r="AA138" s="3">
        <v>0</v>
      </c>
      <c r="AB138" s="3">
        <v>0</v>
      </c>
      <c r="AC138" s="4">
        <v>0</v>
      </c>
      <c r="AD138" s="3">
        <f>SUM(Table39[[#This Row],[CNA Hours]], Table39[[#This Row],[NA in Training Hours]], Table39[[#This Row],[Med Aide/Tech Hours]])</f>
        <v>249.97977777777777</v>
      </c>
      <c r="AE138" s="3">
        <f>SUM(Table39[[#This Row],[CNA Hours Contract]], Table39[[#This Row],[NA in Training Hours Contract]], Table39[[#This Row],[Med Aide/Tech Hours Contract]])</f>
        <v>5.3353333333333319</v>
      </c>
      <c r="AF138" s="4">
        <f>Table39[[#This Row],[CNA/NA/Med Aide Contract Hours]]/Table39[[#This Row],[Total CNA, NA in Training, Med Aide/Tech Hours]]</f>
        <v>2.1343059749721973E-2</v>
      </c>
      <c r="AG138" s="3">
        <v>205.04922222222223</v>
      </c>
      <c r="AH138" s="3">
        <v>5.3353333333333319</v>
      </c>
      <c r="AI138" s="4">
        <f>Table39[[#This Row],[CNA Hours Contract]]/Table39[[#This Row],[CNA Hours]]</f>
        <v>2.6019768695104636E-2</v>
      </c>
      <c r="AJ138" s="3">
        <v>0</v>
      </c>
      <c r="AK138" s="3">
        <v>0</v>
      </c>
      <c r="AL138" s="4">
        <v>0</v>
      </c>
      <c r="AM138" s="3">
        <v>44.930555555555557</v>
      </c>
      <c r="AN138" s="3">
        <v>0</v>
      </c>
      <c r="AO138" s="4">
        <f>Table39[[#This Row],[Med Aide/Tech Hours Contract]]/Table39[[#This Row],[Med Aide/Tech Hours]]</f>
        <v>0</v>
      </c>
      <c r="AP138" s="1" t="s">
        <v>136</v>
      </c>
      <c r="AQ138" s="1">
        <v>3</v>
      </c>
    </row>
    <row r="139" spans="1:43" x14ac:dyDescent="0.2">
      <c r="A139" s="1" t="s">
        <v>220</v>
      </c>
      <c r="B139" s="1" t="s">
        <v>359</v>
      </c>
      <c r="C139" s="1" t="s">
        <v>461</v>
      </c>
      <c r="D139" s="1" t="s">
        <v>549</v>
      </c>
      <c r="E139" s="3">
        <v>88.022222222222226</v>
      </c>
      <c r="F139" s="3">
        <f t="shared" si="7"/>
        <v>300.96188888888889</v>
      </c>
      <c r="G139" s="3">
        <f>SUM(Table39[[#This Row],[RN Hours Contract (W/ Admin, DON)]], Table39[[#This Row],[LPN Contract Hours (w/ Admin)]], Table39[[#This Row],[CNA/NA/Med Aide Contract Hours]])</f>
        <v>18.276333333333337</v>
      </c>
      <c r="H139" s="4">
        <f>Table39[[#This Row],[Total Contract Hours]]/Table39[[#This Row],[Total Hours Nurse Staffing]]</f>
        <v>6.0726404266025574E-2</v>
      </c>
      <c r="I139" s="3">
        <f>SUM(Table39[[#This Row],[RN Hours]], Table39[[#This Row],[RN Admin Hours]], Table39[[#This Row],[RN DON Hours]])</f>
        <v>76.082666666666668</v>
      </c>
      <c r="J139" s="3">
        <f t="shared" si="8"/>
        <v>5.5138888888888884</v>
      </c>
      <c r="K139" s="4">
        <f>Table39[[#This Row],[RN Hours Contract (W/ Admin, DON)]]/Table39[[#This Row],[RN Hours (w/ Admin, DON)]]</f>
        <v>7.2472340027806004E-2</v>
      </c>
      <c r="L139" s="3">
        <v>47.677333333333337</v>
      </c>
      <c r="M139" s="3">
        <v>4.4916666666666663</v>
      </c>
      <c r="N139" s="4">
        <f>Table39[[#This Row],[RN Hours Contract]]/Table39[[#This Row],[RN Hours]]</f>
        <v>9.4209687342692527E-2</v>
      </c>
      <c r="O139" s="3">
        <v>23.783111111111111</v>
      </c>
      <c r="P139" s="3">
        <v>1.0222222222222221</v>
      </c>
      <c r="Q139" s="4">
        <f>Table39[[#This Row],[RN Admin Hours Contract]]/Table39[[#This Row],[RN Admin Hours]]</f>
        <v>4.2981013604425175E-2</v>
      </c>
      <c r="R139" s="3">
        <v>4.6222222222222218</v>
      </c>
      <c r="S139" s="3">
        <v>0</v>
      </c>
      <c r="T139" s="4">
        <f>Table39[[#This Row],[RN DON Hours Contract]]/Table39[[#This Row],[RN DON Hours]]</f>
        <v>0</v>
      </c>
      <c r="U139" s="3">
        <f>SUM(Table39[[#This Row],[LPN Hours]], Table39[[#This Row],[LPN Admin Hours]])</f>
        <v>54.157000000000004</v>
      </c>
      <c r="V139" s="3">
        <f>Table39[[#This Row],[LPN Hours Contract]]+Table39[[#This Row],[LPN Admin Hours Contract]]</f>
        <v>12.762444444444448</v>
      </c>
      <c r="W139" s="4">
        <f t="shared" si="9"/>
        <v>0.23565641458065342</v>
      </c>
      <c r="X139" s="3">
        <v>54.157000000000004</v>
      </c>
      <c r="Y139" s="3">
        <v>12.762444444444448</v>
      </c>
      <c r="Z139" s="4">
        <f>Table39[[#This Row],[LPN Hours Contract]]/Table39[[#This Row],[LPN Hours]]</f>
        <v>0.23565641458065342</v>
      </c>
      <c r="AA139" s="3">
        <v>0</v>
      </c>
      <c r="AB139" s="3">
        <v>0</v>
      </c>
      <c r="AC139" s="4">
        <v>0</v>
      </c>
      <c r="AD139" s="3">
        <f>SUM(Table39[[#This Row],[CNA Hours]], Table39[[#This Row],[NA in Training Hours]], Table39[[#This Row],[Med Aide/Tech Hours]])</f>
        <v>170.72222222222223</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167.69555555555556</v>
      </c>
      <c r="AH139" s="3">
        <v>0</v>
      </c>
      <c r="AI139" s="4">
        <f>Table39[[#This Row],[CNA Hours Contract]]/Table39[[#This Row],[CNA Hours]]</f>
        <v>0</v>
      </c>
      <c r="AJ139" s="3">
        <v>0</v>
      </c>
      <c r="AK139" s="3">
        <v>0</v>
      </c>
      <c r="AL139" s="4">
        <v>0</v>
      </c>
      <c r="AM139" s="3">
        <v>3.0266666666666664</v>
      </c>
      <c r="AN139" s="3">
        <v>0</v>
      </c>
      <c r="AO139" s="4">
        <f>Table39[[#This Row],[Med Aide/Tech Hours Contract]]/Table39[[#This Row],[Med Aide/Tech Hours]]</f>
        <v>0</v>
      </c>
      <c r="AP139" s="1" t="s">
        <v>137</v>
      </c>
      <c r="AQ139" s="1">
        <v>3</v>
      </c>
    </row>
    <row r="140" spans="1:43" x14ac:dyDescent="0.2">
      <c r="A140" s="1" t="s">
        <v>220</v>
      </c>
      <c r="B140" s="1" t="s">
        <v>360</v>
      </c>
      <c r="C140" s="1" t="s">
        <v>462</v>
      </c>
      <c r="D140" s="1" t="s">
        <v>540</v>
      </c>
      <c r="E140" s="3">
        <v>64.75555555555556</v>
      </c>
      <c r="F140" s="3">
        <f t="shared" si="7"/>
        <v>377.41666666666663</v>
      </c>
      <c r="G140" s="3">
        <f>SUM(Table39[[#This Row],[RN Hours Contract (W/ Admin, DON)]], Table39[[#This Row],[LPN Contract Hours (w/ Admin)]], Table39[[#This Row],[CNA/NA/Med Aide Contract Hours]])</f>
        <v>0</v>
      </c>
      <c r="H140" s="4">
        <f>Table39[[#This Row],[Total Contract Hours]]/Table39[[#This Row],[Total Hours Nurse Staffing]]</f>
        <v>0</v>
      </c>
      <c r="I140" s="3">
        <f>SUM(Table39[[#This Row],[RN Hours]], Table39[[#This Row],[RN Admin Hours]], Table39[[#This Row],[RN DON Hours]])</f>
        <v>83.825000000000003</v>
      </c>
      <c r="J140" s="3">
        <f t="shared" si="8"/>
        <v>0</v>
      </c>
      <c r="K140" s="4">
        <f>Table39[[#This Row],[RN Hours Contract (W/ Admin, DON)]]/Table39[[#This Row],[RN Hours (w/ Admin, DON)]]</f>
        <v>0</v>
      </c>
      <c r="L140" s="3">
        <v>59.491666666666667</v>
      </c>
      <c r="M140" s="3">
        <v>0</v>
      </c>
      <c r="N140" s="4">
        <f>Table39[[#This Row],[RN Hours Contract]]/Table39[[#This Row],[RN Hours]]</f>
        <v>0</v>
      </c>
      <c r="O140" s="3">
        <v>19.8</v>
      </c>
      <c r="P140" s="3">
        <v>0</v>
      </c>
      <c r="Q140" s="4">
        <f>Table39[[#This Row],[RN Admin Hours Contract]]/Table39[[#This Row],[RN Admin Hours]]</f>
        <v>0</v>
      </c>
      <c r="R140" s="3">
        <v>4.5333333333333332</v>
      </c>
      <c r="S140" s="3">
        <v>0</v>
      </c>
      <c r="T140" s="4">
        <f>Table39[[#This Row],[RN DON Hours Contract]]/Table39[[#This Row],[RN DON Hours]]</f>
        <v>0</v>
      </c>
      <c r="U140" s="3">
        <f>SUM(Table39[[#This Row],[LPN Hours]], Table39[[#This Row],[LPN Admin Hours]])</f>
        <v>82.608333333333334</v>
      </c>
      <c r="V140" s="3">
        <f>Table39[[#This Row],[LPN Hours Contract]]+Table39[[#This Row],[LPN Admin Hours Contract]]</f>
        <v>0</v>
      </c>
      <c r="W140" s="4">
        <f t="shared" si="9"/>
        <v>0</v>
      </c>
      <c r="X140" s="3">
        <v>77.469444444444449</v>
      </c>
      <c r="Y140" s="3">
        <v>0</v>
      </c>
      <c r="Z140" s="4">
        <f>Table39[[#This Row],[LPN Hours Contract]]/Table39[[#This Row],[LPN Hours]]</f>
        <v>0</v>
      </c>
      <c r="AA140" s="3">
        <v>5.1388888888888893</v>
      </c>
      <c r="AB140" s="3">
        <v>0</v>
      </c>
      <c r="AC140" s="4">
        <f>Table39[[#This Row],[LPN Admin Hours Contract]]/Table39[[#This Row],[LPN Admin Hours]]</f>
        <v>0</v>
      </c>
      <c r="AD140" s="3">
        <f>SUM(Table39[[#This Row],[CNA Hours]], Table39[[#This Row],[NA in Training Hours]], Table39[[#This Row],[Med Aide/Tech Hours]])</f>
        <v>210.98333333333332</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196.0361111111111</v>
      </c>
      <c r="AH140" s="3">
        <v>0</v>
      </c>
      <c r="AI140" s="4">
        <f>Table39[[#This Row],[CNA Hours Contract]]/Table39[[#This Row],[CNA Hours]]</f>
        <v>0</v>
      </c>
      <c r="AJ140" s="3">
        <v>0</v>
      </c>
      <c r="AK140" s="3">
        <v>0</v>
      </c>
      <c r="AL140" s="4">
        <v>0</v>
      </c>
      <c r="AM140" s="3">
        <v>14.947222222222223</v>
      </c>
      <c r="AN140" s="3">
        <v>0</v>
      </c>
      <c r="AO140" s="4">
        <f>Table39[[#This Row],[Med Aide/Tech Hours Contract]]/Table39[[#This Row],[Med Aide/Tech Hours]]</f>
        <v>0</v>
      </c>
      <c r="AP140" s="1" t="s">
        <v>138</v>
      </c>
      <c r="AQ140" s="1">
        <v>3</v>
      </c>
    </row>
    <row r="141" spans="1:43" x14ac:dyDescent="0.2">
      <c r="A141" s="1" t="s">
        <v>220</v>
      </c>
      <c r="B141" s="1" t="s">
        <v>361</v>
      </c>
      <c r="C141" s="1" t="s">
        <v>442</v>
      </c>
      <c r="D141" s="1" t="s">
        <v>534</v>
      </c>
      <c r="E141" s="3">
        <v>36.044444444444444</v>
      </c>
      <c r="F141" s="3">
        <f t="shared" si="7"/>
        <v>174.71111111111111</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39.213888888888889</v>
      </c>
      <c r="J141" s="3">
        <f t="shared" si="8"/>
        <v>0</v>
      </c>
      <c r="K141" s="4">
        <f>Table39[[#This Row],[RN Hours Contract (W/ Admin, DON)]]/Table39[[#This Row],[RN Hours (w/ Admin, DON)]]</f>
        <v>0</v>
      </c>
      <c r="L141" s="3">
        <v>30.591666666666665</v>
      </c>
      <c r="M141" s="3">
        <v>0</v>
      </c>
      <c r="N141" s="4">
        <f>Table39[[#This Row],[RN Hours Contract]]/Table39[[#This Row],[RN Hours]]</f>
        <v>0</v>
      </c>
      <c r="O141" s="3">
        <v>3.1111111111111112</v>
      </c>
      <c r="P141" s="3">
        <v>0</v>
      </c>
      <c r="Q141" s="4">
        <f>Table39[[#This Row],[RN Admin Hours Contract]]/Table39[[#This Row],[RN Admin Hours]]</f>
        <v>0</v>
      </c>
      <c r="R141" s="3">
        <v>5.5111111111111111</v>
      </c>
      <c r="S141" s="3">
        <v>0</v>
      </c>
      <c r="T141" s="4">
        <f>Table39[[#This Row],[RN DON Hours Contract]]/Table39[[#This Row],[RN DON Hours]]</f>
        <v>0</v>
      </c>
      <c r="U141" s="3">
        <f>SUM(Table39[[#This Row],[LPN Hours]], Table39[[#This Row],[LPN Admin Hours]])</f>
        <v>38.891666666666666</v>
      </c>
      <c r="V141" s="3">
        <f>Table39[[#This Row],[LPN Hours Contract]]+Table39[[#This Row],[LPN Admin Hours Contract]]</f>
        <v>0</v>
      </c>
      <c r="W141" s="4">
        <f t="shared" si="9"/>
        <v>0</v>
      </c>
      <c r="X141" s="3">
        <v>38.891666666666666</v>
      </c>
      <c r="Y141" s="3">
        <v>0</v>
      </c>
      <c r="Z141" s="4">
        <f>Table39[[#This Row],[LPN Hours Contract]]/Table39[[#This Row],[LPN Hours]]</f>
        <v>0</v>
      </c>
      <c r="AA141" s="3">
        <v>0</v>
      </c>
      <c r="AB141" s="3">
        <v>0</v>
      </c>
      <c r="AC141" s="4">
        <v>0</v>
      </c>
      <c r="AD141" s="3">
        <f>SUM(Table39[[#This Row],[CNA Hours]], Table39[[#This Row],[NA in Training Hours]], Table39[[#This Row],[Med Aide/Tech Hours]])</f>
        <v>96.605555555555554</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96.605555555555554</v>
      </c>
      <c r="AH141" s="3">
        <v>0</v>
      </c>
      <c r="AI141" s="4">
        <f>Table39[[#This Row],[CNA Hours Contract]]/Table39[[#This Row],[CNA Hours]]</f>
        <v>0</v>
      </c>
      <c r="AJ141" s="3">
        <v>0</v>
      </c>
      <c r="AK141" s="3">
        <v>0</v>
      </c>
      <c r="AL141" s="4">
        <v>0</v>
      </c>
      <c r="AM141" s="3">
        <v>0</v>
      </c>
      <c r="AN141" s="3">
        <v>0</v>
      </c>
      <c r="AO141" s="4">
        <v>0</v>
      </c>
      <c r="AP141" s="1" t="s">
        <v>139</v>
      </c>
      <c r="AQ141" s="1">
        <v>3</v>
      </c>
    </row>
    <row r="142" spans="1:43" x14ac:dyDescent="0.2">
      <c r="A142" s="1" t="s">
        <v>220</v>
      </c>
      <c r="B142" s="1" t="s">
        <v>362</v>
      </c>
      <c r="C142" s="1" t="s">
        <v>486</v>
      </c>
      <c r="D142" s="1" t="s">
        <v>537</v>
      </c>
      <c r="E142" s="3">
        <v>37.799999999999997</v>
      </c>
      <c r="F142" s="3">
        <f t="shared" si="7"/>
        <v>172.46277777777777</v>
      </c>
      <c r="G142" s="3">
        <f>SUM(Table39[[#This Row],[RN Hours Contract (W/ Admin, DON)]], Table39[[#This Row],[LPN Contract Hours (w/ Admin)]], Table39[[#This Row],[CNA/NA/Med Aide Contract Hours]])</f>
        <v>9.2183333333333337</v>
      </c>
      <c r="H142" s="4">
        <f>Table39[[#This Row],[Total Contract Hours]]/Table39[[#This Row],[Total Hours Nurse Staffing]]</f>
        <v>5.3451147268492719E-2</v>
      </c>
      <c r="I142" s="3">
        <f>SUM(Table39[[#This Row],[RN Hours]], Table39[[#This Row],[RN Admin Hours]], Table39[[#This Row],[RN DON Hours]])</f>
        <v>41.00277777777778</v>
      </c>
      <c r="J142" s="3">
        <f t="shared" si="8"/>
        <v>2.6444444444444444</v>
      </c>
      <c r="K142" s="4">
        <f>Table39[[#This Row],[RN Hours Contract (W/ Admin, DON)]]/Table39[[#This Row],[RN Hours (w/ Admin, DON)]]</f>
        <v>6.4494275455592429E-2</v>
      </c>
      <c r="L142" s="3">
        <v>29.536111111111111</v>
      </c>
      <c r="M142" s="3">
        <v>2.6444444444444444</v>
      </c>
      <c r="N142" s="4">
        <f>Table39[[#This Row],[RN Hours Contract]]/Table39[[#This Row],[RN Hours]]</f>
        <v>8.9532587228439764E-2</v>
      </c>
      <c r="O142" s="3">
        <v>5.6888888888888891</v>
      </c>
      <c r="P142" s="3">
        <v>0</v>
      </c>
      <c r="Q142" s="4">
        <f>Table39[[#This Row],[RN Admin Hours Contract]]/Table39[[#This Row],[RN Admin Hours]]</f>
        <v>0</v>
      </c>
      <c r="R142" s="3">
        <v>5.7777777777777777</v>
      </c>
      <c r="S142" s="3">
        <v>0</v>
      </c>
      <c r="T142" s="4">
        <f>Table39[[#This Row],[RN DON Hours Contract]]/Table39[[#This Row],[RN DON Hours]]</f>
        <v>0</v>
      </c>
      <c r="U142" s="3">
        <f>SUM(Table39[[#This Row],[LPN Hours]], Table39[[#This Row],[LPN Admin Hours]])</f>
        <v>33.18333333333333</v>
      </c>
      <c r="V142" s="3">
        <f>Table39[[#This Row],[LPN Hours Contract]]+Table39[[#This Row],[LPN Admin Hours Contract]]</f>
        <v>4.833333333333333</v>
      </c>
      <c r="W142" s="4">
        <f t="shared" si="9"/>
        <v>0.14565544952285284</v>
      </c>
      <c r="X142" s="3">
        <v>27.655555555555555</v>
      </c>
      <c r="Y142" s="3">
        <v>4.833333333333333</v>
      </c>
      <c r="Z142" s="4">
        <f>Table39[[#This Row],[LPN Hours Contract]]/Table39[[#This Row],[LPN Hours]]</f>
        <v>0.1747689835275211</v>
      </c>
      <c r="AA142" s="3">
        <v>5.5277777777777777</v>
      </c>
      <c r="AB142" s="3">
        <v>0</v>
      </c>
      <c r="AC142" s="4">
        <f>Table39[[#This Row],[LPN Admin Hours Contract]]/Table39[[#This Row],[LPN Admin Hours]]</f>
        <v>0</v>
      </c>
      <c r="AD142" s="3">
        <f>SUM(Table39[[#This Row],[CNA Hours]], Table39[[#This Row],[NA in Training Hours]], Table39[[#This Row],[Med Aide/Tech Hours]])</f>
        <v>98.276666666666671</v>
      </c>
      <c r="AE142" s="3">
        <f>SUM(Table39[[#This Row],[CNA Hours Contract]], Table39[[#This Row],[NA in Training Hours Contract]], Table39[[#This Row],[Med Aide/Tech Hours Contract]])</f>
        <v>1.7405555555555556</v>
      </c>
      <c r="AF142" s="4">
        <f>Table39[[#This Row],[CNA/NA/Med Aide Contract Hours]]/Table39[[#This Row],[Total CNA, NA in Training, Med Aide/Tech Hours]]</f>
        <v>1.7710771178871439E-2</v>
      </c>
      <c r="AG142" s="3">
        <v>80.001666666666665</v>
      </c>
      <c r="AH142" s="3">
        <v>1.7405555555555556</v>
      </c>
      <c r="AI142" s="4">
        <f>Table39[[#This Row],[CNA Hours Contract]]/Table39[[#This Row],[CNA Hours]]</f>
        <v>2.1756491184211441E-2</v>
      </c>
      <c r="AJ142" s="3">
        <v>0</v>
      </c>
      <c r="AK142" s="3">
        <v>0</v>
      </c>
      <c r="AL142" s="4">
        <v>0</v>
      </c>
      <c r="AM142" s="3">
        <v>18.274999999999999</v>
      </c>
      <c r="AN142" s="3">
        <v>0</v>
      </c>
      <c r="AO142" s="4">
        <f>Table39[[#This Row],[Med Aide/Tech Hours Contract]]/Table39[[#This Row],[Med Aide/Tech Hours]]</f>
        <v>0</v>
      </c>
      <c r="AP142" s="1" t="s">
        <v>140</v>
      </c>
      <c r="AQ142" s="1">
        <v>3</v>
      </c>
    </row>
    <row r="143" spans="1:43" x14ac:dyDescent="0.2">
      <c r="A143" s="1" t="s">
        <v>220</v>
      </c>
      <c r="B143" s="1" t="s">
        <v>363</v>
      </c>
      <c r="C143" s="1" t="s">
        <v>465</v>
      </c>
      <c r="D143" s="1" t="s">
        <v>547</v>
      </c>
      <c r="E143" s="3">
        <v>108.71111111111111</v>
      </c>
      <c r="F143" s="3">
        <f t="shared" si="7"/>
        <v>492.75777777777773</v>
      </c>
      <c r="G143" s="3">
        <f>SUM(Table39[[#This Row],[RN Hours Contract (W/ Admin, DON)]], Table39[[#This Row],[LPN Contract Hours (w/ Admin)]], Table39[[#This Row],[CNA/NA/Med Aide Contract Hours]])</f>
        <v>51.36611111111111</v>
      </c>
      <c r="H143" s="4">
        <f>Table39[[#This Row],[Total Contract Hours]]/Table39[[#This Row],[Total Hours Nurse Staffing]]</f>
        <v>0.10424211129200284</v>
      </c>
      <c r="I143" s="3">
        <f>SUM(Table39[[#This Row],[RN Hours]], Table39[[#This Row],[RN Admin Hours]], Table39[[#This Row],[RN DON Hours]])</f>
        <v>133.27977777777778</v>
      </c>
      <c r="J143" s="3">
        <f t="shared" si="8"/>
        <v>15.429777777777778</v>
      </c>
      <c r="K143" s="4">
        <f>Table39[[#This Row],[RN Hours Contract (W/ Admin, DON)]]/Table39[[#This Row],[RN Hours (w/ Admin, DON)]]</f>
        <v>0.11576983421674372</v>
      </c>
      <c r="L143" s="3">
        <v>122.44644444444445</v>
      </c>
      <c r="M143" s="3">
        <v>15.429777777777778</v>
      </c>
      <c r="N143" s="4">
        <f>Table39[[#This Row],[RN Hours Contract]]/Table39[[#This Row],[RN Hours]]</f>
        <v>0.12601246077650274</v>
      </c>
      <c r="O143" s="3">
        <v>5.7666666666666666</v>
      </c>
      <c r="P143" s="3">
        <v>0</v>
      </c>
      <c r="Q143" s="4">
        <f>Table39[[#This Row],[RN Admin Hours Contract]]/Table39[[#This Row],[RN Admin Hours]]</f>
        <v>0</v>
      </c>
      <c r="R143" s="3">
        <v>5.0666666666666664</v>
      </c>
      <c r="S143" s="3">
        <v>0</v>
      </c>
      <c r="T143" s="4">
        <f>Table39[[#This Row],[RN DON Hours Contract]]/Table39[[#This Row],[RN DON Hours]]</f>
        <v>0</v>
      </c>
      <c r="U143" s="3">
        <f>SUM(Table39[[#This Row],[LPN Hours]], Table39[[#This Row],[LPN Admin Hours]])</f>
        <v>111.70244444444444</v>
      </c>
      <c r="V143" s="3">
        <f>Table39[[#This Row],[LPN Hours Contract]]+Table39[[#This Row],[LPN Admin Hours Contract]]</f>
        <v>12.349666666666668</v>
      </c>
      <c r="W143" s="4">
        <f t="shared" si="9"/>
        <v>0.11055860709305079</v>
      </c>
      <c r="X143" s="3">
        <v>111.70244444444444</v>
      </c>
      <c r="Y143" s="3">
        <v>12.349666666666668</v>
      </c>
      <c r="Z143" s="4">
        <f>Table39[[#This Row],[LPN Hours Contract]]/Table39[[#This Row],[LPN Hours]]</f>
        <v>0.11055860709305079</v>
      </c>
      <c r="AA143" s="3">
        <v>0</v>
      </c>
      <c r="AB143" s="3">
        <v>0</v>
      </c>
      <c r="AC143" s="4">
        <v>0</v>
      </c>
      <c r="AD143" s="3">
        <f>SUM(Table39[[#This Row],[CNA Hours]], Table39[[#This Row],[NA in Training Hours]], Table39[[#This Row],[Med Aide/Tech Hours]])</f>
        <v>247.77555555555554</v>
      </c>
      <c r="AE143" s="3">
        <f>SUM(Table39[[#This Row],[CNA Hours Contract]], Table39[[#This Row],[NA in Training Hours Contract]], Table39[[#This Row],[Med Aide/Tech Hours Contract]])</f>
        <v>23.58666666666667</v>
      </c>
      <c r="AF143" s="4">
        <f>Table39[[#This Row],[CNA/NA/Med Aide Contract Hours]]/Table39[[#This Row],[Total CNA, NA in Training, Med Aide/Tech Hours]]</f>
        <v>9.5193678867075054E-2</v>
      </c>
      <c r="AG143" s="3">
        <v>247.77555555555554</v>
      </c>
      <c r="AH143" s="3">
        <v>23.58666666666667</v>
      </c>
      <c r="AI143" s="4">
        <f>Table39[[#This Row],[CNA Hours Contract]]/Table39[[#This Row],[CNA Hours]]</f>
        <v>9.5193678867075054E-2</v>
      </c>
      <c r="AJ143" s="3">
        <v>0</v>
      </c>
      <c r="AK143" s="3">
        <v>0</v>
      </c>
      <c r="AL143" s="4">
        <v>0</v>
      </c>
      <c r="AM143" s="3">
        <v>0</v>
      </c>
      <c r="AN143" s="3">
        <v>0</v>
      </c>
      <c r="AO143" s="4">
        <v>0</v>
      </c>
      <c r="AP143" s="1" t="s">
        <v>141</v>
      </c>
      <c r="AQ143" s="1">
        <v>3</v>
      </c>
    </row>
    <row r="144" spans="1:43" x14ac:dyDescent="0.2">
      <c r="A144" s="1" t="s">
        <v>220</v>
      </c>
      <c r="B144" s="1" t="s">
        <v>364</v>
      </c>
      <c r="C144" s="1" t="s">
        <v>512</v>
      </c>
      <c r="D144" s="1" t="s">
        <v>557</v>
      </c>
      <c r="E144" s="3">
        <v>82.855555555555554</v>
      </c>
      <c r="F144" s="3">
        <f t="shared" si="7"/>
        <v>418.14166666666665</v>
      </c>
      <c r="G144" s="3">
        <f>SUM(Table39[[#This Row],[RN Hours Contract (W/ Admin, DON)]], Table39[[#This Row],[LPN Contract Hours (w/ Admin)]], Table39[[#This Row],[CNA/NA/Med Aide Contract Hours]])</f>
        <v>0.5</v>
      </c>
      <c r="H144" s="4">
        <f>Table39[[#This Row],[Total Contract Hours]]/Table39[[#This Row],[Total Hours Nurse Staffing]]</f>
        <v>1.1957669848735477E-3</v>
      </c>
      <c r="I144" s="3">
        <f>SUM(Table39[[#This Row],[RN Hours]], Table39[[#This Row],[RN Admin Hours]], Table39[[#This Row],[RN DON Hours]])</f>
        <v>74.8</v>
      </c>
      <c r="J144" s="3">
        <f t="shared" si="8"/>
        <v>0</v>
      </c>
      <c r="K144" s="4">
        <f>Table39[[#This Row],[RN Hours Contract (W/ Admin, DON)]]/Table39[[#This Row],[RN Hours (w/ Admin, DON)]]</f>
        <v>0</v>
      </c>
      <c r="L144" s="3">
        <v>39.244444444444447</v>
      </c>
      <c r="M144" s="3">
        <v>0</v>
      </c>
      <c r="N144" s="4">
        <f>Table39[[#This Row],[RN Hours Contract]]/Table39[[#This Row],[RN Hours]]</f>
        <v>0</v>
      </c>
      <c r="O144" s="3">
        <v>30.255555555555556</v>
      </c>
      <c r="P144" s="3">
        <v>0</v>
      </c>
      <c r="Q144" s="4">
        <f>Table39[[#This Row],[RN Admin Hours Contract]]/Table39[[#This Row],[RN Admin Hours]]</f>
        <v>0</v>
      </c>
      <c r="R144" s="3">
        <v>5.3</v>
      </c>
      <c r="S144" s="3">
        <v>0</v>
      </c>
      <c r="T144" s="4">
        <f>Table39[[#This Row],[RN DON Hours Contract]]/Table39[[#This Row],[RN DON Hours]]</f>
        <v>0</v>
      </c>
      <c r="U144" s="3">
        <f>SUM(Table39[[#This Row],[LPN Hours]], Table39[[#This Row],[LPN Admin Hours]])</f>
        <v>97.6</v>
      </c>
      <c r="V144" s="3">
        <f>Table39[[#This Row],[LPN Hours Contract]]+Table39[[#This Row],[LPN Admin Hours Contract]]</f>
        <v>0</v>
      </c>
      <c r="W144" s="4">
        <f t="shared" si="9"/>
        <v>0</v>
      </c>
      <c r="X144" s="3">
        <v>97.6</v>
      </c>
      <c r="Y144" s="3">
        <v>0</v>
      </c>
      <c r="Z144" s="4">
        <f>Table39[[#This Row],[LPN Hours Contract]]/Table39[[#This Row],[LPN Hours]]</f>
        <v>0</v>
      </c>
      <c r="AA144" s="3">
        <v>0</v>
      </c>
      <c r="AB144" s="3">
        <v>0</v>
      </c>
      <c r="AC144" s="4">
        <v>0</v>
      </c>
      <c r="AD144" s="3">
        <f>SUM(Table39[[#This Row],[CNA Hours]], Table39[[#This Row],[NA in Training Hours]], Table39[[#This Row],[Med Aide/Tech Hours]])</f>
        <v>245.74166666666667</v>
      </c>
      <c r="AE144" s="3">
        <f>SUM(Table39[[#This Row],[CNA Hours Contract]], Table39[[#This Row],[NA in Training Hours Contract]], Table39[[#This Row],[Med Aide/Tech Hours Contract]])</f>
        <v>0.5</v>
      </c>
      <c r="AF144" s="4">
        <f>Table39[[#This Row],[CNA/NA/Med Aide Contract Hours]]/Table39[[#This Row],[Total CNA, NA in Training, Med Aide/Tech Hours]]</f>
        <v>2.0346569907423108E-3</v>
      </c>
      <c r="AG144" s="3">
        <v>232.6888888888889</v>
      </c>
      <c r="AH144" s="3">
        <v>0</v>
      </c>
      <c r="AI144" s="4">
        <f>Table39[[#This Row],[CNA Hours Contract]]/Table39[[#This Row],[CNA Hours]]</f>
        <v>0</v>
      </c>
      <c r="AJ144" s="3">
        <v>12.552777777777777</v>
      </c>
      <c r="AK144" s="3">
        <v>0</v>
      </c>
      <c r="AL144" s="4">
        <f>Table39[[#This Row],[NA in Training Hours Contract]]/Table39[[#This Row],[NA in Training Hours]]</f>
        <v>0</v>
      </c>
      <c r="AM144" s="3">
        <v>0.5</v>
      </c>
      <c r="AN144" s="3">
        <v>0.5</v>
      </c>
      <c r="AO144" s="4">
        <f>Table39[[#This Row],[Med Aide/Tech Hours Contract]]/Table39[[#This Row],[Med Aide/Tech Hours]]</f>
        <v>1</v>
      </c>
      <c r="AP144" s="1" t="s">
        <v>142</v>
      </c>
      <c r="AQ144" s="1">
        <v>3</v>
      </c>
    </row>
    <row r="145" spans="1:43" x14ac:dyDescent="0.2">
      <c r="A145" s="1" t="s">
        <v>220</v>
      </c>
      <c r="B145" s="1" t="s">
        <v>365</v>
      </c>
      <c r="C145" s="1" t="s">
        <v>476</v>
      </c>
      <c r="D145" s="1" t="s">
        <v>546</v>
      </c>
      <c r="E145" s="3">
        <v>126.13333333333334</v>
      </c>
      <c r="F145" s="3">
        <f t="shared" si="7"/>
        <v>507.39788888888887</v>
      </c>
      <c r="G145" s="3">
        <f>SUM(Table39[[#This Row],[RN Hours Contract (W/ Admin, DON)]], Table39[[#This Row],[LPN Contract Hours (w/ Admin)]], Table39[[#This Row],[CNA/NA/Med Aide Contract Hours]])</f>
        <v>0.22500000000000001</v>
      </c>
      <c r="H145" s="4">
        <f>Table39[[#This Row],[Total Contract Hours]]/Table39[[#This Row],[Total Hours Nurse Staffing]]</f>
        <v>4.4343897546107253E-4</v>
      </c>
      <c r="I145" s="3">
        <f>SUM(Table39[[#This Row],[RN Hours]], Table39[[#This Row],[RN Admin Hours]], Table39[[#This Row],[RN DON Hours]])</f>
        <v>54.94188888888889</v>
      </c>
      <c r="J145" s="3">
        <f t="shared" si="8"/>
        <v>0.22500000000000001</v>
      </c>
      <c r="K145" s="4">
        <f>Table39[[#This Row],[RN Hours Contract (W/ Admin, DON)]]/Table39[[#This Row],[RN Hours (w/ Admin, DON)]]</f>
        <v>4.0952359765974956E-3</v>
      </c>
      <c r="L145" s="3">
        <v>17.341888888888889</v>
      </c>
      <c r="M145" s="3">
        <v>0.22500000000000001</v>
      </c>
      <c r="N145" s="4">
        <f>Table39[[#This Row],[RN Hours Contract]]/Table39[[#This Row],[RN Hours]]</f>
        <v>1.297436521716845E-2</v>
      </c>
      <c r="O145" s="3">
        <v>32.177777777777777</v>
      </c>
      <c r="P145" s="3">
        <v>0</v>
      </c>
      <c r="Q145" s="4">
        <f>Table39[[#This Row],[RN Admin Hours Contract]]/Table39[[#This Row],[RN Admin Hours]]</f>
        <v>0</v>
      </c>
      <c r="R145" s="3">
        <v>5.4222222222222225</v>
      </c>
      <c r="S145" s="3">
        <v>0</v>
      </c>
      <c r="T145" s="4">
        <f>Table39[[#This Row],[RN DON Hours Contract]]/Table39[[#This Row],[RN DON Hours]]</f>
        <v>0</v>
      </c>
      <c r="U145" s="3">
        <f>SUM(Table39[[#This Row],[LPN Hours]], Table39[[#This Row],[LPN Admin Hours]])</f>
        <v>122.78322222222222</v>
      </c>
      <c r="V145" s="3">
        <f>Table39[[#This Row],[LPN Hours Contract]]+Table39[[#This Row],[LPN Admin Hours Contract]]</f>
        <v>0</v>
      </c>
      <c r="W145" s="4">
        <f t="shared" si="9"/>
        <v>0</v>
      </c>
      <c r="X145" s="3">
        <v>117.71655555555556</v>
      </c>
      <c r="Y145" s="3">
        <v>0</v>
      </c>
      <c r="Z145" s="4">
        <f>Table39[[#This Row],[LPN Hours Contract]]/Table39[[#This Row],[LPN Hours]]</f>
        <v>0</v>
      </c>
      <c r="AA145" s="3">
        <v>5.0666666666666664</v>
      </c>
      <c r="AB145" s="3">
        <v>0</v>
      </c>
      <c r="AC145" s="4">
        <f>Table39[[#This Row],[LPN Admin Hours Contract]]/Table39[[#This Row],[LPN Admin Hours]]</f>
        <v>0</v>
      </c>
      <c r="AD145" s="3">
        <f>SUM(Table39[[#This Row],[CNA Hours]], Table39[[#This Row],[NA in Training Hours]], Table39[[#This Row],[Med Aide/Tech Hours]])</f>
        <v>329.67277777777775</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277.84299999999996</v>
      </c>
      <c r="AH145" s="3">
        <v>0</v>
      </c>
      <c r="AI145" s="4">
        <f>Table39[[#This Row],[CNA Hours Contract]]/Table39[[#This Row],[CNA Hours]]</f>
        <v>0</v>
      </c>
      <c r="AJ145" s="3">
        <v>0</v>
      </c>
      <c r="AK145" s="3">
        <v>0</v>
      </c>
      <c r="AL145" s="4">
        <v>0</v>
      </c>
      <c r="AM145" s="3">
        <v>51.829777777777771</v>
      </c>
      <c r="AN145" s="3">
        <v>0</v>
      </c>
      <c r="AO145" s="4">
        <f>Table39[[#This Row],[Med Aide/Tech Hours Contract]]/Table39[[#This Row],[Med Aide/Tech Hours]]</f>
        <v>0</v>
      </c>
      <c r="AP145" s="1" t="s">
        <v>143</v>
      </c>
      <c r="AQ145" s="1">
        <v>3</v>
      </c>
    </row>
    <row r="146" spans="1:43" x14ac:dyDescent="0.2">
      <c r="A146" s="1" t="s">
        <v>220</v>
      </c>
      <c r="B146" s="1" t="s">
        <v>366</v>
      </c>
      <c r="C146" s="1" t="s">
        <v>465</v>
      </c>
      <c r="D146" s="1" t="s">
        <v>547</v>
      </c>
      <c r="E146" s="3">
        <v>108.4</v>
      </c>
      <c r="F146" s="3">
        <f t="shared" si="7"/>
        <v>388.90688888888889</v>
      </c>
      <c r="G146" s="3">
        <f>SUM(Table39[[#This Row],[RN Hours Contract (W/ Admin, DON)]], Table39[[#This Row],[LPN Contract Hours (w/ Admin)]], Table39[[#This Row],[CNA/NA/Med Aide Contract Hours]])</f>
        <v>19.426333333333336</v>
      </c>
      <c r="H146" s="4">
        <f>Table39[[#This Row],[Total Contract Hours]]/Table39[[#This Row],[Total Hours Nurse Staffing]]</f>
        <v>4.9951116548319768E-2</v>
      </c>
      <c r="I146" s="3">
        <f>SUM(Table39[[#This Row],[RN Hours]], Table39[[#This Row],[RN Admin Hours]], Table39[[#This Row],[RN DON Hours]])</f>
        <v>99.115222222222215</v>
      </c>
      <c r="J146" s="3">
        <f t="shared" si="8"/>
        <v>0.19577777777777775</v>
      </c>
      <c r="K146" s="4">
        <f>Table39[[#This Row],[RN Hours Contract (W/ Admin, DON)]]/Table39[[#This Row],[RN Hours (w/ Admin, DON)]]</f>
        <v>1.975254389672177E-3</v>
      </c>
      <c r="L146" s="3">
        <v>87.859666666666669</v>
      </c>
      <c r="M146" s="3">
        <v>0.19577777777777775</v>
      </c>
      <c r="N146" s="4">
        <f>Table39[[#This Row],[RN Hours Contract]]/Table39[[#This Row],[RN Hours]]</f>
        <v>2.2283009395032733E-3</v>
      </c>
      <c r="O146" s="3">
        <v>5.833333333333333</v>
      </c>
      <c r="P146" s="3">
        <v>0</v>
      </c>
      <c r="Q146" s="4">
        <f>Table39[[#This Row],[RN Admin Hours Contract]]/Table39[[#This Row],[RN Admin Hours]]</f>
        <v>0</v>
      </c>
      <c r="R146" s="3">
        <v>5.4222222222222225</v>
      </c>
      <c r="S146" s="3">
        <v>0</v>
      </c>
      <c r="T146" s="4">
        <f>Table39[[#This Row],[RN DON Hours Contract]]/Table39[[#This Row],[RN DON Hours]]</f>
        <v>0</v>
      </c>
      <c r="U146" s="3">
        <f>SUM(Table39[[#This Row],[LPN Hours]], Table39[[#This Row],[LPN Admin Hours]])</f>
        <v>102.89944444444446</v>
      </c>
      <c r="V146" s="3">
        <f>Table39[[#This Row],[LPN Hours Contract]]+Table39[[#This Row],[LPN Admin Hours Contract]]</f>
        <v>13.916111111111112</v>
      </c>
      <c r="W146" s="4">
        <f t="shared" si="9"/>
        <v>0.13523990519331169</v>
      </c>
      <c r="X146" s="3">
        <v>102.89944444444446</v>
      </c>
      <c r="Y146" s="3">
        <v>13.916111111111112</v>
      </c>
      <c r="Z146" s="4">
        <f>Table39[[#This Row],[LPN Hours Contract]]/Table39[[#This Row],[LPN Hours]]</f>
        <v>0.13523990519331169</v>
      </c>
      <c r="AA146" s="3">
        <v>0</v>
      </c>
      <c r="AB146" s="3">
        <v>0</v>
      </c>
      <c r="AC146" s="4">
        <v>0</v>
      </c>
      <c r="AD146" s="3">
        <f>SUM(Table39[[#This Row],[CNA Hours]], Table39[[#This Row],[NA in Training Hours]], Table39[[#This Row],[Med Aide/Tech Hours]])</f>
        <v>186.89222222222222</v>
      </c>
      <c r="AE146" s="3">
        <f>SUM(Table39[[#This Row],[CNA Hours Contract]], Table39[[#This Row],[NA in Training Hours Contract]], Table39[[#This Row],[Med Aide/Tech Hours Contract]])</f>
        <v>5.3144444444444447</v>
      </c>
      <c r="AF146" s="4">
        <f>Table39[[#This Row],[CNA/NA/Med Aide Contract Hours]]/Table39[[#This Row],[Total CNA, NA in Training, Med Aide/Tech Hours]]</f>
        <v>2.8435878075896391E-2</v>
      </c>
      <c r="AG146" s="3">
        <v>186.89222222222222</v>
      </c>
      <c r="AH146" s="3">
        <v>5.3144444444444447</v>
      </c>
      <c r="AI146" s="4">
        <f>Table39[[#This Row],[CNA Hours Contract]]/Table39[[#This Row],[CNA Hours]]</f>
        <v>2.8435878075896391E-2</v>
      </c>
      <c r="AJ146" s="3">
        <v>0</v>
      </c>
      <c r="AK146" s="3">
        <v>0</v>
      </c>
      <c r="AL146" s="4">
        <v>0</v>
      </c>
      <c r="AM146" s="3">
        <v>0</v>
      </c>
      <c r="AN146" s="3">
        <v>0</v>
      </c>
      <c r="AO146" s="4">
        <v>0</v>
      </c>
      <c r="AP146" s="1" t="s">
        <v>144</v>
      </c>
      <c r="AQ146" s="1">
        <v>3</v>
      </c>
    </row>
    <row r="147" spans="1:43" x14ac:dyDescent="0.2">
      <c r="A147" s="1" t="s">
        <v>220</v>
      </c>
      <c r="B147" s="1" t="s">
        <v>367</v>
      </c>
      <c r="C147" s="1" t="s">
        <v>469</v>
      </c>
      <c r="D147" s="1" t="s">
        <v>546</v>
      </c>
      <c r="E147" s="3">
        <v>32.411111111111111</v>
      </c>
      <c r="F147" s="3">
        <f t="shared" si="7"/>
        <v>145.90077777777776</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36.194444444444443</v>
      </c>
      <c r="J147" s="3">
        <f t="shared" si="8"/>
        <v>0</v>
      </c>
      <c r="K147" s="4">
        <f>Table39[[#This Row],[RN Hours Contract (W/ Admin, DON)]]/Table39[[#This Row],[RN Hours (w/ Admin, DON)]]</f>
        <v>0</v>
      </c>
      <c r="L147" s="3">
        <v>30.170888888888889</v>
      </c>
      <c r="M147" s="3">
        <v>0</v>
      </c>
      <c r="N147" s="4">
        <f>Table39[[#This Row],[RN Hours Contract]]/Table39[[#This Row],[RN Hours]]</f>
        <v>0</v>
      </c>
      <c r="O147" s="3">
        <v>0</v>
      </c>
      <c r="P147" s="3">
        <v>0</v>
      </c>
      <c r="Q147" s="4">
        <v>0</v>
      </c>
      <c r="R147" s="3">
        <v>6.0235555555555553</v>
      </c>
      <c r="S147" s="3">
        <v>0</v>
      </c>
      <c r="T147" s="4">
        <f>Table39[[#This Row],[RN DON Hours Contract]]/Table39[[#This Row],[RN DON Hours]]</f>
        <v>0</v>
      </c>
      <c r="U147" s="3">
        <f>SUM(Table39[[#This Row],[LPN Hours]], Table39[[#This Row],[LPN Admin Hours]])</f>
        <v>29.967111111111109</v>
      </c>
      <c r="V147" s="3">
        <f>Table39[[#This Row],[LPN Hours Contract]]+Table39[[#This Row],[LPN Admin Hours Contract]]</f>
        <v>0</v>
      </c>
      <c r="W147" s="4">
        <f t="shared" si="9"/>
        <v>0</v>
      </c>
      <c r="X147" s="3">
        <v>24.782999999999998</v>
      </c>
      <c r="Y147" s="3">
        <v>0</v>
      </c>
      <c r="Z147" s="4">
        <f>Table39[[#This Row],[LPN Hours Contract]]/Table39[[#This Row],[LPN Hours]]</f>
        <v>0</v>
      </c>
      <c r="AA147" s="3">
        <v>5.184111111111112</v>
      </c>
      <c r="AB147" s="3">
        <v>0</v>
      </c>
      <c r="AC147" s="4">
        <f>Table39[[#This Row],[LPN Admin Hours Contract]]/Table39[[#This Row],[LPN Admin Hours]]</f>
        <v>0</v>
      </c>
      <c r="AD147" s="3">
        <f>SUM(Table39[[#This Row],[CNA Hours]], Table39[[#This Row],[NA in Training Hours]], Table39[[#This Row],[Med Aide/Tech Hours]])</f>
        <v>79.739222222222224</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79.739222222222224</v>
      </c>
      <c r="AH147" s="3">
        <v>0</v>
      </c>
      <c r="AI147" s="4">
        <f>Table39[[#This Row],[CNA Hours Contract]]/Table39[[#This Row],[CNA Hours]]</f>
        <v>0</v>
      </c>
      <c r="AJ147" s="3">
        <v>0</v>
      </c>
      <c r="AK147" s="3">
        <v>0</v>
      </c>
      <c r="AL147" s="4">
        <v>0</v>
      </c>
      <c r="AM147" s="3">
        <v>0</v>
      </c>
      <c r="AN147" s="3">
        <v>0</v>
      </c>
      <c r="AO147" s="4">
        <v>0</v>
      </c>
      <c r="AP147" s="1" t="s">
        <v>145</v>
      </c>
      <c r="AQ147" s="1">
        <v>3</v>
      </c>
    </row>
    <row r="148" spans="1:43" x14ac:dyDescent="0.2">
      <c r="A148" s="1" t="s">
        <v>220</v>
      </c>
      <c r="B148" s="1" t="s">
        <v>368</v>
      </c>
      <c r="C148" s="1" t="s">
        <v>463</v>
      </c>
      <c r="D148" s="1" t="s">
        <v>541</v>
      </c>
      <c r="E148" s="3">
        <v>94.12222222222222</v>
      </c>
      <c r="F148" s="3">
        <f t="shared" si="7"/>
        <v>357.43133333333333</v>
      </c>
      <c r="G148" s="3">
        <f>SUM(Table39[[#This Row],[RN Hours Contract (W/ Admin, DON)]], Table39[[#This Row],[LPN Contract Hours (w/ Admin)]], Table39[[#This Row],[CNA/NA/Med Aide Contract Hours]])</f>
        <v>53.963555555555565</v>
      </c>
      <c r="H148" s="4">
        <f>Table39[[#This Row],[Total Contract Hours]]/Table39[[#This Row],[Total Hours Nurse Staffing]]</f>
        <v>0.15097600720200496</v>
      </c>
      <c r="I148" s="3">
        <f>SUM(Table39[[#This Row],[RN Hours]], Table39[[#This Row],[RN Admin Hours]], Table39[[#This Row],[RN DON Hours]])</f>
        <v>102.20599999999999</v>
      </c>
      <c r="J148" s="3">
        <f t="shared" si="8"/>
        <v>0.89222222222222214</v>
      </c>
      <c r="K148" s="4">
        <f>Table39[[#This Row],[RN Hours Contract (W/ Admin, DON)]]/Table39[[#This Row],[RN Hours (w/ Admin, DON)]]</f>
        <v>8.7296462264663741E-3</v>
      </c>
      <c r="L148" s="3">
        <v>74.202111111111108</v>
      </c>
      <c r="M148" s="3">
        <v>0.89222222222222214</v>
      </c>
      <c r="N148" s="4">
        <f>Table39[[#This Row],[RN Hours Contract]]/Table39[[#This Row],[RN Hours]]</f>
        <v>1.2024216142397865E-2</v>
      </c>
      <c r="O148" s="3">
        <v>22.937222222222218</v>
      </c>
      <c r="P148" s="3">
        <v>0</v>
      </c>
      <c r="Q148" s="4">
        <f>Table39[[#This Row],[RN Admin Hours Contract]]/Table39[[#This Row],[RN Admin Hours]]</f>
        <v>0</v>
      </c>
      <c r="R148" s="3">
        <v>5.0666666666666664</v>
      </c>
      <c r="S148" s="3">
        <v>0</v>
      </c>
      <c r="T148" s="4">
        <f>Table39[[#This Row],[RN DON Hours Contract]]/Table39[[#This Row],[RN DON Hours]]</f>
        <v>0</v>
      </c>
      <c r="U148" s="3">
        <f>SUM(Table39[[#This Row],[LPN Hours]], Table39[[#This Row],[LPN Admin Hours]])</f>
        <v>92.396333333333345</v>
      </c>
      <c r="V148" s="3">
        <f>Table39[[#This Row],[LPN Hours Contract]]+Table39[[#This Row],[LPN Admin Hours Contract]]</f>
        <v>8.8666666666666671E-2</v>
      </c>
      <c r="W148" s="4">
        <f t="shared" si="9"/>
        <v>9.5963404031184491E-4</v>
      </c>
      <c r="X148" s="3">
        <v>90.496000000000009</v>
      </c>
      <c r="Y148" s="3">
        <v>8.8666666666666671E-2</v>
      </c>
      <c r="Z148" s="4">
        <f>Table39[[#This Row],[LPN Hours Contract]]/Table39[[#This Row],[LPN Hours]]</f>
        <v>9.7978547854785472E-4</v>
      </c>
      <c r="AA148" s="3">
        <v>1.9003333333333337</v>
      </c>
      <c r="AB148" s="3">
        <v>0</v>
      </c>
      <c r="AC148" s="4">
        <f>Table39[[#This Row],[LPN Admin Hours Contract]]/Table39[[#This Row],[LPN Admin Hours]]</f>
        <v>0</v>
      </c>
      <c r="AD148" s="3">
        <f>SUM(Table39[[#This Row],[CNA Hours]], Table39[[#This Row],[NA in Training Hours]], Table39[[#This Row],[Med Aide/Tech Hours]])</f>
        <v>162.82899999999998</v>
      </c>
      <c r="AE148" s="3">
        <f>SUM(Table39[[#This Row],[CNA Hours Contract]], Table39[[#This Row],[NA in Training Hours Contract]], Table39[[#This Row],[Med Aide/Tech Hours Contract]])</f>
        <v>52.982666666666674</v>
      </c>
      <c r="AF148" s="4">
        <f>Table39[[#This Row],[CNA/NA/Med Aide Contract Hours]]/Table39[[#This Row],[Total CNA, NA in Training, Med Aide/Tech Hours]]</f>
        <v>0.32538839314045215</v>
      </c>
      <c r="AG148" s="3">
        <v>158.61555555555555</v>
      </c>
      <c r="AH148" s="3">
        <v>52.982666666666674</v>
      </c>
      <c r="AI148" s="4">
        <f>Table39[[#This Row],[CNA Hours Contract]]/Table39[[#This Row],[CNA Hours]]</f>
        <v>0.3340319710831221</v>
      </c>
      <c r="AJ148" s="3">
        <v>4.2134444444444439</v>
      </c>
      <c r="AK148" s="3">
        <v>0</v>
      </c>
      <c r="AL148" s="4">
        <f>Table39[[#This Row],[NA in Training Hours Contract]]/Table39[[#This Row],[NA in Training Hours]]</f>
        <v>0</v>
      </c>
      <c r="AM148" s="3">
        <v>0</v>
      </c>
      <c r="AN148" s="3">
        <v>0</v>
      </c>
      <c r="AO148" s="4">
        <v>0</v>
      </c>
      <c r="AP148" s="1" t="s">
        <v>146</v>
      </c>
      <c r="AQ148" s="1">
        <v>3</v>
      </c>
    </row>
    <row r="149" spans="1:43" x14ac:dyDescent="0.2">
      <c r="A149" s="1" t="s">
        <v>220</v>
      </c>
      <c r="B149" s="1" t="s">
        <v>369</v>
      </c>
      <c r="C149" s="1" t="s">
        <v>469</v>
      </c>
      <c r="D149" s="1" t="s">
        <v>546</v>
      </c>
      <c r="E149" s="3">
        <v>31.022222222222222</v>
      </c>
      <c r="F149" s="3">
        <f t="shared" si="7"/>
        <v>153.68055555555554</v>
      </c>
      <c r="G149" s="3">
        <f>SUM(Table39[[#This Row],[RN Hours Contract (W/ Admin, DON)]], Table39[[#This Row],[LPN Contract Hours (w/ Admin)]], Table39[[#This Row],[CNA/NA/Med Aide Contract Hours]])</f>
        <v>10.322222222222223</v>
      </c>
      <c r="H149" s="4">
        <f>Table39[[#This Row],[Total Contract Hours]]/Table39[[#This Row],[Total Hours Nurse Staffing]]</f>
        <v>6.716674197921374E-2</v>
      </c>
      <c r="I149" s="3">
        <f>SUM(Table39[[#This Row],[RN Hours]], Table39[[#This Row],[RN Admin Hours]], Table39[[#This Row],[RN DON Hours]])</f>
        <v>29.391666666666666</v>
      </c>
      <c r="J149" s="3">
        <f t="shared" si="8"/>
        <v>1.8666666666666667</v>
      </c>
      <c r="K149" s="4">
        <f>Table39[[#This Row],[RN Hours Contract (W/ Admin, DON)]]/Table39[[#This Row],[RN Hours (w/ Admin, DON)]]</f>
        <v>6.3510065211227679E-2</v>
      </c>
      <c r="L149" s="3">
        <v>19.125</v>
      </c>
      <c r="M149" s="3">
        <v>1.8666666666666667</v>
      </c>
      <c r="N149" s="4">
        <f>Table39[[#This Row],[RN Hours Contract]]/Table39[[#This Row],[RN Hours]]</f>
        <v>9.7603485838779952E-2</v>
      </c>
      <c r="O149" s="3">
        <v>4.8666666666666663</v>
      </c>
      <c r="P149" s="3">
        <v>0</v>
      </c>
      <c r="Q149" s="4">
        <f>Table39[[#This Row],[RN Admin Hours Contract]]/Table39[[#This Row],[RN Admin Hours]]</f>
        <v>0</v>
      </c>
      <c r="R149" s="3">
        <v>5.4</v>
      </c>
      <c r="S149" s="3">
        <v>0</v>
      </c>
      <c r="T149" s="4">
        <f>Table39[[#This Row],[RN DON Hours Contract]]/Table39[[#This Row],[RN DON Hours]]</f>
        <v>0</v>
      </c>
      <c r="U149" s="3">
        <f>SUM(Table39[[#This Row],[LPN Hours]], Table39[[#This Row],[LPN Admin Hours]])</f>
        <v>34.638888888888886</v>
      </c>
      <c r="V149" s="3">
        <f>Table39[[#This Row],[LPN Hours Contract]]+Table39[[#This Row],[LPN Admin Hours Contract]]</f>
        <v>0.62222222222222223</v>
      </c>
      <c r="W149" s="4">
        <f t="shared" si="9"/>
        <v>1.7963111467522056E-2</v>
      </c>
      <c r="X149" s="3">
        <v>34.638888888888886</v>
      </c>
      <c r="Y149" s="3">
        <v>0.62222222222222223</v>
      </c>
      <c r="Z149" s="4">
        <f>Table39[[#This Row],[LPN Hours Contract]]/Table39[[#This Row],[LPN Hours]]</f>
        <v>1.7963111467522056E-2</v>
      </c>
      <c r="AA149" s="3">
        <v>0</v>
      </c>
      <c r="AB149" s="3">
        <v>0</v>
      </c>
      <c r="AC149" s="4">
        <v>0</v>
      </c>
      <c r="AD149" s="3">
        <f>SUM(Table39[[#This Row],[CNA Hours]], Table39[[#This Row],[NA in Training Hours]], Table39[[#This Row],[Med Aide/Tech Hours]])</f>
        <v>89.65</v>
      </c>
      <c r="AE149" s="3">
        <f>SUM(Table39[[#This Row],[CNA Hours Contract]], Table39[[#This Row],[NA in Training Hours Contract]], Table39[[#This Row],[Med Aide/Tech Hours Contract]])</f>
        <v>7.833333333333333</v>
      </c>
      <c r="AF149" s="4">
        <f>Table39[[#This Row],[CNA/NA/Med Aide Contract Hours]]/Table39[[#This Row],[Total CNA, NA in Training, Med Aide/Tech Hours]]</f>
        <v>8.7376835843093498E-2</v>
      </c>
      <c r="AG149" s="3">
        <v>80.561111111111117</v>
      </c>
      <c r="AH149" s="3">
        <v>7.833333333333333</v>
      </c>
      <c r="AI149" s="4">
        <f>Table39[[#This Row],[CNA Hours Contract]]/Table39[[#This Row],[CNA Hours]]</f>
        <v>9.7234673470795105E-2</v>
      </c>
      <c r="AJ149" s="3">
        <v>9.0888888888888886</v>
      </c>
      <c r="AK149" s="3">
        <v>0</v>
      </c>
      <c r="AL149" s="4">
        <f>Table39[[#This Row],[NA in Training Hours Contract]]/Table39[[#This Row],[NA in Training Hours]]</f>
        <v>0</v>
      </c>
      <c r="AM149" s="3">
        <v>0</v>
      </c>
      <c r="AN149" s="3">
        <v>0</v>
      </c>
      <c r="AO149" s="4">
        <v>0</v>
      </c>
      <c r="AP149" s="1" t="s">
        <v>147</v>
      </c>
      <c r="AQ149" s="1">
        <v>3</v>
      </c>
    </row>
    <row r="150" spans="1:43" x14ac:dyDescent="0.2">
      <c r="A150" s="1" t="s">
        <v>220</v>
      </c>
      <c r="B150" s="1" t="s">
        <v>370</v>
      </c>
      <c r="C150" s="1" t="s">
        <v>509</v>
      </c>
      <c r="D150" s="1" t="s">
        <v>538</v>
      </c>
      <c r="E150" s="3">
        <v>61.322222222222223</v>
      </c>
      <c r="F150" s="3">
        <f t="shared" si="7"/>
        <v>271.25088888888888</v>
      </c>
      <c r="G150" s="3">
        <f>SUM(Table39[[#This Row],[RN Hours Contract (W/ Admin, DON)]], Table39[[#This Row],[LPN Contract Hours (w/ Admin)]], Table39[[#This Row],[CNA/NA/Med Aide Contract Hours]])</f>
        <v>121.53466666666665</v>
      </c>
      <c r="H150" s="4">
        <f>Table39[[#This Row],[Total Contract Hours]]/Table39[[#This Row],[Total Hours Nurse Staffing]]</f>
        <v>0.44805260238778527</v>
      </c>
      <c r="I150" s="3">
        <f>SUM(Table39[[#This Row],[RN Hours]], Table39[[#This Row],[RN Admin Hours]], Table39[[#This Row],[RN DON Hours]])</f>
        <v>69.771111111111111</v>
      </c>
      <c r="J150" s="3">
        <f t="shared" si="8"/>
        <v>17.00366666666666</v>
      </c>
      <c r="K150" s="4">
        <f>Table39[[#This Row],[RN Hours Contract (W/ Admin, DON)]]/Table39[[#This Row],[RN Hours (w/ Admin, DON)]]</f>
        <v>0.24370640507054805</v>
      </c>
      <c r="L150" s="3">
        <v>46.857444444444447</v>
      </c>
      <c r="M150" s="3">
        <v>17.00366666666666</v>
      </c>
      <c r="N150" s="4">
        <f>Table39[[#This Row],[RN Hours Contract]]/Table39[[#This Row],[RN Hours]]</f>
        <v>0.36288079446643112</v>
      </c>
      <c r="O150" s="3">
        <v>12.413666666666664</v>
      </c>
      <c r="P150" s="3">
        <v>0</v>
      </c>
      <c r="Q150" s="4">
        <f>Table39[[#This Row],[RN Admin Hours Contract]]/Table39[[#This Row],[RN Admin Hours]]</f>
        <v>0</v>
      </c>
      <c r="R150" s="3">
        <v>10.5</v>
      </c>
      <c r="S150" s="3">
        <v>0</v>
      </c>
      <c r="T150" s="4">
        <f>Table39[[#This Row],[RN DON Hours Contract]]/Table39[[#This Row],[RN DON Hours]]</f>
        <v>0</v>
      </c>
      <c r="U150" s="3">
        <f>SUM(Table39[[#This Row],[LPN Hours]], Table39[[#This Row],[LPN Admin Hours]])</f>
        <v>59.13077777777778</v>
      </c>
      <c r="V150" s="3">
        <f>Table39[[#This Row],[LPN Hours Contract]]+Table39[[#This Row],[LPN Admin Hours Contract]]</f>
        <v>21.929333333333325</v>
      </c>
      <c r="W150" s="4">
        <f t="shared" si="9"/>
        <v>0.37086157425067207</v>
      </c>
      <c r="X150" s="3">
        <v>51.064111111111117</v>
      </c>
      <c r="Y150" s="3">
        <v>21.929333333333325</v>
      </c>
      <c r="Z150" s="4">
        <f>Table39[[#This Row],[LPN Hours Contract]]/Table39[[#This Row],[LPN Hours]]</f>
        <v>0.42944707850915059</v>
      </c>
      <c r="AA150" s="3">
        <v>8.0666666666666664</v>
      </c>
      <c r="AB150" s="3">
        <v>0</v>
      </c>
      <c r="AC150" s="4">
        <f>Table39[[#This Row],[LPN Admin Hours Contract]]/Table39[[#This Row],[LPN Admin Hours]]</f>
        <v>0</v>
      </c>
      <c r="AD150" s="3">
        <f>SUM(Table39[[#This Row],[CNA Hours]], Table39[[#This Row],[NA in Training Hours]], Table39[[#This Row],[Med Aide/Tech Hours]])</f>
        <v>142.34899999999999</v>
      </c>
      <c r="AE150" s="3">
        <f>SUM(Table39[[#This Row],[CNA Hours Contract]], Table39[[#This Row],[NA in Training Hours Contract]], Table39[[#This Row],[Med Aide/Tech Hours Contract]])</f>
        <v>82.601666666666659</v>
      </c>
      <c r="AF150" s="4">
        <f>Table39[[#This Row],[CNA/NA/Med Aide Contract Hours]]/Table39[[#This Row],[Total CNA, NA in Training, Med Aide/Tech Hours]]</f>
        <v>0.58027570735773815</v>
      </c>
      <c r="AG150" s="3">
        <v>142.34899999999999</v>
      </c>
      <c r="AH150" s="3">
        <v>82.601666666666659</v>
      </c>
      <c r="AI150" s="4">
        <f>Table39[[#This Row],[CNA Hours Contract]]/Table39[[#This Row],[CNA Hours]]</f>
        <v>0.58027570735773815</v>
      </c>
      <c r="AJ150" s="3">
        <v>0</v>
      </c>
      <c r="AK150" s="3">
        <v>0</v>
      </c>
      <c r="AL150" s="4">
        <v>0</v>
      </c>
      <c r="AM150" s="3">
        <v>0</v>
      </c>
      <c r="AN150" s="3">
        <v>0</v>
      </c>
      <c r="AO150" s="4">
        <v>0</v>
      </c>
      <c r="AP150" s="1" t="s">
        <v>148</v>
      </c>
      <c r="AQ150" s="1">
        <v>3</v>
      </c>
    </row>
    <row r="151" spans="1:43" x14ac:dyDescent="0.2">
      <c r="A151" s="1" t="s">
        <v>220</v>
      </c>
      <c r="B151" s="1" t="s">
        <v>371</v>
      </c>
      <c r="C151" s="1" t="s">
        <v>465</v>
      </c>
      <c r="D151" s="1" t="s">
        <v>546</v>
      </c>
      <c r="E151" s="3">
        <v>92.977777777777774</v>
      </c>
      <c r="F151" s="3">
        <f t="shared" si="7"/>
        <v>398.5383333333333</v>
      </c>
      <c r="G151" s="3">
        <f>SUM(Table39[[#This Row],[RN Hours Contract (W/ Admin, DON)]], Table39[[#This Row],[LPN Contract Hours (w/ Admin)]], Table39[[#This Row],[CNA/NA/Med Aide Contract Hours]])</f>
        <v>14.193222222222223</v>
      </c>
      <c r="H151" s="4">
        <f>Table39[[#This Row],[Total Contract Hours]]/Table39[[#This Row],[Total Hours Nurse Staffing]]</f>
        <v>3.5613192095002716E-2</v>
      </c>
      <c r="I151" s="3">
        <f>SUM(Table39[[#This Row],[RN Hours]], Table39[[#This Row],[RN Admin Hours]], Table39[[#This Row],[RN DON Hours]])</f>
        <v>105.08244444444443</v>
      </c>
      <c r="J151" s="3">
        <f t="shared" si="8"/>
        <v>0.52111111111111119</v>
      </c>
      <c r="K151" s="4">
        <f>Table39[[#This Row],[RN Hours Contract (W/ Admin, DON)]]/Table39[[#This Row],[RN Hours (w/ Admin, DON)]]</f>
        <v>4.9590691753141989E-3</v>
      </c>
      <c r="L151" s="3">
        <v>73.962111111111113</v>
      </c>
      <c r="M151" s="3">
        <v>0.52111111111111119</v>
      </c>
      <c r="N151" s="4">
        <f>Table39[[#This Row],[RN Hours Contract]]/Table39[[#This Row],[RN Hours]]</f>
        <v>7.045649499218069E-3</v>
      </c>
      <c r="O151" s="3">
        <v>25.875888888888888</v>
      </c>
      <c r="P151" s="3">
        <v>0</v>
      </c>
      <c r="Q151" s="4">
        <f>Table39[[#This Row],[RN Admin Hours Contract]]/Table39[[#This Row],[RN Admin Hours]]</f>
        <v>0</v>
      </c>
      <c r="R151" s="3">
        <v>5.2444444444444445</v>
      </c>
      <c r="S151" s="3">
        <v>0</v>
      </c>
      <c r="T151" s="4">
        <f>Table39[[#This Row],[RN DON Hours Contract]]/Table39[[#This Row],[RN DON Hours]]</f>
        <v>0</v>
      </c>
      <c r="U151" s="3">
        <f>SUM(Table39[[#This Row],[LPN Hours]], Table39[[#This Row],[LPN Admin Hours]])</f>
        <v>107.09822222222222</v>
      </c>
      <c r="V151" s="3">
        <f>Table39[[#This Row],[LPN Hours Contract]]+Table39[[#This Row],[LPN Admin Hours Contract]]</f>
        <v>0.29366666666666669</v>
      </c>
      <c r="W151" s="4">
        <f t="shared" si="9"/>
        <v>2.7420311987749568E-3</v>
      </c>
      <c r="X151" s="3">
        <v>106.29477777777778</v>
      </c>
      <c r="Y151" s="3">
        <v>0.29366666666666669</v>
      </c>
      <c r="Z151" s="4">
        <f>Table39[[#This Row],[LPN Hours Contract]]/Table39[[#This Row],[LPN Hours]]</f>
        <v>2.7627572379953862E-3</v>
      </c>
      <c r="AA151" s="3">
        <v>0.80344444444444452</v>
      </c>
      <c r="AB151" s="3">
        <v>0</v>
      </c>
      <c r="AC151" s="4">
        <f>Table39[[#This Row],[LPN Admin Hours Contract]]/Table39[[#This Row],[LPN Admin Hours]]</f>
        <v>0</v>
      </c>
      <c r="AD151" s="3">
        <f>SUM(Table39[[#This Row],[CNA Hours]], Table39[[#This Row],[NA in Training Hours]], Table39[[#This Row],[Med Aide/Tech Hours]])</f>
        <v>186.35766666666666</v>
      </c>
      <c r="AE151" s="3">
        <f>SUM(Table39[[#This Row],[CNA Hours Contract]], Table39[[#This Row],[NA in Training Hours Contract]], Table39[[#This Row],[Med Aide/Tech Hours Contract]])</f>
        <v>13.378444444444446</v>
      </c>
      <c r="AF151" s="4">
        <f>Table39[[#This Row],[CNA/NA/Med Aide Contract Hours]]/Table39[[#This Row],[Total CNA, NA in Training, Med Aide/Tech Hours]]</f>
        <v>7.1789074652743631E-2</v>
      </c>
      <c r="AG151" s="3">
        <v>158.84700000000001</v>
      </c>
      <c r="AH151" s="3">
        <v>13.378444444444446</v>
      </c>
      <c r="AI151" s="4">
        <f>Table39[[#This Row],[CNA Hours Contract]]/Table39[[#This Row],[CNA Hours]]</f>
        <v>8.4222204035609385E-2</v>
      </c>
      <c r="AJ151" s="3">
        <v>22.838444444444445</v>
      </c>
      <c r="AK151" s="3">
        <v>0</v>
      </c>
      <c r="AL151" s="4">
        <f>Table39[[#This Row],[NA in Training Hours Contract]]/Table39[[#This Row],[NA in Training Hours]]</f>
        <v>0</v>
      </c>
      <c r="AM151" s="3">
        <v>4.6722222222222225</v>
      </c>
      <c r="AN151" s="3">
        <v>0</v>
      </c>
      <c r="AO151" s="4">
        <f>Table39[[#This Row],[Med Aide/Tech Hours Contract]]/Table39[[#This Row],[Med Aide/Tech Hours]]</f>
        <v>0</v>
      </c>
      <c r="AP151" s="1" t="s">
        <v>149</v>
      </c>
      <c r="AQ151" s="1">
        <v>3</v>
      </c>
    </row>
    <row r="152" spans="1:43" x14ac:dyDescent="0.2">
      <c r="A152" s="1" t="s">
        <v>220</v>
      </c>
      <c r="B152" s="1" t="s">
        <v>372</v>
      </c>
      <c r="C152" s="1" t="s">
        <v>509</v>
      </c>
      <c r="D152" s="1" t="s">
        <v>538</v>
      </c>
      <c r="E152" s="3">
        <v>72.63333333333334</v>
      </c>
      <c r="F152" s="3">
        <f t="shared" si="7"/>
        <v>241.68055555555557</v>
      </c>
      <c r="G152" s="3">
        <f>SUM(Table39[[#This Row],[RN Hours Contract (W/ Admin, DON)]], Table39[[#This Row],[LPN Contract Hours (w/ Admin)]], Table39[[#This Row],[CNA/NA/Med Aide Contract Hours]])</f>
        <v>60.908333333333339</v>
      </c>
      <c r="H152" s="4">
        <f>Table39[[#This Row],[Total Contract Hours]]/Table39[[#This Row],[Total Hours Nurse Staffing]]</f>
        <v>0.25201999885064075</v>
      </c>
      <c r="I152" s="3">
        <f>SUM(Table39[[#This Row],[RN Hours]], Table39[[#This Row],[RN Admin Hours]], Table39[[#This Row],[RN DON Hours]])</f>
        <v>49.6</v>
      </c>
      <c r="J152" s="3">
        <f t="shared" si="8"/>
        <v>13.7</v>
      </c>
      <c r="K152" s="4">
        <f>Table39[[#This Row],[RN Hours Contract (W/ Admin, DON)]]/Table39[[#This Row],[RN Hours (w/ Admin, DON)]]</f>
        <v>0.27620967741935482</v>
      </c>
      <c r="L152" s="3">
        <v>37.866666666666667</v>
      </c>
      <c r="M152" s="3">
        <v>13.7</v>
      </c>
      <c r="N152" s="4">
        <f>Table39[[#This Row],[RN Hours Contract]]/Table39[[#This Row],[RN Hours]]</f>
        <v>0.36179577464788731</v>
      </c>
      <c r="O152" s="3">
        <v>5.6888888888888891</v>
      </c>
      <c r="P152" s="3">
        <v>0</v>
      </c>
      <c r="Q152" s="4">
        <f>Table39[[#This Row],[RN Admin Hours Contract]]/Table39[[#This Row],[RN Admin Hours]]</f>
        <v>0</v>
      </c>
      <c r="R152" s="3">
        <v>6.0444444444444443</v>
      </c>
      <c r="S152" s="3">
        <v>0</v>
      </c>
      <c r="T152" s="4">
        <f>Table39[[#This Row],[RN DON Hours Contract]]/Table39[[#This Row],[RN DON Hours]]</f>
        <v>0</v>
      </c>
      <c r="U152" s="3">
        <f>SUM(Table39[[#This Row],[LPN Hours]], Table39[[#This Row],[LPN Admin Hours]])</f>
        <v>53.37777777777778</v>
      </c>
      <c r="V152" s="3">
        <f>Table39[[#This Row],[LPN Hours Contract]]+Table39[[#This Row],[LPN Admin Hours Contract]]</f>
        <v>12.266666666666667</v>
      </c>
      <c r="W152" s="4">
        <f t="shared" si="9"/>
        <v>0.22980849292256453</v>
      </c>
      <c r="X152" s="3">
        <v>53.37777777777778</v>
      </c>
      <c r="Y152" s="3">
        <v>12.266666666666667</v>
      </c>
      <c r="Z152" s="4">
        <f>Table39[[#This Row],[LPN Hours Contract]]/Table39[[#This Row],[LPN Hours]]</f>
        <v>0.22980849292256453</v>
      </c>
      <c r="AA152" s="3">
        <v>0</v>
      </c>
      <c r="AB152" s="3">
        <v>0</v>
      </c>
      <c r="AC152" s="4">
        <v>0</v>
      </c>
      <c r="AD152" s="3">
        <f>SUM(Table39[[#This Row],[CNA Hours]], Table39[[#This Row],[NA in Training Hours]], Table39[[#This Row],[Med Aide/Tech Hours]])</f>
        <v>138.70277777777778</v>
      </c>
      <c r="AE152" s="3">
        <f>SUM(Table39[[#This Row],[CNA Hours Contract]], Table39[[#This Row],[NA in Training Hours Contract]], Table39[[#This Row],[Med Aide/Tech Hours Contract]])</f>
        <v>34.94166666666667</v>
      </c>
      <c r="AF152" s="4">
        <f>Table39[[#This Row],[CNA/NA/Med Aide Contract Hours]]/Table39[[#This Row],[Total CNA, NA in Training, Med Aide/Tech Hours]]</f>
        <v>0.25191756954318789</v>
      </c>
      <c r="AG152" s="3">
        <v>132.375</v>
      </c>
      <c r="AH152" s="3">
        <v>34.94166666666667</v>
      </c>
      <c r="AI152" s="4">
        <f>Table39[[#This Row],[CNA Hours Contract]]/Table39[[#This Row],[CNA Hours]]</f>
        <v>0.26395971041863397</v>
      </c>
      <c r="AJ152" s="3">
        <v>0</v>
      </c>
      <c r="AK152" s="3">
        <v>0</v>
      </c>
      <c r="AL152" s="4">
        <v>0</v>
      </c>
      <c r="AM152" s="3">
        <v>6.3277777777777775</v>
      </c>
      <c r="AN152" s="3">
        <v>0</v>
      </c>
      <c r="AO152" s="4">
        <f>Table39[[#This Row],[Med Aide/Tech Hours Contract]]/Table39[[#This Row],[Med Aide/Tech Hours]]</f>
        <v>0</v>
      </c>
      <c r="AP152" s="1" t="s">
        <v>150</v>
      </c>
      <c r="AQ152" s="1">
        <v>3</v>
      </c>
    </row>
    <row r="153" spans="1:43" x14ac:dyDescent="0.2">
      <c r="A153" s="1" t="s">
        <v>220</v>
      </c>
      <c r="B153" s="1" t="s">
        <v>373</v>
      </c>
      <c r="C153" s="1" t="s">
        <v>513</v>
      </c>
      <c r="D153" s="1" t="s">
        <v>545</v>
      </c>
      <c r="E153" s="3">
        <v>99.277777777777771</v>
      </c>
      <c r="F153" s="3">
        <f t="shared" si="7"/>
        <v>394.7646666666667</v>
      </c>
      <c r="G153" s="3">
        <f>SUM(Table39[[#This Row],[RN Hours Contract (W/ Admin, DON)]], Table39[[#This Row],[LPN Contract Hours (w/ Admin)]], Table39[[#This Row],[CNA/NA/Med Aide Contract Hours]])</f>
        <v>53.147777777777783</v>
      </c>
      <c r="H153" s="4">
        <f>Table39[[#This Row],[Total Contract Hours]]/Table39[[#This Row],[Total Hours Nurse Staffing]]</f>
        <v>0.134631547008879</v>
      </c>
      <c r="I153" s="3">
        <f>SUM(Table39[[#This Row],[RN Hours]], Table39[[#This Row],[RN Admin Hours]], Table39[[#This Row],[RN DON Hours]])</f>
        <v>53.312777777777782</v>
      </c>
      <c r="J153" s="3">
        <f t="shared" si="8"/>
        <v>9.213444444444443</v>
      </c>
      <c r="K153" s="4">
        <f>Table39[[#This Row],[RN Hours Contract (W/ Admin, DON)]]/Table39[[#This Row],[RN Hours (w/ Admin, DON)]]</f>
        <v>0.17281869053697776</v>
      </c>
      <c r="L153" s="3">
        <v>35.612777777777779</v>
      </c>
      <c r="M153" s="3">
        <v>9.213444444444443</v>
      </c>
      <c r="N153" s="4">
        <f>Table39[[#This Row],[RN Hours Contract]]/Table39[[#This Row],[RN Hours]]</f>
        <v>0.25871176076002678</v>
      </c>
      <c r="O153" s="3">
        <v>12.366666666666667</v>
      </c>
      <c r="P153" s="3">
        <v>0</v>
      </c>
      <c r="Q153" s="4">
        <f>Table39[[#This Row],[RN Admin Hours Contract]]/Table39[[#This Row],[RN Admin Hours]]</f>
        <v>0</v>
      </c>
      <c r="R153" s="3">
        <v>5.333333333333333</v>
      </c>
      <c r="S153" s="3">
        <v>0</v>
      </c>
      <c r="T153" s="4">
        <f>Table39[[#This Row],[RN DON Hours Contract]]/Table39[[#This Row],[RN DON Hours]]</f>
        <v>0</v>
      </c>
      <c r="U153" s="3">
        <f>SUM(Table39[[#This Row],[LPN Hours]], Table39[[#This Row],[LPN Admin Hours]])</f>
        <v>125.5118888888889</v>
      </c>
      <c r="V153" s="3">
        <f>Table39[[#This Row],[LPN Hours Contract]]+Table39[[#This Row],[LPN Admin Hours Contract]]</f>
        <v>0.27777777777777779</v>
      </c>
      <c r="W153" s="4">
        <f t="shared" si="9"/>
        <v>2.2131590898427506E-3</v>
      </c>
      <c r="X153" s="3">
        <v>112.36144444444446</v>
      </c>
      <c r="Y153" s="3">
        <v>0.27777777777777779</v>
      </c>
      <c r="Z153" s="4">
        <f>Table39[[#This Row],[LPN Hours Contract]]/Table39[[#This Row],[LPN Hours]]</f>
        <v>2.4721805522455805E-3</v>
      </c>
      <c r="AA153" s="3">
        <v>13.150444444444442</v>
      </c>
      <c r="AB153" s="3">
        <v>0</v>
      </c>
      <c r="AC153" s="4">
        <f>Table39[[#This Row],[LPN Admin Hours Contract]]/Table39[[#This Row],[LPN Admin Hours]]</f>
        <v>0</v>
      </c>
      <c r="AD153" s="3">
        <f>SUM(Table39[[#This Row],[CNA Hours]], Table39[[#This Row],[NA in Training Hours]], Table39[[#This Row],[Med Aide/Tech Hours]])</f>
        <v>215.94</v>
      </c>
      <c r="AE153" s="3">
        <f>SUM(Table39[[#This Row],[CNA Hours Contract]], Table39[[#This Row],[NA in Training Hours Contract]], Table39[[#This Row],[Med Aide/Tech Hours Contract]])</f>
        <v>43.656555555555563</v>
      </c>
      <c r="AF153" s="4">
        <f>Table39[[#This Row],[CNA/NA/Med Aide Contract Hours]]/Table39[[#This Row],[Total CNA, NA in Training, Med Aide/Tech Hours]]</f>
        <v>0.20216984141685451</v>
      </c>
      <c r="AG153" s="3">
        <v>202.59700000000001</v>
      </c>
      <c r="AH153" s="3">
        <v>43.656555555555563</v>
      </c>
      <c r="AI153" s="4">
        <f>Table39[[#This Row],[CNA Hours Contract]]/Table39[[#This Row],[CNA Hours]]</f>
        <v>0.21548470883357385</v>
      </c>
      <c r="AJ153" s="3">
        <v>13.342999999999996</v>
      </c>
      <c r="AK153" s="3">
        <v>0</v>
      </c>
      <c r="AL153" s="4">
        <f>Table39[[#This Row],[NA in Training Hours Contract]]/Table39[[#This Row],[NA in Training Hours]]</f>
        <v>0</v>
      </c>
      <c r="AM153" s="3">
        <v>0</v>
      </c>
      <c r="AN153" s="3">
        <v>0</v>
      </c>
      <c r="AO153" s="4">
        <v>0</v>
      </c>
      <c r="AP153" s="1" t="s">
        <v>151</v>
      </c>
      <c r="AQ153" s="1">
        <v>3</v>
      </c>
    </row>
    <row r="154" spans="1:43" x14ac:dyDescent="0.2">
      <c r="A154" s="1" t="s">
        <v>220</v>
      </c>
      <c r="B154" s="1" t="s">
        <v>374</v>
      </c>
      <c r="C154" s="1" t="s">
        <v>486</v>
      </c>
      <c r="D154" s="1" t="s">
        <v>537</v>
      </c>
      <c r="E154" s="3">
        <v>56.62222222222222</v>
      </c>
      <c r="F154" s="3">
        <f t="shared" ref="F154:F217" si="10">SUM(I154,U154,AD154)</f>
        <v>289.20555555555552</v>
      </c>
      <c r="G154" s="3">
        <f>SUM(Table39[[#This Row],[RN Hours Contract (W/ Admin, DON)]], Table39[[#This Row],[LPN Contract Hours (w/ Admin)]], Table39[[#This Row],[CNA/NA/Med Aide Contract Hours]])</f>
        <v>101.19833333333335</v>
      </c>
      <c r="H154" s="4">
        <f>Table39[[#This Row],[Total Contract Hours]]/Table39[[#This Row],[Total Hours Nurse Staffing]]</f>
        <v>0.34991835872217003</v>
      </c>
      <c r="I154" s="3">
        <f>SUM(Table39[[#This Row],[RN Hours]], Table39[[#This Row],[RN Admin Hours]], Table39[[#This Row],[RN DON Hours]])</f>
        <v>52.422333333333341</v>
      </c>
      <c r="J154" s="3">
        <f t="shared" si="8"/>
        <v>15.672222222222219</v>
      </c>
      <c r="K154" s="4">
        <f>Table39[[#This Row],[RN Hours Contract (W/ Admin, DON)]]/Table39[[#This Row],[RN Hours (w/ Admin, DON)]]</f>
        <v>0.29896079067233844</v>
      </c>
      <c r="L154" s="3">
        <v>34.070444444444448</v>
      </c>
      <c r="M154" s="3">
        <v>15.672222222222219</v>
      </c>
      <c r="N154" s="4">
        <f>Table39[[#This Row],[RN Hours Contract]]/Table39[[#This Row],[RN Hours]]</f>
        <v>0.45999465160419251</v>
      </c>
      <c r="O154" s="3">
        <v>12.813000000000001</v>
      </c>
      <c r="P154" s="3">
        <v>0</v>
      </c>
      <c r="Q154" s="4">
        <f>Table39[[#This Row],[RN Admin Hours Contract]]/Table39[[#This Row],[RN Admin Hours]]</f>
        <v>0</v>
      </c>
      <c r="R154" s="3">
        <v>5.5388888888888888</v>
      </c>
      <c r="S154" s="3">
        <v>0</v>
      </c>
      <c r="T154" s="4">
        <f>Table39[[#This Row],[RN DON Hours Contract]]/Table39[[#This Row],[RN DON Hours]]</f>
        <v>0</v>
      </c>
      <c r="U154" s="3">
        <f>SUM(Table39[[#This Row],[LPN Hours]], Table39[[#This Row],[LPN Admin Hours]])</f>
        <v>60.731222222222222</v>
      </c>
      <c r="V154" s="3">
        <f>Table39[[#This Row],[LPN Hours Contract]]+Table39[[#This Row],[LPN Admin Hours Contract]]</f>
        <v>19.591111111111108</v>
      </c>
      <c r="W154" s="4">
        <f t="shared" si="9"/>
        <v>0.32258713713063564</v>
      </c>
      <c r="X154" s="3">
        <v>49.711555555555556</v>
      </c>
      <c r="Y154" s="3">
        <v>19.591111111111108</v>
      </c>
      <c r="Z154" s="4">
        <f>Table39[[#This Row],[LPN Hours Contract]]/Table39[[#This Row],[LPN Hours]]</f>
        <v>0.3940957166230073</v>
      </c>
      <c r="AA154" s="3">
        <v>11.019666666666664</v>
      </c>
      <c r="AB154" s="3">
        <v>0</v>
      </c>
      <c r="AC154" s="4">
        <f>Table39[[#This Row],[LPN Admin Hours Contract]]/Table39[[#This Row],[LPN Admin Hours]]</f>
        <v>0</v>
      </c>
      <c r="AD154" s="3">
        <f>SUM(Table39[[#This Row],[CNA Hours]], Table39[[#This Row],[NA in Training Hours]], Table39[[#This Row],[Med Aide/Tech Hours]])</f>
        <v>176.05199999999999</v>
      </c>
      <c r="AE154" s="3">
        <f>SUM(Table39[[#This Row],[CNA Hours Contract]], Table39[[#This Row],[NA in Training Hours Contract]], Table39[[#This Row],[Med Aide/Tech Hours Contract]])</f>
        <v>65.935000000000016</v>
      </c>
      <c r="AF154" s="4">
        <f>Table39[[#This Row],[CNA/NA/Med Aide Contract Hours]]/Table39[[#This Row],[Total CNA, NA in Training, Med Aide/Tech Hours]]</f>
        <v>0.37452002817349428</v>
      </c>
      <c r="AG154" s="3">
        <v>156.136</v>
      </c>
      <c r="AH154" s="3">
        <v>65.935000000000016</v>
      </c>
      <c r="AI154" s="4">
        <f>Table39[[#This Row],[CNA Hours Contract]]/Table39[[#This Row],[CNA Hours]]</f>
        <v>0.42229210431931147</v>
      </c>
      <c r="AJ154" s="3">
        <v>0</v>
      </c>
      <c r="AK154" s="3">
        <v>0</v>
      </c>
      <c r="AL154" s="4">
        <v>0</v>
      </c>
      <c r="AM154" s="3">
        <v>19.916000000000004</v>
      </c>
      <c r="AN154" s="3">
        <v>0</v>
      </c>
      <c r="AO154" s="4">
        <f>Table39[[#This Row],[Med Aide/Tech Hours Contract]]/Table39[[#This Row],[Med Aide/Tech Hours]]</f>
        <v>0</v>
      </c>
      <c r="AP154" s="1" t="s">
        <v>152</v>
      </c>
      <c r="AQ154" s="1">
        <v>3</v>
      </c>
    </row>
    <row r="155" spans="1:43" x14ac:dyDescent="0.2">
      <c r="A155" s="1" t="s">
        <v>220</v>
      </c>
      <c r="B155" s="1" t="s">
        <v>375</v>
      </c>
      <c r="C155" s="1" t="s">
        <v>489</v>
      </c>
      <c r="D155" s="1" t="s">
        <v>541</v>
      </c>
      <c r="E155" s="3">
        <v>139.77777777777777</v>
      </c>
      <c r="F155" s="3">
        <f t="shared" si="10"/>
        <v>543.09611111111121</v>
      </c>
      <c r="G155" s="3">
        <f>SUM(Table39[[#This Row],[RN Hours Contract (W/ Admin, DON)]], Table39[[#This Row],[LPN Contract Hours (w/ Admin)]], Table39[[#This Row],[CNA/NA/Med Aide Contract Hours]])</f>
        <v>148.05911111111112</v>
      </c>
      <c r="H155" s="4">
        <f>Table39[[#This Row],[Total Contract Hours]]/Table39[[#This Row],[Total Hours Nurse Staffing]]</f>
        <v>0.27262045903477283</v>
      </c>
      <c r="I155" s="3">
        <f>SUM(Table39[[#This Row],[RN Hours]], Table39[[#This Row],[RN Admin Hours]], Table39[[#This Row],[RN DON Hours]])</f>
        <v>158.68788888888892</v>
      </c>
      <c r="J155" s="3">
        <f t="shared" si="8"/>
        <v>30.243444444444442</v>
      </c>
      <c r="K155" s="4">
        <f>Table39[[#This Row],[RN Hours Contract (W/ Admin, DON)]]/Table39[[#This Row],[RN Hours (w/ Admin, DON)]]</f>
        <v>0.19058445263973792</v>
      </c>
      <c r="L155" s="3">
        <v>90.707333333333338</v>
      </c>
      <c r="M155" s="3">
        <v>30.243444444444442</v>
      </c>
      <c r="N155" s="4">
        <f>Table39[[#This Row],[RN Hours Contract]]/Table39[[#This Row],[RN Hours]]</f>
        <v>0.33341785424674714</v>
      </c>
      <c r="O155" s="3">
        <v>63.00277777777778</v>
      </c>
      <c r="P155" s="3">
        <v>0</v>
      </c>
      <c r="Q155" s="4">
        <f>Table39[[#This Row],[RN Admin Hours Contract]]/Table39[[#This Row],[RN Admin Hours]]</f>
        <v>0</v>
      </c>
      <c r="R155" s="3">
        <v>4.9777777777777779</v>
      </c>
      <c r="S155" s="3">
        <v>0</v>
      </c>
      <c r="T155" s="4">
        <f>Table39[[#This Row],[RN DON Hours Contract]]/Table39[[#This Row],[RN DON Hours]]</f>
        <v>0</v>
      </c>
      <c r="U155" s="3">
        <f>SUM(Table39[[#This Row],[LPN Hours]], Table39[[#This Row],[LPN Admin Hours]])</f>
        <v>94.904222222222216</v>
      </c>
      <c r="V155" s="3">
        <f>Table39[[#This Row],[LPN Hours Contract]]+Table39[[#This Row],[LPN Admin Hours Contract]]</f>
        <v>21.765333333333331</v>
      </c>
      <c r="W155" s="4">
        <f t="shared" si="9"/>
        <v>0.22933998955672266</v>
      </c>
      <c r="X155" s="3">
        <v>82.609777777777779</v>
      </c>
      <c r="Y155" s="3">
        <v>21.765333333333331</v>
      </c>
      <c r="Z155" s="4">
        <f>Table39[[#This Row],[LPN Hours Contract]]/Table39[[#This Row],[LPN Hours]]</f>
        <v>0.26347163639493842</v>
      </c>
      <c r="AA155" s="3">
        <v>12.294444444444444</v>
      </c>
      <c r="AB155" s="3">
        <v>0</v>
      </c>
      <c r="AC155" s="4">
        <f>Table39[[#This Row],[LPN Admin Hours Contract]]/Table39[[#This Row],[LPN Admin Hours]]</f>
        <v>0</v>
      </c>
      <c r="AD155" s="3">
        <f>SUM(Table39[[#This Row],[CNA Hours]], Table39[[#This Row],[NA in Training Hours]], Table39[[#This Row],[Med Aide/Tech Hours]])</f>
        <v>289.50400000000002</v>
      </c>
      <c r="AE155" s="3">
        <f>SUM(Table39[[#This Row],[CNA Hours Contract]], Table39[[#This Row],[NA in Training Hours Contract]], Table39[[#This Row],[Med Aide/Tech Hours Contract]])</f>
        <v>96.050333333333342</v>
      </c>
      <c r="AF155" s="4">
        <f>Table39[[#This Row],[CNA/NA/Med Aide Contract Hours]]/Table39[[#This Row],[Total CNA, NA in Training, Med Aide/Tech Hours]]</f>
        <v>0.33177549648133819</v>
      </c>
      <c r="AG155" s="3">
        <v>270.80955555555556</v>
      </c>
      <c r="AH155" s="3">
        <v>96.050333333333342</v>
      </c>
      <c r="AI155" s="4">
        <f>Table39[[#This Row],[CNA Hours Contract]]/Table39[[#This Row],[CNA Hours]]</f>
        <v>0.35467852357088991</v>
      </c>
      <c r="AJ155" s="3">
        <v>0</v>
      </c>
      <c r="AK155" s="3">
        <v>0</v>
      </c>
      <c r="AL155" s="4">
        <v>0</v>
      </c>
      <c r="AM155" s="3">
        <v>18.694444444444443</v>
      </c>
      <c r="AN155" s="3">
        <v>0</v>
      </c>
      <c r="AO155" s="4">
        <f>Table39[[#This Row],[Med Aide/Tech Hours Contract]]/Table39[[#This Row],[Med Aide/Tech Hours]]</f>
        <v>0</v>
      </c>
      <c r="AP155" s="1" t="s">
        <v>153</v>
      </c>
      <c r="AQ155" s="1">
        <v>3</v>
      </c>
    </row>
    <row r="156" spans="1:43" x14ac:dyDescent="0.2">
      <c r="A156" s="1" t="s">
        <v>220</v>
      </c>
      <c r="B156" s="1" t="s">
        <v>376</v>
      </c>
      <c r="C156" s="1" t="s">
        <v>514</v>
      </c>
      <c r="D156" s="1" t="s">
        <v>540</v>
      </c>
      <c r="E156" s="3">
        <v>63.222222222222221</v>
      </c>
      <c r="F156" s="3">
        <f t="shared" si="10"/>
        <v>313.08877777777775</v>
      </c>
      <c r="G156" s="3">
        <f>SUM(Table39[[#This Row],[RN Hours Contract (W/ Admin, DON)]], Table39[[#This Row],[LPN Contract Hours (w/ Admin)]], Table39[[#This Row],[CNA/NA/Med Aide Contract Hours]])</f>
        <v>32.906444444444446</v>
      </c>
      <c r="H156" s="4">
        <f>Table39[[#This Row],[Total Contract Hours]]/Table39[[#This Row],[Total Hours Nurse Staffing]]</f>
        <v>0.10510259958215616</v>
      </c>
      <c r="I156" s="3">
        <f>SUM(Table39[[#This Row],[RN Hours]], Table39[[#This Row],[RN Admin Hours]], Table39[[#This Row],[RN DON Hours]])</f>
        <v>54.793333333333337</v>
      </c>
      <c r="J156" s="3">
        <f t="shared" si="8"/>
        <v>0</v>
      </c>
      <c r="K156" s="4">
        <f>Table39[[#This Row],[RN Hours Contract (W/ Admin, DON)]]/Table39[[#This Row],[RN Hours (w/ Admin, DON)]]</f>
        <v>0</v>
      </c>
      <c r="L156" s="3">
        <v>41.282222222222224</v>
      </c>
      <c r="M156" s="3">
        <v>0</v>
      </c>
      <c r="N156" s="4">
        <f>Table39[[#This Row],[RN Hours Contract]]/Table39[[#This Row],[RN Hours]]</f>
        <v>0</v>
      </c>
      <c r="O156" s="3">
        <v>7.2888888888888888</v>
      </c>
      <c r="P156" s="3">
        <v>0</v>
      </c>
      <c r="Q156" s="4">
        <f>Table39[[#This Row],[RN Admin Hours Contract]]/Table39[[#This Row],[RN Admin Hours]]</f>
        <v>0</v>
      </c>
      <c r="R156" s="3">
        <v>6.2222222222222223</v>
      </c>
      <c r="S156" s="3">
        <v>0</v>
      </c>
      <c r="T156" s="4">
        <f>Table39[[#This Row],[RN DON Hours Contract]]/Table39[[#This Row],[RN DON Hours]]</f>
        <v>0</v>
      </c>
      <c r="U156" s="3">
        <f>SUM(Table39[[#This Row],[LPN Hours]], Table39[[#This Row],[LPN Admin Hours]])</f>
        <v>93.60533333333332</v>
      </c>
      <c r="V156" s="3">
        <f>Table39[[#This Row],[LPN Hours Contract]]+Table39[[#This Row],[LPN Admin Hours Contract]]</f>
        <v>16.668444444444443</v>
      </c>
      <c r="W156" s="4">
        <f t="shared" si="9"/>
        <v>0.17807152488937003</v>
      </c>
      <c r="X156" s="3">
        <v>87.292999999999992</v>
      </c>
      <c r="Y156" s="3">
        <v>16.668444444444443</v>
      </c>
      <c r="Z156" s="4">
        <f>Table39[[#This Row],[LPN Hours Contract]]/Table39[[#This Row],[LPN Hours]]</f>
        <v>0.19094823690839408</v>
      </c>
      <c r="AA156" s="3">
        <v>6.3123333333333331</v>
      </c>
      <c r="AB156" s="3">
        <v>0</v>
      </c>
      <c r="AC156" s="4">
        <f>Table39[[#This Row],[LPN Admin Hours Contract]]/Table39[[#This Row],[LPN Admin Hours]]</f>
        <v>0</v>
      </c>
      <c r="AD156" s="3">
        <f>SUM(Table39[[#This Row],[CNA Hours]], Table39[[#This Row],[NA in Training Hours]], Table39[[#This Row],[Med Aide/Tech Hours]])</f>
        <v>164.69011111111112</v>
      </c>
      <c r="AE156" s="3">
        <f>SUM(Table39[[#This Row],[CNA Hours Contract]], Table39[[#This Row],[NA in Training Hours Contract]], Table39[[#This Row],[Med Aide/Tech Hours Contract]])</f>
        <v>16.238</v>
      </c>
      <c r="AF156" s="4">
        <f>Table39[[#This Row],[CNA/NA/Med Aide Contract Hours]]/Table39[[#This Row],[Total CNA, NA in Training, Med Aide/Tech Hours]]</f>
        <v>9.8597298225421334E-2</v>
      </c>
      <c r="AG156" s="3">
        <v>163.11466666666666</v>
      </c>
      <c r="AH156" s="3">
        <v>16.238</v>
      </c>
      <c r="AI156" s="4">
        <f>Table39[[#This Row],[CNA Hours Contract]]/Table39[[#This Row],[CNA Hours]]</f>
        <v>9.9549601098613646E-2</v>
      </c>
      <c r="AJ156" s="3">
        <v>0</v>
      </c>
      <c r="AK156" s="3">
        <v>0</v>
      </c>
      <c r="AL156" s="4">
        <v>0</v>
      </c>
      <c r="AM156" s="3">
        <v>1.5754444444444444</v>
      </c>
      <c r="AN156" s="3">
        <v>0</v>
      </c>
      <c r="AO156" s="4">
        <f>Table39[[#This Row],[Med Aide/Tech Hours Contract]]/Table39[[#This Row],[Med Aide/Tech Hours]]</f>
        <v>0</v>
      </c>
      <c r="AP156" s="1" t="s">
        <v>154</v>
      </c>
      <c r="AQ156" s="1">
        <v>3</v>
      </c>
    </row>
    <row r="157" spans="1:43" x14ac:dyDescent="0.2">
      <c r="A157" s="1" t="s">
        <v>220</v>
      </c>
      <c r="B157" s="1" t="s">
        <v>377</v>
      </c>
      <c r="C157" s="1" t="s">
        <v>515</v>
      </c>
      <c r="D157" s="1" t="s">
        <v>537</v>
      </c>
      <c r="E157" s="3">
        <v>71.188888888888883</v>
      </c>
      <c r="F157" s="3">
        <f t="shared" si="10"/>
        <v>307.63077777777778</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51.146111111111111</v>
      </c>
      <c r="J157" s="3">
        <f t="shared" si="8"/>
        <v>0</v>
      </c>
      <c r="K157" s="4">
        <f>Table39[[#This Row],[RN Hours Contract (W/ Admin, DON)]]/Table39[[#This Row],[RN Hours (w/ Admin, DON)]]</f>
        <v>0</v>
      </c>
      <c r="L157" s="3">
        <v>23.146111111111111</v>
      </c>
      <c r="M157" s="3">
        <v>0</v>
      </c>
      <c r="N157" s="4">
        <f>Table39[[#This Row],[RN Hours Contract]]/Table39[[#This Row],[RN Hours]]</f>
        <v>0</v>
      </c>
      <c r="O157" s="3">
        <v>22.4</v>
      </c>
      <c r="P157" s="3">
        <v>0</v>
      </c>
      <c r="Q157" s="4">
        <f>Table39[[#This Row],[RN Admin Hours Contract]]/Table39[[#This Row],[RN Admin Hours]]</f>
        <v>0</v>
      </c>
      <c r="R157" s="3">
        <v>5.6</v>
      </c>
      <c r="S157" s="3">
        <v>0</v>
      </c>
      <c r="T157" s="4">
        <f>Table39[[#This Row],[RN DON Hours Contract]]/Table39[[#This Row],[RN DON Hours]]</f>
        <v>0</v>
      </c>
      <c r="U157" s="3">
        <f>SUM(Table39[[#This Row],[LPN Hours]], Table39[[#This Row],[LPN Admin Hours]])</f>
        <v>69.445111111111117</v>
      </c>
      <c r="V157" s="3">
        <f>Table39[[#This Row],[LPN Hours Contract]]+Table39[[#This Row],[LPN Admin Hours Contract]]</f>
        <v>0</v>
      </c>
      <c r="W157" s="4">
        <f t="shared" si="9"/>
        <v>0</v>
      </c>
      <c r="X157" s="3">
        <v>63.845111111111116</v>
      </c>
      <c r="Y157" s="3">
        <v>0</v>
      </c>
      <c r="Z157" s="4">
        <f>Table39[[#This Row],[LPN Hours Contract]]/Table39[[#This Row],[LPN Hours]]</f>
        <v>0</v>
      </c>
      <c r="AA157" s="3">
        <v>5.6</v>
      </c>
      <c r="AB157" s="3">
        <v>0</v>
      </c>
      <c r="AC157" s="4">
        <f>Table39[[#This Row],[LPN Admin Hours Contract]]/Table39[[#This Row],[LPN Admin Hours]]</f>
        <v>0</v>
      </c>
      <c r="AD157" s="3">
        <f>SUM(Table39[[#This Row],[CNA Hours]], Table39[[#This Row],[NA in Training Hours]], Table39[[#This Row],[Med Aide/Tech Hours]])</f>
        <v>187.03955555555558</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138.72444444444446</v>
      </c>
      <c r="AH157" s="3">
        <v>0</v>
      </c>
      <c r="AI157" s="4">
        <f>Table39[[#This Row],[CNA Hours Contract]]/Table39[[#This Row],[CNA Hours]]</f>
        <v>0</v>
      </c>
      <c r="AJ157" s="3">
        <v>0</v>
      </c>
      <c r="AK157" s="3">
        <v>0</v>
      </c>
      <c r="AL157" s="4">
        <v>0</v>
      </c>
      <c r="AM157" s="3">
        <v>48.315111111111108</v>
      </c>
      <c r="AN157" s="3">
        <v>0</v>
      </c>
      <c r="AO157" s="4">
        <f>Table39[[#This Row],[Med Aide/Tech Hours Contract]]/Table39[[#This Row],[Med Aide/Tech Hours]]</f>
        <v>0</v>
      </c>
      <c r="AP157" s="1" t="s">
        <v>155</v>
      </c>
      <c r="AQ157" s="1">
        <v>3</v>
      </c>
    </row>
    <row r="158" spans="1:43" x14ac:dyDescent="0.2">
      <c r="A158" s="1" t="s">
        <v>220</v>
      </c>
      <c r="B158" s="1" t="s">
        <v>378</v>
      </c>
      <c r="C158" s="1" t="s">
        <v>460</v>
      </c>
      <c r="D158" s="1" t="s">
        <v>552</v>
      </c>
      <c r="E158" s="3">
        <v>153.93333333333334</v>
      </c>
      <c r="F158" s="3">
        <f t="shared" si="10"/>
        <v>541.79166666666663</v>
      </c>
      <c r="G158" s="3">
        <f>SUM(Table39[[#This Row],[RN Hours Contract (W/ Admin, DON)]], Table39[[#This Row],[LPN Contract Hours (w/ Admin)]], Table39[[#This Row],[CNA/NA/Med Aide Contract Hours]])</f>
        <v>194.86111111111111</v>
      </c>
      <c r="H158" s="4">
        <f>Table39[[#This Row],[Total Contract Hours]]/Table39[[#This Row],[Total Hours Nurse Staffing]]</f>
        <v>0.35966059114563309</v>
      </c>
      <c r="I158" s="3">
        <f>SUM(Table39[[#This Row],[RN Hours]], Table39[[#This Row],[RN Admin Hours]], Table39[[#This Row],[RN DON Hours]])</f>
        <v>93.013888888888886</v>
      </c>
      <c r="J158" s="3">
        <f t="shared" si="8"/>
        <v>23.136111111111113</v>
      </c>
      <c r="K158" s="4">
        <f>Table39[[#This Row],[RN Hours Contract (W/ Admin, DON)]]/Table39[[#This Row],[RN Hours (w/ Admin, DON)]]</f>
        <v>0.24873824100343439</v>
      </c>
      <c r="L158" s="3">
        <v>81.316666666666663</v>
      </c>
      <c r="M158" s="3">
        <v>23.136111111111113</v>
      </c>
      <c r="N158" s="4">
        <f>Table39[[#This Row],[RN Hours Contract]]/Table39[[#This Row],[RN Hours]]</f>
        <v>0.2845186855229897</v>
      </c>
      <c r="O158" s="3">
        <v>6.0694444444444446</v>
      </c>
      <c r="P158" s="3">
        <v>0</v>
      </c>
      <c r="Q158" s="4">
        <f>Table39[[#This Row],[RN Admin Hours Contract]]/Table39[[#This Row],[RN Admin Hours]]</f>
        <v>0</v>
      </c>
      <c r="R158" s="3">
        <v>5.6277777777777782</v>
      </c>
      <c r="S158" s="3">
        <v>0</v>
      </c>
      <c r="T158" s="4">
        <f>Table39[[#This Row],[RN DON Hours Contract]]/Table39[[#This Row],[RN DON Hours]]</f>
        <v>0</v>
      </c>
      <c r="U158" s="3">
        <f>SUM(Table39[[#This Row],[LPN Hours]], Table39[[#This Row],[LPN Admin Hours]])</f>
        <v>151.53888888888889</v>
      </c>
      <c r="V158" s="3">
        <f>Table39[[#This Row],[LPN Hours Contract]]+Table39[[#This Row],[LPN Admin Hours Contract]]</f>
        <v>43.772222222222226</v>
      </c>
      <c r="W158" s="4">
        <f t="shared" si="9"/>
        <v>0.28885141327858638</v>
      </c>
      <c r="X158" s="3">
        <v>134.36388888888888</v>
      </c>
      <c r="Y158" s="3">
        <v>43.772222222222226</v>
      </c>
      <c r="Z158" s="4">
        <f>Table39[[#This Row],[LPN Hours Contract]]/Table39[[#This Row],[LPN Hours]]</f>
        <v>0.32577370738665734</v>
      </c>
      <c r="AA158" s="3">
        <v>17.175000000000001</v>
      </c>
      <c r="AB158" s="3">
        <v>0</v>
      </c>
      <c r="AC158" s="4">
        <f>Table39[[#This Row],[LPN Admin Hours Contract]]/Table39[[#This Row],[LPN Admin Hours]]</f>
        <v>0</v>
      </c>
      <c r="AD158" s="3">
        <f>SUM(Table39[[#This Row],[CNA Hours]], Table39[[#This Row],[NA in Training Hours]], Table39[[#This Row],[Med Aide/Tech Hours]])</f>
        <v>297.23888888888888</v>
      </c>
      <c r="AE158" s="3">
        <f>SUM(Table39[[#This Row],[CNA Hours Contract]], Table39[[#This Row],[NA in Training Hours Contract]], Table39[[#This Row],[Med Aide/Tech Hours Contract]])</f>
        <v>127.95277777777778</v>
      </c>
      <c r="AF158" s="4">
        <f>Table39[[#This Row],[CNA/NA/Med Aide Contract Hours]]/Table39[[#This Row],[Total CNA, NA in Training, Med Aide/Tech Hours]]</f>
        <v>0.43047118853148425</v>
      </c>
      <c r="AG158" s="3">
        <v>297.16666666666669</v>
      </c>
      <c r="AH158" s="3">
        <v>127.95277777777778</v>
      </c>
      <c r="AI158" s="4">
        <f>Table39[[#This Row],[CNA Hours Contract]]/Table39[[#This Row],[CNA Hours]]</f>
        <v>0.43057580856234812</v>
      </c>
      <c r="AJ158" s="3">
        <v>0</v>
      </c>
      <c r="AK158" s="3">
        <v>0</v>
      </c>
      <c r="AL158" s="4">
        <v>0</v>
      </c>
      <c r="AM158" s="3">
        <v>7.2222222222222215E-2</v>
      </c>
      <c r="AN158" s="3">
        <v>0</v>
      </c>
      <c r="AO158" s="4">
        <f>Table39[[#This Row],[Med Aide/Tech Hours Contract]]/Table39[[#This Row],[Med Aide/Tech Hours]]</f>
        <v>0</v>
      </c>
      <c r="AP158" s="1" t="s">
        <v>156</v>
      </c>
      <c r="AQ158" s="1">
        <v>3</v>
      </c>
    </row>
    <row r="159" spans="1:43" x14ac:dyDescent="0.2">
      <c r="A159" s="1" t="s">
        <v>220</v>
      </c>
      <c r="B159" s="1" t="s">
        <v>379</v>
      </c>
      <c r="C159" s="1" t="s">
        <v>516</v>
      </c>
      <c r="D159" s="1" t="s">
        <v>555</v>
      </c>
      <c r="E159" s="3">
        <v>69.62222222222222</v>
      </c>
      <c r="F159" s="3">
        <f t="shared" si="10"/>
        <v>261.35833333333335</v>
      </c>
      <c r="G159" s="3">
        <f>SUM(Table39[[#This Row],[RN Hours Contract (W/ Admin, DON)]], Table39[[#This Row],[LPN Contract Hours (w/ Admin)]], Table39[[#This Row],[CNA/NA/Med Aide Contract Hours]])</f>
        <v>2.8444444444444446</v>
      </c>
      <c r="H159" s="4">
        <f>Table39[[#This Row],[Total Contract Hours]]/Table39[[#This Row],[Total Hours Nurse Staffing]]</f>
        <v>1.0883312608275143E-2</v>
      </c>
      <c r="I159" s="3">
        <f>SUM(Table39[[#This Row],[RN Hours]], Table39[[#This Row],[RN Admin Hours]], Table39[[#This Row],[RN DON Hours]])</f>
        <v>58.394444444444446</v>
      </c>
      <c r="J159" s="3">
        <f t="shared" si="8"/>
        <v>0</v>
      </c>
      <c r="K159" s="4">
        <f>Table39[[#This Row],[RN Hours Contract (W/ Admin, DON)]]/Table39[[#This Row],[RN Hours (w/ Admin, DON)]]</f>
        <v>0</v>
      </c>
      <c r="L159" s="3">
        <v>41.125</v>
      </c>
      <c r="M159" s="3">
        <v>0</v>
      </c>
      <c r="N159" s="4">
        <f>Table39[[#This Row],[RN Hours Contract]]/Table39[[#This Row],[RN Hours]]</f>
        <v>0</v>
      </c>
      <c r="O159" s="3">
        <v>11.616666666666667</v>
      </c>
      <c r="P159" s="3">
        <v>0</v>
      </c>
      <c r="Q159" s="4">
        <f>Table39[[#This Row],[RN Admin Hours Contract]]/Table39[[#This Row],[RN Admin Hours]]</f>
        <v>0</v>
      </c>
      <c r="R159" s="3">
        <v>5.6527777777777777</v>
      </c>
      <c r="S159" s="3">
        <v>0</v>
      </c>
      <c r="T159" s="4">
        <f>Table39[[#This Row],[RN DON Hours Contract]]/Table39[[#This Row],[RN DON Hours]]</f>
        <v>0</v>
      </c>
      <c r="U159" s="3">
        <f>SUM(Table39[[#This Row],[LPN Hours]], Table39[[#This Row],[LPN Admin Hours]])</f>
        <v>57.152777777777779</v>
      </c>
      <c r="V159" s="3">
        <f>Table39[[#This Row],[LPN Hours Contract]]+Table39[[#This Row],[LPN Admin Hours Contract]]</f>
        <v>0</v>
      </c>
      <c r="W159" s="4">
        <f t="shared" si="9"/>
        <v>0</v>
      </c>
      <c r="X159" s="3">
        <v>50.136111111111113</v>
      </c>
      <c r="Y159" s="3">
        <v>0</v>
      </c>
      <c r="Z159" s="4">
        <f>Table39[[#This Row],[LPN Hours Contract]]/Table39[[#This Row],[LPN Hours]]</f>
        <v>0</v>
      </c>
      <c r="AA159" s="3">
        <v>7.0166666666666666</v>
      </c>
      <c r="AB159" s="3">
        <v>0</v>
      </c>
      <c r="AC159" s="4">
        <f>Table39[[#This Row],[LPN Admin Hours Contract]]/Table39[[#This Row],[LPN Admin Hours]]</f>
        <v>0</v>
      </c>
      <c r="AD159" s="3">
        <f>SUM(Table39[[#This Row],[CNA Hours]], Table39[[#This Row],[NA in Training Hours]], Table39[[#This Row],[Med Aide/Tech Hours]])</f>
        <v>145.8111111111111</v>
      </c>
      <c r="AE159" s="3">
        <f>SUM(Table39[[#This Row],[CNA Hours Contract]], Table39[[#This Row],[NA in Training Hours Contract]], Table39[[#This Row],[Med Aide/Tech Hours Contract]])</f>
        <v>2.8444444444444446</v>
      </c>
      <c r="AF159" s="4">
        <f>Table39[[#This Row],[CNA/NA/Med Aide Contract Hours]]/Table39[[#This Row],[Total CNA, NA in Training, Med Aide/Tech Hours]]</f>
        <v>1.9507734511925629E-2</v>
      </c>
      <c r="AG159" s="3">
        <v>145.8111111111111</v>
      </c>
      <c r="AH159" s="3">
        <v>2.8444444444444446</v>
      </c>
      <c r="AI159" s="4">
        <f>Table39[[#This Row],[CNA Hours Contract]]/Table39[[#This Row],[CNA Hours]]</f>
        <v>1.9507734511925629E-2</v>
      </c>
      <c r="AJ159" s="3">
        <v>0</v>
      </c>
      <c r="AK159" s="3">
        <v>0</v>
      </c>
      <c r="AL159" s="4">
        <v>0</v>
      </c>
      <c r="AM159" s="3">
        <v>0</v>
      </c>
      <c r="AN159" s="3">
        <v>0</v>
      </c>
      <c r="AO159" s="4">
        <v>0</v>
      </c>
      <c r="AP159" s="1" t="s">
        <v>157</v>
      </c>
      <c r="AQ159" s="1">
        <v>3</v>
      </c>
    </row>
    <row r="160" spans="1:43" x14ac:dyDescent="0.2">
      <c r="A160" s="1" t="s">
        <v>220</v>
      </c>
      <c r="B160" s="1" t="s">
        <v>380</v>
      </c>
      <c r="C160" s="1" t="s">
        <v>465</v>
      </c>
      <c r="D160" s="1" t="s">
        <v>547</v>
      </c>
      <c r="E160" s="3">
        <v>101.83333333333333</v>
      </c>
      <c r="F160" s="3">
        <f t="shared" si="10"/>
        <v>411.5911111111111</v>
      </c>
      <c r="G160" s="3">
        <f>SUM(Table39[[#This Row],[RN Hours Contract (W/ Admin, DON)]], Table39[[#This Row],[LPN Contract Hours (w/ Admin)]], Table39[[#This Row],[CNA/NA/Med Aide Contract Hours]])</f>
        <v>5.8077777777777779</v>
      </c>
      <c r="H160" s="4">
        <f>Table39[[#This Row],[Total Contract Hours]]/Table39[[#This Row],[Total Hours Nurse Staffing]]</f>
        <v>1.4110552004146511E-2</v>
      </c>
      <c r="I160" s="3">
        <f>SUM(Table39[[#This Row],[RN Hours]], Table39[[#This Row],[RN Admin Hours]], Table39[[#This Row],[RN DON Hours]])</f>
        <v>81.452222222222218</v>
      </c>
      <c r="J160" s="3">
        <f t="shared" si="8"/>
        <v>0.30777777777777776</v>
      </c>
      <c r="K160" s="4">
        <f>Table39[[#This Row],[RN Hours Contract (W/ Admin, DON)]]/Table39[[#This Row],[RN Hours (w/ Admin, DON)]]</f>
        <v>3.778629598810482E-3</v>
      </c>
      <c r="L160" s="3">
        <v>71.696666666666658</v>
      </c>
      <c r="M160" s="3">
        <v>0.30777777777777776</v>
      </c>
      <c r="N160" s="4">
        <f>Table39[[#This Row],[RN Hours Contract]]/Table39[[#This Row],[RN Hours]]</f>
        <v>4.2927766671315886E-3</v>
      </c>
      <c r="O160" s="3">
        <v>5.2222222222222223</v>
      </c>
      <c r="P160" s="3">
        <v>0</v>
      </c>
      <c r="Q160" s="4">
        <f>Table39[[#This Row],[RN Admin Hours Contract]]/Table39[[#This Row],[RN Admin Hours]]</f>
        <v>0</v>
      </c>
      <c r="R160" s="3">
        <v>4.5333333333333332</v>
      </c>
      <c r="S160" s="3">
        <v>0</v>
      </c>
      <c r="T160" s="4">
        <f>Table39[[#This Row],[RN DON Hours Contract]]/Table39[[#This Row],[RN DON Hours]]</f>
        <v>0</v>
      </c>
      <c r="U160" s="3">
        <f>SUM(Table39[[#This Row],[LPN Hours]], Table39[[#This Row],[LPN Admin Hours]])</f>
        <v>72.080555555555549</v>
      </c>
      <c r="V160" s="3">
        <f>Table39[[#This Row],[LPN Hours Contract]]+Table39[[#This Row],[LPN Admin Hours Contract]]</f>
        <v>0.18333333333333332</v>
      </c>
      <c r="W160" s="4">
        <f t="shared" si="9"/>
        <v>2.5434506146672321E-3</v>
      </c>
      <c r="X160" s="3">
        <v>72.080555555555549</v>
      </c>
      <c r="Y160" s="3">
        <v>0.18333333333333332</v>
      </c>
      <c r="Z160" s="4">
        <f>Table39[[#This Row],[LPN Hours Contract]]/Table39[[#This Row],[LPN Hours]]</f>
        <v>2.5434506146672321E-3</v>
      </c>
      <c r="AA160" s="3">
        <v>0</v>
      </c>
      <c r="AB160" s="3">
        <v>0</v>
      </c>
      <c r="AC160" s="4">
        <v>0</v>
      </c>
      <c r="AD160" s="3">
        <f>SUM(Table39[[#This Row],[CNA Hours]], Table39[[#This Row],[NA in Training Hours]], Table39[[#This Row],[Med Aide/Tech Hours]])</f>
        <v>258.05833333333334</v>
      </c>
      <c r="AE160" s="3">
        <f>SUM(Table39[[#This Row],[CNA Hours Contract]], Table39[[#This Row],[NA in Training Hours Contract]], Table39[[#This Row],[Med Aide/Tech Hours Contract]])</f>
        <v>5.3166666666666664</v>
      </c>
      <c r="AF160" s="4">
        <f>Table39[[#This Row],[CNA/NA/Med Aide Contract Hours]]/Table39[[#This Row],[Total CNA, NA in Training, Med Aide/Tech Hours]]</f>
        <v>2.0602576936739107E-2</v>
      </c>
      <c r="AG160" s="3">
        <v>237.07222222222222</v>
      </c>
      <c r="AH160" s="3">
        <v>5.3166666666666664</v>
      </c>
      <c r="AI160" s="4">
        <f>Table39[[#This Row],[CNA Hours Contract]]/Table39[[#This Row],[CNA Hours]]</f>
        <v>2.2426358587397183E-2</v>
      </c>
      <c r="AJ160" s="3">
        <v>0</v>
      </c>
      <c r="AK160" s="3">
        <v>0</v>
      </c>
      <c r="AL160" s="4">
        <v>0</v>
      </c>
      <c r="AM160" s="3">
        <v>20.986111111111111</v>
      </c>
      <c r="AN160" s="3">
        <v>0</v>
      </c>
      <c r="AO160" s="4">
        <f>Table39[[#This Row],[Med Aide/Tech Hours Contract]]/Table39[[#This Row],[Med Aide/Tech Hours]]</f>
        <v>0</v>
      </c>
      <c r="AP160" s="1" t="s">
        <v>158</v>
      </c>
      <c r="AQ160" s="1">
        <v>3</v>
      </c>
    </row>
    <row r="161" spans="1:43" x14ac:dyDescent="0.2">
      <c r="A161" s="1" t="s">
        <v>220</v>
      </c>
      <c r="B161" s="1" t="s">
        <v>381</v>
      </c>
      <c r="C161" s="1" t="s">
        <v>477</v>
      </c>
      <c r="D161" s="1" t="s">
        <v>534</v>
      </c>
      <c r="E161" s="3">
        <v>85.288888888888891</v>
      </c>
      <c r="F161" s="3">
        <f t="shared" si="10"/>
        <v>338.00277777777774</v>
      </c>
      <c r="G161" s="3">
        <f>SUM(Table39[[#This Row],[RN Hours Contract (W/ Admin, DON)]], Table39[[#This Row],[LPN Contract Hours (w/ Admin)]], Table39[[#This Row],[CNA/NA/Med Aide Contract Hours]])</f>
        <v>4.9555555555555557</v>
      </c>
      <c r="H161" s="4">
        <f>Table39[[#This Row],[Total Contract Hours]]/Table39[[#This Row],[Total Hours Nurse Staffing]]</f>
        <v>1.4661286478579238E-2</v>
      </c>
      <c r="I161" s="3">
        <f>SUM(Table39[[#This Row],[RN Hours]], Table39[[#This Row],[RN Admin Hours]], Table39[[#This Row],[RN DON Hours]])</f>
        <v>77.294444444444437</v>
      </c>
      <c r="J161" s="3">
        <f t="shared" si="8"/>
        <v>1.1611111111111112</v>
      </c>
      <c r="K161" s="4">
        <f>Table39[[#This Row],[RN Hours Contract (W/ Admin, DON)]]/Table39[[#This Row],[RN Hours (w/ Admin, DON)]]</f>
        <v>1.5021921943506076E-2</v>
      </c>
      <c r="L161" s="3">
        <v>46.333333333333336</v>
      </c>
      <c r="M161" s="3">
        <v>1.1611111111111112</v>
      </c>
      <c r="N161" s="4">
        <f>Table39[[#This Row],[RN Hours Contract]]/Table39[[#This Row],[RN Hours]]</f>
        <v>2.5059952038369304E-2</v>
      </c>
      <c r="O161" s="3">
        <v>25.45</v>
      </c>
      <c r="P161" s="3">
        <v>0</v>
      </c>
      <c r="Q161" s="4">
        <f>Table39[[#This Row],[RN Admin Hours Contract]]/Table39[[#This Row],[RN Admin Hours]]</f>
        <v>0</v>
      </c>
      <c r="R161" s="3">
        <v>5.5111111111111111</v>
      </c>
      <c r="S161" s="3">
        <v>0</v>
      </c>
      <c r="T161" s="4">
        <f>Table39[[#This Row],[RN DON Hours Contract]]/Table39[[#This Row],[RN DON Hours]]</f>
        <v>0</v>
      </c>
      <c r="U161" s="3">
        <f>SUM(Table39[[#This Row],[LPN Hours]], Table39[[#This Row],[LPN Admin Hours]])</f>
        <v>87.077777777777783</v>
      </c>
      <c r="V161" s="3">
        <f>Table39[[#This Row],[LPN Hours Contract]]+Table39[[#This Row],[LPN Admin Hours Contract]]</f>
        <v>0.17777777777777778</v>
      </c>
      <c r="W161" s="4">
        <f t="shared" si="9"/>
        <v>2.0415975500829397E-3</v>
      </c>
      <c r="X161" s="3">
        <v>87.077777777777783</v>
      </c>
      <c r="Y161" s="3">
        <v>0.17777777777777778</v>
      </c>
      <c r="Z161" s="4">
        <f>Table39[[#This Row],[LPN Hours Contract]]/Table39[[#This Row],[LPN Hours]]</f>
        <v>2.0415975500829397E-3</v>
      </c>
      <c r="AA161" s="3">
        <v>0</v>
      </c>
      <c r="AB161" s="3">
        <v>0</v>
      </c>
      <c r="AC161" s="4">
        <v>0</v>
      </c>
      <c r="AD161" s="3">
        <f>SUM(Table39[[#This Row],[CNA Hours]], Table39[[#This Row],[NA in Training Hours]], Table39[[#This Row],[Med Aide/Tech Hours]])</f>
        <v>173.63055555555556</v>
      </c>
      <c r="AE161" s="3">
        <f>SUM(Table39[[#This Row],[CNA Hours Contract]], Table39[[#This Row],[NA in Training Hours Contract]], Table39[[#This Row],[Med Aide/Tech Hours Contract]])</f>
        <v>3.6166666666666667</v>
      </c>
      <c r="AF161" s="4">
        <f>Table39[[#This Row],[CNA/NA/Med Aide Contract Hours]]/Table39[[#This Row],[Total CNA, NA in Training, Med Aide/Tech Hours]]</f>
        <v>2.0829667077287343E-2</v>
      </c>
      <c r="AG161" s="3">
        <v>173.63055555555556</v>
      </c>
      <c r="AH161" s="3">
        <v>3.6166666666666667</v>
      </c>
      <c r="AI161" s="4">
        <f>Table39[[#This Row],[CNA Hours Contract]]/Table39[[#This Row],[CNA Hours]]</f>
        <v>2.0829667077287343E-2</v>
      </c>
      <c r="AJ161" s="3">
        <v>0</v>
      </c>
      <c r="AK161" s="3">
        <v>0</v>
      </c>
      <c r="AL161" s="4">
        <v>0</v>
      </c>
      <c r="AM161" s="3">
        <v>0</v>
      </c>
      <c r="AN161" s="3">
        <v>0</v>
      </c>
      <c r="AO161" s="4">
        <v>0</v>
      </c>
      <c r="AP161" s="1" t="s">
        <v>159</v>
      </c>
      <c r="AQ161" s="1">
        <v>3</v>
      </c>
    </row>
    <row r="162" spans="1:43" x14ac:dyDescent="0.2">
      <c r="A162" s="1" t="s">
        <v>220</v>
      </c>
      <c r="B162" s="1" t="s">
        <v>382</v>
      </c>
      <c r="C162" s="1" t="s">
        <v>517</v>
      </c>
      <c r="D162" s="1" t="s">
        <v>551</v>
      </c>
      <c r="E162" s="3">
        <v>100.9</v>
      </c>
      <c r="F162" s="3">
        <f t="shared" si="10"/>
        <v>352.45666666666665</v>
      </c>
      <c r="G162" s="3">
        <f>SUM(Table39[[#This Row],[RN Hours Contract (W/ Admin, DON)]], Table39[[#This Row],[LPN Contract Hours (w/ Admin)]], Table39[[#This Row],[CNA/NA/Med Aide Contract Hours]])</f>
        <v>31.659777777777784</v>
      </c>
      <c r="H162" s="4">
        <f>Table39[[#This Row],[Total Contract Hours]]/Table39[[#This Row],[Total Hours Nurse Staffing]]</f>
        <v>8.9826014860770922E-2</v>
      </c>
      <c r="I162" s="3">
        <f>SUM(Table39[[#This Row],[RN Hours]], Table39[[#This Row],[RN Admin Hours]], Table39[[#This Row],[RN DON Hours]])</f>
        <v>74.245555555555555</v>
      </c>
      <c r="J162" s="3">
        <f t="shared" si="8"/>
        <v>2.9200000000000008</v>
      </c>
      <c r="K162" s="4">
        <f>Table39[[#This Row],[RN Hours Contract (W/ Admin, DON)]]/Table39[[#This Row],[RN Hours (w/ Admin, DON)]]</f>
        <v>3.9328953472710683E-2</v>
      </c>
      <c r="L162" s="3">
        <v>59.89</v>
      </c>
      <c r="M162" s="3">
        <v>2.9200000000000008</v>
      </c>
      <c r="N162" s="4">
        <f>Table39[[#This Row],[RN Hours Contract]]/Table39[[#This Row],[RN Hours]]</f>
        <v>4.8756052763399581E-2</v>
      </c>
      <c r="O162" s="3">
        <v>9.2888888888888896</v>
      </c>
      <c r="P162" s="3">
        <v>0</v>
      </c>
      <c r="Q162" s="4">
        <f>Table39[[#This Row],[RN Admin Hours Contract]]/Table39[[#This Row],[RN Admin Hours]]</f>
        <v>0</v>
      </c>
      <c r="R162" s="3">
        <v>5.0666666666666664</v>
      </c>
      <c r="S162" s="3">
        <v>0</v>
      </c>
      <c r="T162" s="4">
        <f>Table39[[#This Row],[RN DON Hours Contract]]/Table39[[#This Row],[RN DON Hours]]</f>
        <v>0</v>
      </c>
      <c r="U162" s="3">
        <f>SUM(Table39[[#This Row],[LPN Hours]], Table39[[#This Row],[LPN Admin Hours]])</f>
        <v>88.941222222222223</v>
      </c>
      <c r="V162" s="3">
        <f>Table39[[#This Row],[LPN Hours Contract]]+Table39[[#This Row],[LPN Admin Hours Contract]]</f>
        <v>0</v>
      </c>
      <c r="W162" s="4">
        <f t="shared" si="9"/>
        <v>0</v>
      </c>
      <c r="X162" s="3">
        <v>88.544111111111107</v>
      </c>
      <c r="Y162" s="3">
        <v>0</v>
      </c>
      <c r="Z162" s="4">
        <f>Table39[[#This Row],[LPN Hours Contract]]/Table39[[#This Row],[LPN Hours]]</f>
        <v>0</v>
      </c>
      <c r="AA162" s="3">
        <v>0.39711111111111114</v>
      </c>
      <c r="AB162" s="3">
        <v>0</v>
      </c>
      <c r="AC162" s="4">
        <f>Table39[[#This Row],[LPN Admin Hours Contract]]/Table39[[#This Row],[LPN Admin Hours]]</f>
        <v>0</v>
      </c>
      <c r="AD162" s="3">
        <f>SUM(Table39[[#This Row],[CNA Hours]], Table39[[#This Row],[NA in Training Hours]], Table39[[#This Row],[Med Aide/Tech Hours]])</f>
        <v>189.26988888888889</v>
      </c>
      <c r="AE162" s="3">
        <f>SUM(Table39[[#This Row],[CNA Hours Contract]], Table39[[#This Row],[NA in Training Hours Contract]], Table39[[#This Row],[Med Aide/Tech Hours Contract]])</f>
        <v>28.739777777777782</v>
      </c>
      <c r="AF162" s="4">
        <f>Table39[[#This Row],[CNA/NA/Med Aide Contract Hours]]/Table39[[#This Row],[Total CNA, NA in Training, Med Aide/Tech Hours]]</f>
        <v>0.15184548343370932</v>
      </c>
      <c r="AG162" s="3">
        <v>172.37144444444445</v>
      </c>
      <c r="AH162" s="3">
        <v>28.739777777777782</v>
      </c>
      <c r="AI162" s="4">
        <f>Table39[[#This Row],[CNA Hours Contract]]/Table39[[#This Row],[CNA Hours]]</f>
        <v>0.16673166411296536</v>
      </c>
      <c r="AJ162" s="3">
        <v>2.0256666666666665</v>
      </c>
      <c r="AK162" s="3">
        <v>0</v>
      </c>
      <c r="AL162" s="4">
        <f>Table39[[#This Row],[NA in Training Hours Contract]]/Table39[[#This Row],[NA in Training Hours]]</f>
        <v>0</v>
      </c>
      <c r="AM162" s="3">
        <v>14.872777777777774</v>
      </c>
      <c r="AN162" s="3">
        <v>0</v>
      </c>
      <c r="AO162" s="4">
        <f>Table39[[#This Row],[Med Aide/Tech Hours Contract]]/Table39[[#This Row],[Med Aide/Tech Hours]]</f>
        <v>0</v>
      </c>
      <c r="AP162" s="1" t="s">
        <v>160</v>
      </c>
      <c r="AQ162" s="1">
        <v>3</v>
      </c>
    </row>
    <row r="163" spans="1:43" x14ac:dyDescent="0.2">
      <c r="A163" s="1" t="s">
        <v>220</v>
      </c>
      <c r="B163" s="1" t="s">
        <v>383</v>
      </c>
      <c r="C163" s="1" t="s">
        <v>481</v>
      </c>
      <c r="D163" s="1" t="s">
        <v>549</v>
      </c>
      <c r="E163" s="3">
        <v>55.588888888888889</v>
      </c>
      <c r="F163" s="3">
        <f t="shared" si="10"/>
        <v>237.47188888888888</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71.591666666666654</v>
      </c>
      <c r="J163" s="3">
        <f t="shared" si="8"/>
        <v>0</v>
      </c>
      <c r="K163" s="4">
        <f>Table39[[#This Row],[RN Hours Contract (W/ Admin, DON)]]/Table39[[#This Row],[RN Hours (w/ Admin, DON)]]</f>
        <v>0</v>
      </c>
      <c r="L163" s="3">
        <v>34.777777777777779</v>
      </c>
      <c r="M163" s="3">
        <v>0</v>
      </c>
      <c r="N163" s="4">
        <f>Table39[[#This Row],[RN Hours Contract]]/Table39[[#This Row],[RN Hours]]</f>
        <v>0</v>
      </c>
      <c r="O163" s="3">
        <v>31.302777777777777</v>
      </c>
      <c r="P163" s="3">
        <v>0</v>
      </c>
      <c r="Q163" s="4">
        <f>Table39[[#This Row],[RN Admin Hours Contract]]/Table39[[#This Row],[RN Admin Hours]]</f>
        <v>0</v>
      </c>
      <c r="R163" s="3">
        <v>5.5111111111111111</v>
      </c>
      <c r="S163" s="3">
        <v>0</v>
      </c>
      <c r="T163" s="4">
        <f>Table39[[#This Row],[RN DON Hours Contract]]/Table39[[#This Row],[RN DON Hours]]</f>
        <v>0</v>
      </c>
      <c r="U163" s="3">
        <f>SUM(Table39[[#This Row],[LPN Hours]], Table39[[#This Row],[LPN Admin Hours]])</f>
        <v>32.647222222222226</v>
      </c>
      <c r="V163" s="3">
        <f>Table39[[#This Row],[LPN Hours Contract]]+Table39[[#This Row],[LPN Admin Hours Contract]]</f>
        <v>0</v>
      </c>
      <c r="W163" s="4">
        <f t="shared" si="9"/>
        <v>0</v>
      </c>
      <c r="X163" s="3">
        <v>32.647222222222226</v>
      </c>
      <c r="Y163" s="3">
        <v>0</v>
      </c>
      <c r="Z163" s="4">
        <f>Table39[[#This Row],[LPN Hours Contract]]/Table39[[#This Row],[LPN Hours]]</f>
        <v>0</v>
      </c>
      <c r="AA163" s="3">
        <v>0</v>
      </c>
      <c r="AB163" s="3">
        <v>0</v>
      </c>
      <c r="AC163" s="4">
        <v>0</v>
      </c>
      <c r="AD163" s="3">
        <f>SUM(Table39[[#This Row],[CNA Hours]], Table39[[#This Row],[NA in Training Hours]], Table39[[#This Row],[Med Aide/Tech Hours]])</f>
        <v>133.233</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113.43855555555555</v>
      </c>
      <c r="AH163" s="3">
        <v>0</v>
      </c>
      <c r="AI163" s="4">
        <f>Table39[[#This Row],[CNA Hours Contract]]/Table39[[#This Row],[CNA Hours]]</f>
        <v>0</v>
      </c>
      <c r="AJ163" s="3">
        <v>0</v>
      </c>
      <c r="AK163" s="3">
        <v>0</v>
      </c>
      <c r="AL163" s="4">
        <v>0</v>
      </c>
      <c r="AM163" s="3">
        <v>19.794444444444444</v>
      </c>
      <c r="AN163" s="3">
        <v>0</v>
      </c>
      <c r="AO163" s="4">
        <f>Table39[[#This Row],[Med Aide/Tech Hours Contract]]/Table39[[#This Row],[Med Aide/Tech Hours]]</f>
        <v>0</v>
      </c>
      <c r="AP163" s="1" t="s">
        <v>161</v>
      </c>
      <c r="AQ163" s="1">
        <v>3</v>
      </c>
    </row>
    <row r="164" spans="1:43" x14ac:dyDescent="0.2">
      <c r="A164" s="1" t="s">
        <v>220</v>
      </c>
      <c r="B164" s="1" t="s">
        <v>384</v>
      </c>
      <c r="C164" s="1" t="s">
        <v>518</v>
      </c>
      <c r="D164" s="1" t="s">
        <v>546</v>
      </c>
      <c r="E164" s="3">
        <v>19.666666666666668</v>
      </c>
      <c r="F164" s="3">
        <f t="shared" si="10"/>
        <v>96.213888888888889</v>
      </c>
      <c r="G164" s="3">
        <f>SUM(Table39[[#This Row],[RN Hours Contract (W/ Admin, DON)]], Table39[[#This Row],[LPN Contract Hours (w/ Admin)]], Table39[[#This Row],[CNA/NA/Med Aide Contract Hours]])</f>
        <v>0</v>
      </c>
      <c r="H164" s="4">
        <f>Table39[[#This Row],[Total Contract Hours]]/Table39[[#This Row],[Total Hours Nurse Staffing]]</f>
        <v>0</v>
      </c>
      <c r="I164" s="3">
        <f>SUM(Table39[[#This Row],[RN Hours]], Table39[[#This Row],[RN Admin Hours]], Table39[[#This Row],[RN DON Hours]])</f>
        <v>35.00277777777778</v>
      </c>
      <c r="J164" s="3">
        <f t="shared" si="8"/>
        <v>0</v>
      </c>
      <c r="K164" s="4">
        <f>Table39[[#This Row],[RN Hours Contract (W/ Admin, DON)]]/Table39[[#This Row],[RN Hours (w/ Admin, DON)]]</f>
        <v>0</v>
      </c>
      <c r="L164" s="3">
        <v>20.422222222222221</v>
      </c>
      <c r="M164" s="3">
        <v>0</v>
      </c>
      <c r="N164" s="4">
        <f>Table39[[#This Row],[RN Hours Contract]]/Table39[[#This Row],[RN Hours]]</f>
        <v>0</v>
      </c>
      <c r="O164" s="3">
        <v>4.447222222222222</v>
      </c>
      <c r="P164" s="3">
        <v>0</v>
      </c>
      <c r="Q164" s="4">
        <f>Table39[[#This Row],[RN Admin Hours Contract]]/Table39[[#This Row],[RN Admin Hours]]</f>
        <v>0</v>
      </c>
      <c r="R164" s="3">
        <v>10.133333333333333</v>
      </c>
      <c r="S164" s="3">
        <v>0</v>
      </c>
      <c r="T164" s="4">
        <f>Table39[[#This Row],[RN DON Hours Contract]]/Table39[[#This Row],[RN DON Hours]]</f>
        <v>0</v>
      </c>
      <c r="U164" s="3">
        <f>SUM(Table39[[#This Row],[LPN Hours]], Table39[[#This Row],[LPN Admin Hours]])</f>
        <v>14.869444444444444</v>
      </c>
      <c r="V164" s="3">
        <f>Table39[[#This Row],[LPN Hours Contract]]+Table39[[#This Row],[LPN Admin Hours Contract]]</f>
        <v>0</v>
      </c>
      <c r="W164" s="4">
        <f t="shared" si="9"/>
        <v>0</v>
      </c>
      <c r="X164" s="3">
        <v>14.869444444444444</v>
      </c>
      <c r="Y164" s="3">
        <v>0</v>
      </c>
      <c r="Z164" s="4">
        <f>Table39[[#This Row],[LPN Hours Contract]]/Table39[[#This Row],[LPN Hours]]</f>
        <v>0</v>
      </c>
      <c r="AA164" s="3">
        <v>0</v>
      </c>
      <c r="AB164" s="3">
        <v>0</v>
      </c>
      <c r="AC164" s="4">
        <v>0</v>
      </c>
      <c r="AD164" s="3">
        <f>SUM(Table39[[#This Row],[CNA Hours]], Table39[[#This Row],[NA in Training Hours]], Table39[[#This Row],[Med Aide/Tech Hours]])</f>
        <v>46.341666666666669</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46.341666666666669</v>
      </c>
      <c r="AH164" s="3">
        <v>0</v>
      </c>
      <c r="AI164" s="4">
        <f>Table39[[#This Row],[CNA Hours Contract]]/Table39[[#This Row],[CNA Hours]]</f>
        <v>0</v>
      </c>
      <c r="AJ164" s="3">
        <v>0</v>
      </c>
      <c r="AK164" s="3">
        <v>0</v>
      </c>
      <c r="AL164" s="4">
        <v>0</v>
      </c>
      <c r="AM164" s="3">
        <v>0</v>
      </c>
      <c r="AN164" s="3">
        <v>0</v>
      </c>
      <c r="AO164" s="4">
        <v>0</v>
      </c>
      <c r="AP164" s="1" t="s">
        <v>162</v>
      </c>
      <c r="AQ164" s="1">
        <v>3</v>
      </c>
    </row>
    <row r="165" spans="1:43" x14ac:dyDescent="0.2">
      <c r="A165" s="1" t="s">
        <v>220</v>
      </c>
      <c r="B165" s="1" t="s">
        <v>385</v>
      </c>
      <c r="C165" s="1" t="s">
        <v>465</v>
      </c>
      <c r="D165" s="1" t="s">
        <v>547</v>
      </c>
      <c r="E165" s="3">
        <v>20.588888888888889</v>
      </c>
      <c r="F165" s="3">
        <f t="shared" si="10"/>
        <v>158.39644444444446</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69.730888888888884</v>
      </c>
      <c r="J165" s="3">
        <f t="shared" si="8"/>
        <v>0</v>
      </c>
      <c r="K165" s="4">
        <f>Table39[[#This Row],[RN Hours Contract (W/ Admin, DON)]]/Table39[[#This Row],[RN Hours (w/ Admin, DON)]]</f>
        <v>0</v>
      </c>
      <c r="L165" s="3">
        <v>58.886444444444443</v>
      </c>
      <c r="M165" s="3">
        <v>0</v>
      </c>
      <c r="N165" s="4">
        <f>Table39[[#This Row],[RN Hours Contract]]/Table39[[#This Row],[RN Hours]]</f>
        <v>0</v>
      </c>
      <c r="O165" s="3">
        <v>5.1555555555555559</v>
      </c>
      <c r="P165" s="3">
        <v>0</v>
      </c>
      <c r="Q165" s="4">
        <f>Table39[[#This Row],[RN Admin Hours Contract]]/Table39[[#This Row],[RN Admin Hours]]</f>
        <v>0</v>
      </c>
      <c r="R165" s="3">
        <v>5.6888888888888891</v>
      </c>
      <c r="S165" s="3">
        <v>0</v>
      </c>
      <c r="T165" s="4">
        <f>Table39[[#This Row],[RN DON Hours Contract]]/Table39[[#This Row],[RN DON Hours]]</f>
        <v>0</v>
      </c>
      <c r="U165" s="3">
        <f>SUM(Table39[[#This Row],[LPN Hours]], Table39[[#This Row],[LPN Admin Hours]])</f>
        <v>34.950111111111113</v>
      </c>
      <c r="V165" s="3">
        <f>Table39[[#This Row],[LPN Hours Contract]]+Table39[[#This Row],[LPN Admin Hours Contract]]</f>
        <v>0</v>
      </c>
      <c r="W165" s="4">
        <f t="shared" si="9"/>
        <v>0</v>
      </c>
      <c r="X165" s="3">
        <v>34.950111111111113</v>
      </c>
      <c r="Y165" s="3">
        <v>0</v>
      </c>
      <c r="Z165" s="4">
        <f>Table39[[#This Row],[LPN Hours Contract]]/Table39[[#This Row],[LPN Hours]]</f>
        <v>0</v>
      </c>
      <c r="AA165" s="3">
        <v>0</v>
      </c>
      <c r="AB165" s="3">
        <v>0</v>
      </c>
      <c r="AC165" s="4">
        <v>0</v>
      </c>
      <c r="AD165" s="3">
        <f>SUM(Table39[[#This Row],[CNA Hours]], Table39[[#This Row],[NA in Training Hours]], Table39[[#This Row],[Med Aide/Tech Hours]])</f>
        <v>53.715444444444451</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53.715444444444451</v>
      </c>
      <c r="AH165" s="3">
        <v>0</v>
      </c>
      <c r="AI165" s="4">
        <f>Table39[[#This Row],[CNA Hours Contract]]/Table39[[#This Row],[CNA Hours]]</f>
        <v>0</v>
      </c>
      <c r="AJ165" s="3">
        <v>0</v>
      </c>
      <c r="AK165" s="3">
        <v>0</v>
      </c>
      <c r="AL165" s="4">
        <v>0</v>
      </c>
      <c r="AM165" s="3">
        <v>0</v>
      </c>
      <c r="AN165" s="3">
        <v>0</v>
      </c>
      <c r="AO165" s="4">
        <v>0</v>
      </c>
      <c r="AP165" s="1" t="s">
        <v>163</v>
      </c>
      <c r="AQ165" s="1">
        <v>3</v>
      </c>
    </row>
    <row r="166" spans="1:43" x14ac:dyDescent="0.2">
      <c r="A166" s="1" t="s">
        <v>220</v>
      </c>
      <c r="B166" s="1" t="s">
        <v>386</v>
      </c>
      <c r="C166" s="1" t="s">
        <v>441</v>
      </c>
      <c r="D166" s="1" t="s">
        <v>534</v>
      </c>
      <c r="E166" s="3">
        <v>15.344444444444445</v>
      </c>
      <c r="F166" s="3">
        <f t="shared" si="10"/>
        <v>124.59444444444445</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24.108333333333331</v>
      </c>
      <c r="J166" s="3">
        <f t="shared" si="8"/>
        <v>0</v>
      </c>
      <c r="K166" s="4">
        <f>Table39[[#This Row],[RN Hours Contract (W/ Admin, DON)]]/Table39[[#This Row],[RN Hours (w/ Admin, DON)]]</f>
        <v>0</v>
      </c>
      <c r="L166" s="3">
        <v>14.330555555555556</v>
      </c>
      <c r="M166" s="3">
        <v>0</v>
      </c>
      <c r="N166" s="4">
        <f>Table39[[#This Row],[RN Hours Contract]]/Table39[[#This Row],[RN Hours]]</f>
        <v>0</v>
      </c>
      <c r="O166" s="3">
        <v>4.6222222222222218</v>
      </c>
      <c r="P166" s="3">
        <v>0</v>
      </c>
      <c r="Q166" s="4">
        <f>Table39[[#This Row],[RN Admin Hours Contract]]/Table39[[#This Row],[RN Admin Hours]]</f>
        <v>0</v>
      </c>
      <c r="R166" s="3">
        <v>5.1555555555555559</v>
      </c>
      <c r="S166" s="3">
        <v>0</v>
      </c>
      <c r="T166" s="4">
        <f>Table39[[#This Row],[RN DON Hours Contract]]/Table39[[#This Row],[RN DON Hours]]</f>
        <v>0</v>
      </c>
      <c r="U166" s="3">
        <f>SUM(Table39[[#This Row],[LPN Hours]], Table39[[#This Row],[LPN Admin Hours]])</f>
        <v>27.602777777777778</v>
      </c>
      <c r="V166" s="3">
        <f>Table39[[#This Row],[LPN Hours Contract]]+Table39[[#This Row],[LPN Admin Hours Contract]]</f>
        <v>0</v>
      </c>
      <c r="W166" s="4">
        <f t="shared" si="9"/>
        <v>0</v>
      </c>
      <c r="X166" s="3">
        <v>27.602777777777778</v>
      </c>
      <c r="Y166" s="3">
        <v>0</v>
      </c>
      <c r="Z166" s="4">
        <f>Table39[[#This Row],[LPN Hours Contract]]/Table39[[#This Row],[LPN Hours]]</f>
        <v>0</v>
      </c>
      <c r="AA166" s="3">
        <v>0</v>
      </c>
      <c r="AB166" s="3">
        <v>0</v>
      </c>
      <c r="AC166" s="4">
        <v>0</v>
      </c>
      <c r="AD166" s="3">
        <f>SUM(Table39[[#This Row],[CNA Hours]], Table39[[#This Row],[NA in Training Hours]], Table39[[#This Row],[Med Aide/Tech Hours]])</f>
        <v>72.88333333333334</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72.88333333333334</v>
      </c>
      <c r="AH166" s="3">
        <v>0</v>
      </c>
      <c r="AI166" s="4">
        <f>Table39[[#This Row],[CNA Hours Contract]]/Table39[[#This Row],[CNA Hours]]</f>
        <v>0</v>
      </c>
      <c r="AJ166" s="3">
        <v>0</v>
      </c>
      <c r="AK166" s="3">
        <v>0</v>
      </c>
      <c r="AL166" s="4">
        <v>0</v>
      </c>
      <c r="AM166" s="3">
        <v>0</v>
      </c>
      <c r="AN166" s="3">
        <v>0</v>
      </c>
      <c r="AO166" s="4">
        <v>0</v>
      </c>
      <c r="AP166" s="1" t="s">
        <v>164</v>
      </c>
      <c r="AQ166" s="1">
        <v>3</v>
      </c>
    </row>
    <row r="167" spans="1:43" x14ac:dyDescent="0.2">
      <c r="A167" s="1" t="s">
        <v>220</v>
      </c>
      <c r="B167" s="1" t="s">
        <v>387</v>
      </c>
      <c r="C167" s="1" t="s">
        <v>474</v>
      </c>
      <c r="D167" s="1" t="s">
        <v>546</v>
      </c>
      <c r="E167" s="3">
        <v>15.7</v>
      </c>
      <c r="F167" s="3">
        <f t="shared" si="10"/>
        <v>116.45277777777778</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61.469444444444449</v>
      </c>
      <c r="J167" s="3">
        <f t="shared" si="8"/>
        <v>0</v>
      </c>
      <c r="K167" s="4">
        <f>Table39[[#This Row],[RN Hours Contract (W/ Admin, DON)]]/Table39[[#This Row],[RN Hours (w/ Admin, DON)]]</f>
        <v>0</v>
      </c>
      <c r="L167" s="3">
        <v>55.774999999999999</v>
      </c>
      <c r="M167" s="3">
        <v>0</v>
      </c>
      <c r="N167" s="4">
        <f>Table39[[#This Row],[RN Hours Contract]]/Table39[[#This Row],[RN Hours]]</f>
        <v>0</v>
      </c>
      <c r="O167" s="3">
        <v>0.53888888888888886</v>
      </c>
      <c r="P167" s="3">
        <v>0</v>
      </c>
      <c r="Q167" s="4">
        <f>Table39[[#This Row],[RN Admin Hours Contract]]/Table39[[#This Row],[RN Admin Hours]]</f>
        <v>0</v>
      </c>
      <c r="R167" s="3">
        <v>5.1555555555555559</v>
      </c>
      <c r="S167" s="3">
        <v>0</v>
      </c>
      <c r="T167" s="4">
        <f>Table39[[#This Row],[RN DON Hours Contract]]/Table39[[#This Row],[RN DON Hours]]</f>
        <v>0</v>
      </c>
      <c r="U167" s="3">
        <f>SUM(Table39[[#This Row],[LPN Hours]], Table39[[#This Row],[LPN Admin Hours]])</f>
        <v>11.941666666666666</v>
      </c>
      <c r="V167" s="3">
        <f>Table39[[#This Row],[LPN Hours Contract]]+Table39[[#This Row],[LPN Admin Hours Contract]]</f>
        <v>0</v>
      </c>
      <c r="W167" s="4">
        <f t="shared" si="9"/>
        <v>0</v>
      </c>
      <c r="X167" s="3">
        <v>11.941666666666666</v>
      </c>
      <c r="Y167" s="3">
        <v>0</v>
      </c>
      <c r="Z167" s="4">
        <f>Table39[[#This Row],[LPN Hours Contract]]/Table39[[#This Row],[LPN Hours]]</f>
        <v>0</v>
      </c>
      <c r="AA167" s="3">
        <v>0</v>
      </c>
      <c r="AB167" s="3">
        <v>0</v>
      </c>
      <c r="AC167" s="4">
        <v>0</v>
      </c>
      <c r="AD167" s="3">
        <f>SUM(Table39[[#This Row],[CNA Hours]], Table39[[#This Row],[NA in Training Hours]], Table39[[#This Row],[Med Aide/Tech Hours]])</f>
        <v>43.041666666666664</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42.536111111111111</v>
      </c>
      <c r="AH167" s="3">
        <v>0</v>
      </c>
      <c r="AI167" s="4">
        <f>Table39[[#This Row],[CNA Hours Contract]]/Table39[[#This Row],[CNA Hours]]</f>
        <v>0</v>
      </c>
      <c r="AJ167" s="3">
        <v>0</v>
      </c>
      <c r="AK167" s="3">
        <v>0</v>
      </c>
      <c r="AL167" s="4">
        <v>0</v>
      </c>
      <c r="AM167" s="3">
        <v>0.50555555555555554</v>
      </c>
      <c r="AN167" s="3">
        <v>0</v>
      </c>
      <c r="AO167" s="4">
        <f>Table39[[#This Row],[Med Aide/Tech Hours Contract]]/Table39[[#This Row],[Med Aide/Tech Hours]]</f>
        <v>0</v>
      </c>
      <c r="AP167" s="1" t="s">
        <v>165</v>
      </c>
      <c r="AQ167" s="1">
        <v>3</v>
      </c>
    </row>
    <row r="168" spans="1:43" x14ac:dyDescent="0.2">
      <c r="A168" s="1" t="s">
        <v>220</v>
      </c>
      <c r="B168" s="1" t="s">
        <v>388</v>
      </c>
      <c r="C168" s="1" t="s">
        <v>519</v>
      </c>
      <c r="D168" s="1" t="s">
        <v>541</v>
      </c>
      <c r="E168" s="3">
        <v>81.75555555555556</v>
      </c>
      <c r="F168" s="3">
        <f t="shared" si="10"/>
        <v>300.41622222222225</v>
      </c>
      <c r="G168" s="3">
        <f>SUM(Table39[[#This Row],[RN Hours Contract (W/ Admin, DON)]], Table39[[#This Row],[LPN Contract Hours (w/ Admin)]], Table39[[#This Row],[CNA/NA/Med Aide Contract Hours]])</f>
        <v>0</v>
      </c>
      <c r="H168" s="4">
        <f>Table39[[#This Row],[Total Contract Hours]]/Table39[[#This Row],[Total Hours Nurse Staffing]]</f>
        <v>0</v>
      </c>
      <c r="I168" s="3">
        <f>SUM(Table39[[#This Row],[RN Hours]], Table39[[#This Row],[RN Admin Hours]], Table39[[#This Row],[RN DON Hours]])</f>
        <v>50.49722222222222</v>
      </c>
      <c r="J168" s="3">
        <f t="shared" si="8"/>
        <v>0</v>
      </c>
      <c r="K168" s="4">
        <f>Table39[[#This Row],[RN Hours Contract (W/ Admin, DON)]]/Table39[[#This Row],[RN Hours (w/ Admin, DON)]]</f>
        <v>0</v>
      </c>
      <c r="L168" s="3">
        <v>40.069444444444443</v>
      </c>
      <c r="M168" s="3">
        <v>0</v>
      </c>
      <c r="N168" s="4">
        <f>Table39[[#This Row],[RN Hours Contract]]/Table39[[#This Row],[RN Hours]]</f>
        <v>0</v>
      </c>
      <c r="O168" s="3">
        <v>5.3611111111111107</v>
      </c>
      <c r="P168" s="3">
        <v>0</v>
      </c>
      <c r="Q168" s="4">
        <f>Table39[[#This Row],[RN Admin Hours Contract]]/Table39[[#This Row],[RN Admin Hours]]</f>
        <v>0</v>
      </c>
      <c r="R168" s="3">
        <v>5.0666666666666664</v>
      </c>
      <c r="S168" s="3">
        <v>0</v>
      </c>
      <c r="T168" s="4">
        <f>Table39[[#This Row],[RN DON Hours Contract]]/Table39[[#This Row],[RN DON Hours]]</f>
        <v>0</v>
      </c>
      <c r="U168" s="3">
        <f>SUM(Table39[[#This Row],[LPN Hours]], Table39[[#This Row],[LPN Admin Hours]])</f>
        <v>105.47788888888888</v>
      </c>
      <c r="V168" s="3">
        <f>Table39[[#This Row],[LPN Hours Contract]]+Table39[[#This Row],[LPN Admin Hours Contract]]</f>
        <v>0</v>
      </c>
      <c r="W168" s="4">
        <f t="shared" si="9"/>
        <v>0</v>
      </c>
      <c r="X168" s="3">
        <v>100.17377777777777</v>
      </c>
      <c r="Y168" s="3">
        <v>0</v>
      </c>
      <c r="Z168" s="4">
        <f>Table39[[#This Row],[LPN Hours Contract]]/Table39[[#This Row],[LPN Hours]]</f>
        <v>0</v>
      </c>
      <c r="AA168" s="3">
        <v>5.3041111111111121</v>
      </c>
      <c r="AB168" s="3">
        <v>0</v>
      </c>
      <c r="AC168" s="4">
        <f>Table39[[#This Row],[LPN Admin Hours Contract]]/Table39[[#This Row],[LPN Admin Hours]]</f>
        <v>0</v>
      </c>
      <c r="AD168" s="3">
        <f>SUM(Table39[[#This Row],[CNA Hours]], Table39[[#This Row],[NA in Training Hours]], Table39[[#This Row],[Med Aide/Tech Hours]])</f>
        <v>144.44111111111113</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144.44111111111113</v>
      </c>
      <c r="AH168" s="3">
        <v>0</v>
      </c>
      <c r="AI168" s="4">
        <f>Table39[[#This Row],[CNA Hours Contract]]/Table39[[#This Row],[CNA Hours]]</f>
        <v>0</v>
      </c>
      <c r="AJ168" s="3">
        <v>0</v>
      </c>
      <c r="AK168" s="3">
        <v>0</v>
      </c>
      <c r="AL168" s="4">
        <v>0</v>
      </c>
      <c r="AM168" s="3">
        <v>0</v>
      </c>
      <c r="AN168" s="3">
        <v>0</v>
      </c>
      <c r="AO168" s="4">
        <v>0</v>
      </c>
      <c r="AP168" s="1" t="s">
        <v>166</v>
      </c>
      <c r="AQ168" s="1">
        <v>3</v>
      </c>
    </row>
    <row r="169" spans="1:43" x14ac:dyDescent="0.2">
      <c r="A169" s="1" t="s">
        <v>220</v>
      </c>
      <c r="B169" s="1" t="s">
        <v>389</v>
      </c>
      <c r="C169" s="1" t="s">
        <v>465</v>
      </c>
      <c r="D169" s="1" t="s">
        <v>547</v>
      </c>
      <c r="E169" s="3">
        <v>97.1</v>
      </c>
      <c r="F169" s="3">
        <f t="shared" si="10"/>
        <v>317.08500000000004</v>
      </c>
      <c r="G169" s="3">
        <f>SUM(Table39[[#This Row],[RN Hours Contract (W/ Admin, DON)]], Table39[[#This Row],[LPN Contract Hours (w/ Admin)]], Table39[[#This Row],[CNA/NA/Med Aide Contract Hours]])</f>
        <v>2.8155555555555556</v>
      </c>
      <c r="H169" s="4">
        <f>Table39[[#This Row],[Total Contract Hours]]/Table39[[#This Row],[Total Hours Nurse Staffing]]</f>
        <v>8.879497786257802E-3</v>
      </c>
      <c r="I169" s="3">
        <f>SUM(Table39[[#This Row],[RN Hours]], Table39[[#This Row],[RN Admin Hours]], Table39[[#This Row],[RN DON Hours]])</f>
        <v>43.465555555555561</v>
      </c>
      <c r="J169" s="3">
        <f t="shared" si="8"/>
        <v>2.8155555555555556</v>
      </c>
      <c r="K169" s="4">
        <f>Table39[[#This Row],[RN Hours Contract (W/ Admin, DON)]]/Table39[[#This Row],[RN Hours (w/ Admin, DON)]]</f>
        <v>6.4776706971037087E-2</v>
      </c>
      <c r="L169" s="3">
        <v>18.927777777777777</v>
      </c>
      <c r="M169" s="3">
        <v>8.8888888888888892E-2</v>
      </c>
      <c r="N169" s="4">
        <f>Table39[[#This Row],[RN Hours Contract]]/Table39[[#This Row],[RN Hours]]</f>
        <v>4.6962136777223369E-3</v>
      </c>
      <c r="O169" s="3">
        <v>19.026666666666667</v>
      </c>
      <c r="P169" s="3">
        <v>2.7266666666666666</v>
      </c>
      <c r="Q169" s="4">
        <f>Table39[[#This Row],[RN Admin Hours Contract]]/Table39[[#This Row],[RN Admin Hours]]</f>
        <v>0.14330763840224245</v>
      </c>
      <c r="R169" s="3">
        <v>5.5111111111111111</v>
      </c>
      <c r="S169" s="3">
        <v>0</v>
      </c>
      <c r="T169" s="4">
        <f>Table39[[#This Row],[RN DON Hours Contract]]/Table39[[#This Row],[RN DON Hours]]</f>
        <v>0</v>
      </c>
      <c r="U169" s="3">
        <f>SUM(Table39[[#This Row],[LPN Hours]], Table39[[#This Row],[LPN Admin Hours]])</f>
        <v>93.338888888888874</v>
      </c>
      <c r="V169" s="3">
        <f>Table39[[#This Row],[LPN Hours Contract]]+Table39[[#This Row],[LPN Admin Hours Contract]]</f>
        <v>0</v>
      </c>
      <c r="W169" s="4">
        <f t="shared" si="9"/>
        <v>0</v>
      </c>
      <c r="X169" s="3">
        <v>80.705555555555549</v>
      </c>
      <c r="Y169" s="3">
        <v>0</v>
      </c>
      <c r="Z169" s="4">
        <f>Table39[[#This Row],[LPN Hours Contract]]/Table39[[#This Row],[LPN Hours]]</f>
        <v>0</v>
      </c>
      <c r="AA169" s="3">
        <v>12.633333333333333</v>
      </c>
      <c r="AB169" s="3">
        <v>0</v>
      </c>
      <c r="AC169" s="4">
        <f>Table39[[#This Row],[LPN Admin Hours Contract]]/Table39[[#This Row],[LPN Admin Hours]]</f>
        <v>0</v>
      </c>
      <c r="AD169" s="3">
        <f>SUM(Table39[[#This Row],[CNA Hours]], Table39[[#This Row],[NA in Training Hours]], Table39[[#This Row],[Med Aide/Tech Hours]])</f>
        <v>180.28055555555557</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163.44166666666666</v>
      </c>
      <c r="AH169" s="3">
        <v>0</v>
      </c>
      <c r="AI169" s="4">
        <f>Table39[[#This Row],[CNA Hours Contract]]/Table39[[#This Row],[CNA Hours]]</f>
        <v>0</v>
      </c>
      <c r="AJ169" s="3">
        <v>16.838888888888889</v>
      </c>
      <c r="AK169" s="3">
        <v>0</v>
      </c>
      <c r="AL169" s="4">
        <f>Table39[[#This Row],[NA in Training Hours Contract]]/Table39[[#This Row],[NA in Training Hours]]</f>
        <v>0</v>
      </c>
      <c r="AM169" s="3">
        <v>0</v>
      </c>
      <c r="AN169" s="3">
        <v>0</v>
      </c>
      <c r="AO169" s="4">
        <v>0</v>
      </c>
      <c r="AP169" s="1" t="s">
        <v>167</v>
      </c>
      <c r="AQ169" s="1">
        <v>3</v>
      </c>
    </row>
    <row r="170" spans="1:43" x14ac:dyDescent="0.2">
      <c r="A170" s="1" t="s">
        <v>220</v>
      </c>
      <c r="B170" s="1" t="s">
        <v>390</v>
      </c>
      <c r="C170" s="1" t="s">
        <v>465</v>
      </c>
      <c r="D170" s="1" t="s">
        <v>546</v>
      </c>
      <c r="E170" s="3">
        <v>89.077777777777783</v>
      </c>
      <c r="F170" s="3">
        <f t="shared" si="10"/>
        <v>318.3314444444444</v>
      </c>
      <c r="G170" s="3">
        <f>SUM(Table39[[#This Row],[RN Hours Contract (W/ Admin, DON)]], Table39[[#This Row],[LPN Contract Hours (w/ Admin)]], Table39[[#This Row],[CNA/NA/Med Aide Contract Hours]])</f>
        <v>45.979111111111123</v>
      </c>
      <c r="H170" s="4">
        <f>Table39[[#This Row],[Total Contract Hours]]/Table39[[#This Row],[Total Hours Nurse Staffing]]</f>
        <v>0.14443785530315545</v>
      </c>
      <c r="I170" s="3">
        <f>SUM(Table39[[#This Row],[RN Hours]], Table39[[#This Row],[RN Admin Hours]], Table39[[#This Row],[RN DON Hours]])</f>
        <v>78.957777777777764</v>
      </c>
      <c r="J170" s="3">
        <f t="shared" si="8"/>
        <v>15.271000000000003</v>
      </c>
      <c r="K170" s="4">
        <f>Table39[[#This Row],[RN Hours Contract (W/ Admin, DON)]]/Table39[[#This Row],[RN Hours (w/ Admin, DON)]]</f>
        <v>0.19340716557372442</v>
      </c>
      <c r="L170" s="3">
        <v>60.524111111111111</v>
      </c>
      <c r="M170" s="3">
        <v>7.5726666666666675</v>
      </c>
      <c r="N170" s="4">
        <f>Table39[[#This Row],[RN Hours Contract]]/Table39[[#This Row],[RN Hours]]</f>
        <v>0.12511818063324626</v>
      </c>
      <c r="O170" s="3">
        <v>13.10033333333333</v>
      </c>
      <c r="P170" s="3">
        <v>7.698333333333335</v>
      </c>
      <c r="Q170" s="4">
        <f>Table39[[#This Row],[RN Admin Hours Contract]]/Table39[[#This Row],[RN Admin Hours]]</f>
        <v>0.58764408030330051</v>
      </c>
      <c r="R170" s="3">
        <v>5.333333333333333</v>
      </c>
      <c r="S170" s="3">
        <v>0</v>
      </c>
      <c r="T170" s="4">
        <f>Table39[[#This Row],[RN DON Hours Contract]]/Table39[[#This Row],[RN DON Hours]]</f>
        <v>0</v>
      </c>
      <c r="U170" s="3">
        <f>SUM(Table39[[#This Row],[LPN Hours]], Table39[[#This Row],[LPN Admin Hours]])</f>
        <v>96.274111111111111</v>
      </c>
      <c r="V170" s="3">
        <f>Table39[[#This Row],[LPN Hours Contract]]+Table39[[#This Row],[LPN Admin Hours Contract]]</f>
        <v>20.85744444444445</v>
      </c>
      <c r="W170" s="4">
        <f t="shared" si="9"/>
        <v>0.21664645047070466</v>
      </c>
      <c r="X170" s="3">
        <v>90.353888888888889</v>
      </c>
      <c r="Y170" s="3">
        <v>20.85744444444445</v>
      </c>
      <c r="Z170" s="4">
        <f>Table39[[#This Row],[LPN Hours Contract]]/Table39[[#This Row],[LPN Hours]]</f>
        <v>0.23084169039025565</v>
      </c>
      <c r="AA170" s="3">
        <v>5.9202222222222254</v>
      </c>
      <c r="AB170" s="3">
        <v>0</v>
      </c>
      <c r="AC170" s="4">
        <f>Table39[[#This Row],[LPN Admin Hours Contract]]/Table39[[#This Row],[LPN Admin Hours]]</f>
        <v>0</v>
      </c>
      <c r="AD170" s="3">
        <f>SUM(Table39[[#This Row],[CNA Hours]], Table39[[#This Row],[NA in Training Hours]], Table39[[#This Row],[Med Aide/Tech Hours]])</f>
        <v>143.09955555555555</v>
      </c>
      <c r="AE170" s="3">
        <f>SUM(Table39[[#This Row],[CNA Hours Contract]], Table39[[#This Row],[NA in Training Hours Contract]], Table39[[#This Row],[Med Aide/Tech Hours Contract]])</f>
        <v>9.8506666666666653</v>
      </c>
      <c r="AF170" s="4">
        <f>Table39[[#This Row],[CNA/NA/Med Aide Contract Hours]]/Table39[[#This Row],[Total CNA, NA in Training, Med Aide/Tech Hours]]</f>
        <v>6.8837856472882888E-2</v>
      </c>
      <c r="AG170" s="3">
        <v>143.09955555555555</v>
      </c>
      <c r="AH170" s="3">
        <v>9.8506666666666653</v>
      </c>
      <c r="AI170" s="4">
        <f>Table39[[#This Row],[CNA Hours Contract]]/Table39[[#This Row],[CNA Hours]]</f>
        <v>6.8837856472882888E-2</v>
      </c>
      <c r="AJ170" s="3">
        <v>0</v>
      </c>
      <c r="AK170" s="3">
        <v>0</v>
      </c>
      <c r="AL170" s="4">
        <v>0</v>
      </c>
      <c r="AM170" s="3">
        <v>0</v>
      </c>
      <c r="AN170" s="3">
        <v>0</v>
      </c>
      <c r="AO170" s="4">
        <v>0</v>
      </c>
      <c r="AP170" s="1" t="s">
        <v>168</v>
      </c>
      <c r="AQ170" s="1">
        <v>3</v>
      </c>
    </row>
    <row r="171" spans="1:43" x14ac:dyDescent="0.2">
      <c r="A171" s="1" t="s">
        <v>220</v>
      </c>
      <c r="B171" s="1" t="s">
        <v>391</v>
      </c>
      <c r="C171" s="1" t="s">
        <v>516</v>
      </c>
      <c r="D171" s="1" t="s">
        <v>555</v>
      </c>
      <c r="E171" s="3">
        <v>42.044444444444444</v>
      </c>
      <c r="F171" s="3">
        <f t="shared" si="10"/>
        <v>185.73333333333335</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35.461111111111109</v>
      </c>
      <c r="J171" s="3">
        <f t="shared" si="8"/>
        <v>0</v>
      </c>
      <c r="K171" s="4">
        <f>Table39[[#This Row],[RN Hours Contract (W/ Admin, DON)]]/Table39[[#This Row],[RN Hours (w/ Admin, DON)]]</f>
        <v>0</v>
      </c>
      <c r="L171" s="3">
        <v>18.966666666666665</v>
      </c>
      <c r="M171" s="3">
        <v>0</v>
      </c>
      <c r="N171" s="4">
        <f>Table39[[#This Row],[RN Hours Contract]]/Table39[[#This Row],[RN Hours]]</f>
        <v>0</v>
      </c>
      <c r="O171" s="3">
        <v>10.983333333333333</v>
      </c>
      <c r="P171" s="3">
        <v>0</v>
      </c>
      <c r="Q171" s="4">
        <f>Table39[[#This Row],[RN Admin Hours Contract]]/Table39[[#This Row],[RN Admin Hours]]</f>
        <v>0</v>
      </c>
      <c r="R171" s="3">
        <v>5.5111111111111111</v>
      </c>
      <c r="S171" s="3">
        <v>0</v>
      </c>
      <c r="T171" s="4">
        <f>Table39[[#This Row],[RN DON Hours Contract]]/Table39[[#This Row],[RN DON Hours]]</f>
        <v>0</v>
      </c>
      <c r="U171" s="3">
        <f>SUM(Table39[[#This Row],[LPN Hours]], Table39[[#This Row],[LPN Admin Hours]])</f>
        <v>30.202777777777779</v>
      </c>
      <c r="V171" s="3">
        <f>Table39[[#This Row],[LPN Hours Contract]]+Table39[[#This Row],[LPN Admin Hours Contract]]</f>
        <v>0</v>
      </c>
      <c r="W171" s="4">
        <f t="shared" si="9"/>
        <v>0</v>
      </c>
      <c r="X171" s="3">
        <v>30.202777777777779</v>
      </c>
      <c r="Y171" s="3">
        <v>0</v>
      </c>
      <c r="Z171" s="4">
        <f>Table39[[#This Row],[LPN Hours Contract]]/Table39[[#This Row],[LPN Hours]]</f>
        <v>0</v>
      </c>
      <c r="AA171" s="3">
        <v>0</v>
      </c>
      <c r="AB171" s="3">
        <v>0</v>
      </c>
      <c r="AC171" s="4">
        <v>0</v>
      </c>
      <c r="AD171" s="3">
        <f>SUM(Table39[[#This Row],[CNA Hours]], Table39[[#This Row],[NA in Training Hours]], Table39[[#This Row],[Med Aide/Tech Hours]])</f>
        <v>120.06944444444444</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102.69722222222222</v>
      </c>
      <c r="AH171" s="3">
        <v>0</v>
      </c>
      <c r="AI171" s="4">
        <f>Table39[[#This Row],[CNA Hours Contract]]/Table39[[#This Row],[CNA Hours]]</f>
        <v>0</v>
      </c>
      <c r="AJ171" s="3">
        <v>0</v>
      </c>
      <c r="AK171" s="3">
        <v>0</v>
      </c>
      <c r="AL171" s="4">
        <v>0</v>
      </c>
      <c r="AM171" s="3">
        <v>17.372222222222224</v>
      </c>
      <c r="AN171" s="3">
        <v>0</v>
      </c>
      <c r="AO171" s="4">
        <f>Table39[[#This Row],[Med Aide/Tech Hours Contract]]/Table39[[#This Row],[Med Aide/Tech Hours]]</f>
        <v>0</v>
      </c>
      <c r="AP171" s="1" t="s">
        <v>169</v>
      </c>
      <c r="AQ171" s="1">
        <v>3</v>
      </c>
    </row>
    <row r="172" spans="1:43" x14ac:dyDescent="0.2">
      <c r="A172" s="1" t="s">
        <v>220</v>
      </c>
      <c r="B172" s="1" t="s">
        <v>392</v>
      </c>
      <c r="C172" s="1" t="s">
        <v>520</v>
      </c>
      <c r="D172" s="1" t="s">
        <v>549</v>
      </c>
      <c r="E172" s="3">
        <v>58.06666666666667</v>
      </c>
      <c r="F172" s="3">
        <f t="shared" si="10"/>
        <v>249.23055555555555</v>
      </c>
      <c r="G172" s="3">
        <f>SUM(Table39[[#This Row],[RN Hours Contract (W/ Admin, DON)]], Table39[[#This Row],[LPN Contract Hours (w/ Admin)]], Table39[[#This Row],[CNA/NA/Med Aide Contract Hours]])</f>
        <v>0</v>
      </c>
      <c r="H172" s="4">
        <f>Table39[[#This Row],[Total Contract Hours]]/Table39[[#This Row],[Total Hours Nurse Staffing]]</f>
        <v>0</v>
      </c>
      <c r="I172" s="3">
        <f>SUM(Table39[[#This Row],[RN Hours]], Table39[[#This Row],[RN Admin Hours]], Table39[[#This Row],[RN DON Hours]])</f>
        <v>48.475000000000001</v>
      </c>
      <c r="J172" s="3">
        <f t="shared" si="8"/>
        <v>0</v>
      </c>
      <c r="K172" s="4">
        <f>Table39[[#This Row],[RN Hours Contract (W/ Admin, DON)]]/Table39[[#This Row],[RN Hours (w/ Admin, DON)]]</f>
        <v>0</v>
      </c>
      <c r="L172" s="3">
        <v>20.847222222222221</v>
      </c>
      <c r="M172" s="3">
        <v>0</v>
      </c>
      <c r="N172" s="4">
        <f>Table39[[#This Row],[RN Hours Contract]]/Table39[[#This Row],[RN Hours]]</f>
        <v>0</v>
      </c>
      <c r="O172" s="3">
        <v>24.338888888888889</v>
      </c>
      <c r="P172" s="3">
        <v>0</v>
      </c>
      <c r="Q172" s="4">
        <f>Table39[[#This Row],[RN Admin Hours Contract]]/Table39[[#This Row],[RN Admin Hours]]</f>
        <v>0</v>
      </c>
      <c r="R172" s="3">
        <v>3.2888888888888888</v>
      </c>
      <c r="S172" s="3">
        <v>0</v>
      </c>
      <c r="T172" s="4">
        <f>Table39[[#This Row],[RN DON Hours Contract]]/Table39[[#This Row],[RN DON Hours]]</f>
        <v>0</v>
      </c>
      <c r="U172" s="3">
        <f>SUM(Table39[[#This Row],[LPN Hours]], Table39[[#This Row],[LPN Admin Hours]])</f>
        <v>46.444444444444443</v>
      </c>
      <c r="V172" s="3">
        <f>Table39[[#This Row],[LPN Hours Contract]]+Table39[[#This Row],[LPN Admin Hours Contract]]</f>
        <v>0</v>
      </c>
      <c r="W172" s="4">
        <f t="shared" si="9"/>
        <v>0</v>
      </c>
      <c r="X172" s="3">
        <v>41.322222222222223</v>
      </c>
      <c r="Y172" s="3">
        <v>0</v>
      </c>
      <c r="Z172" s="4">
        <f>Table39[[#This Row],[LPN Hours Contract]]/Table39[[#This Row],[LPN Hours]]</f>
        <v>0</v>
      </c>
      <c r="AA172" s="3">
        <v>5.1222222222222218</v>
      </c>
      <c r="AB172" s="3">
        <v>0</v>
      </c>
      <c r="AC172" s="4">
        <f>Table39[[#This Row],[LPN Admin Hours Contract]]/Table39[[#This Row],[LPN Admin Hours]]</f>
        <v>0</v>
      </c>
      <c r="AD172" s="3">
        <f>SUM(Table39[[#This Row],[CNA Hours]], Table39[[#This Row],[NA in Training Hours]], Table39[[#This Row],[Med Aide/Tech Hours]])</f>
        <v>154.3111111111111</v>
      </c>
      <c r="AE172" s="3">
        <f>SUM(Table39[[#This Row],[CNA Hours Contract]], Table39[[#This Row],[NA in Training Hours Contract]], Table39[[#This Row],[Med Aide/Tech Hours Contract]])</f>
        <v>0</v>
      </c>
      <c r="AF172" s="4">
        <f>Table39[[#This Row],[CNA/NA/Med Aide Contract Hours]]/Table39[[#This Row],[Total CNA, NA in Training, Med Aide/Tech Hours]]</f>
        <v>0</v>
      </c>
      <c r="AG172" s="3">
        <v>136.00277777777777</v>
      </c>
      <c r="AH172" s="3">
        <v>0</v>
      </c>
      <c r="AI172" s="4">
        <f>Table39[[#This Row],[CNA Hours Contract]]/Table39[[#This Row],[CNA Hours]]</f>
        <v>0</v>
      </c>
      <c r="AJ172" s="3">
        <v>0</v>
      </c>
      <c r="AK172" s="3">
        <v>0</v>
      </c>
      <c r="AL172" s="4">
        <v>0</v>
      </c>
      <c r="AM172" s="3">
        <v>18.308333333333334</v>
      </c>
      <c r="AN172" s="3">
        <v>0</v>
      </c>
      <c r="AO172" s="4">
        <f>Table39[[#This Row],[Med Aide/Tech Hours Contract]]/Table39[[#This Row],[Med Aide/Tech Hours]]</f>
        <v>0</v>
      </c>
      <c r="AP172" s="1" t="s">
        <v>170</v>
      </c>
      <c r="AQ172" s="1">
        <v>3</v>
      </c>
    </row>
    <row r="173" spans="1:43" x14ac:dyDescent="0.2">
      <c r="A173" s="1" t="s">
        <v>220</v>
      </c>
      <c r="B173" s="1" t="s">
        <v>393</v>
      </c>
      <c r="C173" s="1" t="s">
        <v>521</v>
      </c>
      <c r="D173" s="1" t="s">
        <v>546</v>
      </c>
      <c r="E173" s="3">
        <v>98.444444444444443</v>
      </c>
      <c r="F173" s="3">
        <f t="shared" si="10"/>
        <v>380.23333333333335</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73.222222222222229</v>
      </c>
      <c r="J173" s="3">
        <f t="shared" si="8"/>
        <v>0</v>
      </c>
      <c r="K173" s="4">
        <f>Table39[[#This Row],[RN Hours Contract (W/ Admin, DON)]]/Table39[[#This Row],[RN Hours (w/ Admin, DON)]]</f>
        <v>0</v>
      </c>
      <c r="L173" s="3">
        <v>54.894444444444446</v>
      </c>
      <c r="M173" s="3">
        <v>0</v>
      </c>
      <c r="N173" s="4">
        <f>Table39[[#This Row],[RN Hours Contract]]/Table39[[#This Row],[RN Hours]]</f>
        <v>0</v>
      </c>
      <c r="O173" s="3">
        <v>12.222222222222221</v>
      </c>
      <c r="P173" s="3">
        <v>0</v>
      </c>
      <c r="Q173" s="4">
        <f>Table39[[#This Row],[RN Admin Hours Contract]]/Table39[[#This Row],[RN Admin Hours]]</f>
        <v>0</v>
      </c>
      <c r="R173" s="3">
        <v>6.1055555555555552</v>
      </c>
      <c r="S173" s="3">
        <v>0</v>
      </c>
      <c r="T173" s="4">
        <f>Table39[[#This Row],[RN DON Hours Contract]]/Table39[[#This Row],[RN DON Hours]]</f>
        <v>0</v>
      </c>
      <c r="U173" s="3">
        <f>SUM(Table39[[#This Row],[LPN Hours]], Table39[[#This Row],[LPN Admin Hours]])</f>
        <v>87.49444444444444</v>
      </c>
      <c r="V173" s="3">
        <f>Table39[[#This Row],[LPN Hours Contract]]+Table39[[#This Row],[LPN Admin Hours Contract]]</f>
        <v>0</v>
      </c>
      <c r="W173" s="4">
        <f t="shared" si="9"/>
        <v>0</v>
      </c>
      <c r="X173" s="3">
        <v>87.49444444444444</v>
      </c>
      <c r="Y173" s="3">
        <v>0</v>
      </c>
      <c r="Z173" s="4">
        <f>Table39[[#This Row],[LPN Hours Contract]]/Table39[[#This Row],[LPN Hours]]</f>
        <v>0</v>
      </c>
      <c r="AA173" s="3">
        <v>0</v>
      </c>
      <c r="AB173" s="3">
        <v>0</v>
      </c>
      <c r="AC173" s="4">
        <v>0</v>
      </c>
      <c r="AD173" s="3">
        <f>SUM(Table39[[#This Row],[CNA Hours]], Table39[[#This Row],[NA in Training Hours]], Table39[[#This Row],[Med Aide/Tech Hours]])</f>
        <v>219.51666666666665</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210.41666666666666</v>
      </c>
      <c r="AH173" s="3">
        <v>0</v>
      </c>
      <c r="AI173" s="4">
        <f>Table39[[#This Row],[CNA Hours Contract]]/Table39[[#This Row],[CNA Hours]]</f>
        <v>0</v>
      </c>
      <c r="AJ173" s="3">
        <v>0</v>
      </c>
      <c r="AK173" s="3">
        <v>0</v>
      </c>
      <c r="AL173" s="4">
        <v>0</v>
      </c>
      <c r="AM173" s="3">
        <v>9.1</v>
      </c>
      <c r="AN173" s="3">
        <v>0</v>
      </c>
      <c r="AO173" s="4">
        <f>Table39[[#This Row],[Med Aide/Tech Hours Contract]]/Table39[[#This Row],[Med Aide/Tech Hours]]</f>
        <v>0</v>
      </c>
      <c r="AP173" s="1" t="s">
        <v>171</v>
      </c>
      <c r="AQ173" s="1">
        <v>3</v>
      </c>
    </row>
    <row r="174" spans="1:43" x14ac:dyDescent="0.2">
      <c r="A174" s="1" t="s">
        <v>220</v>
      </c>
      <c r="B174" s="1" t="s">
        <v>394</v>
      </c>
      <c r="C174" s="1" t="s">
        <v>445</v>
      </c>
      <c r="D174" s="1" t="s">
        <v>557</v>
      </c>
      <c r="E174" s="3">
        <v>5.9444444444444446</v>
      </c>
      <c r="F174" s="3">
        <f t="shared" si="10"/>
        <v>48.022222222222226</v>
      </c>
      <c r="G174" s="3">
        <f>SUM(Table39[[#This Row],[RN Hours Contract (W/ Admin, DON)]], Table39[[#This Row],[LPN Contract Hours (w/ Admin)]], Table39[[#This Row],[CNA/NA/Med Aide Contract Hours]])</f>
        <v>0</v>
      </c>
      <c r="H174" s="4">
        <f>Table39[[#This Row],[Total Contract Hours]]/Table39[[#This Row],[Total Hours Nurse Staffing]]</f>
        <v>0</v>
      </c>
      <c r="I174" s="3">
        <f>SUM(Table39[[#This Row],[RN Hours]], Table39[[#This Row],[RN Admin Hours]], Table39[[#This Row],[RN DON Hours]])</f>
        <v>27.227777777777778</v>
      </c>
      <c r="J174" s="3">
        <f t="shared" si="8"/>
        <v>0</v>
      </c>
      <c r="K174" s="4">
        <f>Table39[[#This Row],[RN Hours Contract (W/ Admin, DON)]]/Table39[[#This Row],[RN Hours (w/ Admin, DON)]]</f>
        <v>0</v>
      </c>
      <c r="L174" s="3">
        <v>24.336111111111112</v>
      </c>
      <c r="M174" s="3">
        <v>0</v>
      </c>
      <c r="N174" s="4">
        <f>Table39[[#This Row],[RN Hours Contract]]/Table39[[#This Row],[RN Hours]]</f>
        <v>0</v>
      </c>
      <c r="O174" s="3">
        <v>0.13333333333333333</v>
      </c>
      <c r="P174" s="3">
        <v>0</v>
      </c>
      <c r="Q174" s="4">
        <f>Table39[[#This Row],[RN Admin Hours Contract]]/Table39[[#This Row],[RN Admin Hours]]</f>
        <v>0</v>
      </c>
      <c r="R174" s="3">
        <v>2.7583333333333333</v>
      </c>
      <c r="S174" s="3">
        <v>0</v>
      </c>
      <c r="T174" s="4">
        <f>Table39[[#This Row],[RN DON Hours Contract]]/Table39[[#This Row],[RN DON Hours]]</f>
        <v>0</v>
      </c>
      <c r="U174" s="3">
        <f>SUM(Table39[[#This Row],[LPN Hours]], Table39[[#This Row],[LPN Admin Hours]])</f>
        <v>0</v>
      </c>
      <c r="V174" s="3">
        <f>Table39[[#This Row],[LPN Hours Contract]]+Table39[[#This Row],[LPN Admin Hours Contract]]</f>
        <v>0</v>
      </c>
      <c r="W174" s="4">
        <v>0</v>
      </c>
      <c r="X174" s="3">
        <v>0</v>
      </c>
      <c r="Y174" s="3">
        <v>0</v>
      </c>
      <c r="Z174" s="4">
        <v>0</v>
      </c>
      <c r="AA174" s="3">
        <v>0</v>
      </c>
      <c r="AB174" s="3">
        <v>0</v>
      </c>
      <c r="AC174" s="4">
        <v>0</v>
      </c>
      <c r="AD174" s="3">
        <f>SUM(Table39[[#This Row],[CNA Hours]], Table39[[#This Row],[NA in Training Hours]], Table39[[#This Row],[Med Aide/Tech Hours]])</f>
        <v>20.794444444444444</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20.794444444444444</v>
      </c>
      <c r="AH174" s="3">
        <v>0</v>
      </c>
      <c r="AI174" s="4">
        <f>Table39[[#This Row],[CNA Hours Contract]]/Table39[[#This Row],[CNA Hours]]</f>
        <v>0</v>
      </c>
      <c r="AJ174" s="3">
        <v>0</v>
      </c>
      <c r="AK174" s="3">
        <v>0</v>
      </c>
      <c r="AL174" s="4">
        <v>0</v>
      </c>
      <c r="AM174" s="3">
        <v>0</v>
      </c>
      <c r="AN174" s="3">
        <v>0</v>
      </c>
      <c r="AO174" s="4">
        <v>0</v>
      </c>
      <c r="AP174" s="1" t="s">
        <v>172</v>
      </c>
      <c r="AQ174" s="1">
        <v>3</v>
      </c>
    </row>
    <row r="175" spans="1:43" x14ac:dyDescent="0.2">
      <c r="A175" s="1" t="s">
        <v>220</v>
      </c>
      <c r="B175" s="1" t="s">
        <v>395</v>
      </c>
      <c r="C175" s="1" t="s">
        <v>522</v>
      </c>
      <c r="D175" s="1" t="s">
        <v>548</v>
      </c>
      <c r="E175" s="3">
        <v>99.888888888888886</v>
      </c>
      <c r="F175" s="3">
        <f t="shared" si="10"/>
        <v>390.33588888888892</v>
      </c>
      <c r="G175" s="3">
        <f>SUM(Table39[[#This Row],[RN Hours Contract (W/ Admin, DON)]], Table39[[#This Row],[LPN Contract Hours (w/ Admin)]], Table39[[#This Row],[CNA/NA/Med Aide Contract Hours]])</f>
        <v>13.780333333333331</v>
      </c>
      <c r="H175" s="4">
        <f>Table39[[#This Row],[Total Contract Hours]]/Table39[[#This Row],[Total Hours Nurse Staffing]]</f>
        <v>3.5303782525761995E-2</v>
      </c>
      <c r="I175" s="3">
        <f>SUM(Table39[[#This Row],[RN Hours]], Table39[[#This Row],[RN Admin Hours]], Table39[[#This Row],[RN DON Hours]])</f>
        <v>90.203000000000003</v>
      </c>
      <c r="J175" s="3">
        <f t="shared" si="8"/>
        <v>1.7891111111111113</v>
      </c>
      <c r="K175" s="4">
        <f>Table39[[#This Row],[RN Hours Contract (W/ Admin, DON)]]/Table39[[#This Row],[RN Hours (w/ Admin, DON)]]</f>
        <v>1.9834275036430177E-2</v>
      </c>
      <c r="L175" s="3">
        <v>49.472444444444449</v>
      </c>
      <c r="M175" s="3">
        <v>1.7891111111111113</v>
      </c>
      <c r="N175" s="4">
        <f>Table39[[#This Row],[RN Hours Contract]]/Table39[[#This Row],[RN Hours]]</f>
        <v>3.6163790392856179E-2</v>
      </c>
      <c r="O175" s="3">
        <v>36.908333333333331</v>
      </c>
      <c r="P175" s="3">
        <v>0</v>
      </c>
      <c r="Q175" s="4">
        <f>Table39[[#This Row],[RN Admin Hours Contract]]/Table39[[#This Row],[RN Admin Hours]]</f>
        <v>0</v>
      </c>
      <c r="R175" s="3">
        <v>3.8222222222222224</v>
      </c>
      <c r="S175" s="3">
        <v>0</v>
      </c>
      <c r="T175" s="4">
        <f>Table39[[#This Row],[RN DON Hours Contract]]/Table39[[#This Row],[RN DON Hours]]</f>
        <v>0</v>
      </c>
      <c r="U175" s="3">
        <f>SUM(Table39[[#This Row],[LPN Hours]], Table39[[#This Row],[LPN Admin Hours]])</f>
        <v>100.21688888888889</v>
      </c>
      <c r="V175" s="3">
        <f>Table39[[#This Row],[LPN Hours Contract]]+Table39[[#This Row],[LPN Admin Hours Contract]]</f>
        <v>2.7641111111111107</v>
      </c>
      <c r="W175" s="4">
        <f t="shared" si="9"/>
        <v>2.7581290356914777E-2</v>
      </c>
      <c r="X175" s="3">
        <v>86.733555555555554</v>
      </c>
      <c r="Y175" s="3">
        <v>2.7641111111111107</v>
      </c>
      <c r="Z175" s="4">
        <f>Table39[[#This Row],[LPN Hours Contract]]/Table39[[#This Row],[LPN Hours]]</f>
        <v>3.1868993417900539E-2</v>
      </c>
      <c r="AA175" s="3">
        <v>13.483333333333333</v>
      </c>
      <c r="AB175" s="3">
        <v>0</v>
      </c>
      <c r="AC175" s="4">
        <f>Table39[[#This Row],[LPN Admin Hours Contract]]/Table39[[#This Row],[LPN Admin Hours]]</f>
        <v>0</v>
      </c>
      <c r="AD175" s="3">
        <f>SUM(Table39[[#This Row],[CNA Hours]], Table39[[#This Row],[NA in Training Hours]], Table39[[#This Row],[Med Aide/Tech Hours]])</f>
        <v>199.916</v>
      </c>
      <c r="AE175" s="3">
        <f>SUM(Table39[[#This Row],[CNA Hours Contract]], Table39[[#This Row],[NA in Training Hours Contract]], Table39[[#This Row],[Med Aide/Tech Hours Contract]])</f>
        <v>9.2271111111111104</v>
      </c>
      <c r="AF175" s="4">
        <f>Table39[[#This Row],[CNA/NA/Med Aide Contract Hours]]/Table39[[#This Row],[Total CNA, NA in Training, Med Aide/Tech Hours]]</f>
        <v>4.6154940630620415E-2</v>
      </c>
      <c r="AG175" s="3">
        <v>199.916</v>
      </c>
      <c r="AH175" s="3">
        <v>9.2271111111111104</v>
      </c>
      <c r="AI175" s="4">
        <f>Table39[[#This Row],[CNA Hours Contract]]/Table39[[#This Row],[CNA Hours]]</f>
        <v>4.6154940630620415E-2</v>
      </c>
      <c r="AJ175" s="3">
        <v>0</v>
      </c>
      <c r="AK175" s="3">
        <v>0</v>
      </c>
      <c r="AL175" s="4">
        <v>0</v>
      </c>
      <c r="AM175" s="3">
        <v>0</v>
      </c>
      <c r="AN175" s="3">
        <v>0</v>
      </c>
      <c r="AO175" s="4">
        <v>0</v>
      </c>
      <c r="AP175" s="1" t="s">
        <v>173</v>
      </c>
      <c r="AQ175" s="1">
        <v>3</v>
      </c>
    </row>
    <row r="176" spans="1:43" x14ac:dyDescent="0.2">
      <c r="A176" s="1" t="s">
        <v>220</v>
      </c>
      <c r="B176" s="1" t="s">
        <v>396</v>
      </c>
      <c r="C176" s="1" t="s">
        <v>523</v>
      </c>
      <c r="D176" s="1" t="s">
        <v>540</v>
      </c>
      <c r="E176" s="3">
        <v>88.777777777777771</v>
      </c>
      <c r="F176" s="3">
        <f t="shared" si="10"/>
        <v>346.62744444444445</v>
      </c>
      <c r="G176" s="3">
        <f>SUM(Table39[[#This Row],[RN Hours Contract (W/ Admin, DON)]], Table39[[#This Row],[LPN Contract Hours (w/ Admin)]], Table39[[#This Row],[CNA/NA/Med Aide Contract Hours]])</f>
        <v>15.795111111111115</v>
      </c>
      <c r="H176" s="4">
        <f>Table39[[#This Row],[Total Contract Hours]]/Table39[[#This Row],[Total Hours Nurse Staffing]]</f>
        <v>4.5567976120375171E-2</v>
      </c>
      <c r="I176" s="3">
        <f>SUM(Table39[[#This Row],[RN Hours]], Table39[[#This Row],[RN Admin Hours]], Table39[[#This Row],[RN DON Hours]])</f>
        <v>88.178333333333342</v>
      </c>
      <c r="J176" s="3">
        <f t="shared" si="8"/>
        <v>9.1147777777777801</v>
      </c>
      <c r="K176" s="4">
        <f>Table39[[#This Row],[RN Hours Contract (W/ Admin, DON)]]/Table39[[#This Row],[RN Hours (w/ Admin, DON)]]</f>
        <v>0.10336754430730655</v>
      </c>
      <c r="L176" s="3">
        <v>64.777888888888896</v>
      </c>
      <c r="M176" s="3">
        <v>9.1147777777777801</v>
      </c>
      <c r="N176" s="4">
        <f>Table39[[#This Row],[RN Hours Contract]]/Table39[[#This Row],[RN Hours]]</f>
        <v>0.14070816345083459</v>
      </c>
      <c r="O176" s="3">
        <v>18.333777777777776</v>
      </c>
      <c r="P176" s="3">
        <v>0</v>
      </c>
      <c r="Q176" s="4">
        <f>Table39[[#This Row],[RN Admin Hours Contract]]/Table39[[#This Row],[RN Admin Hours]]</f>
        <v>0</v>
      </c>
      <c r="R176" s="3">
        <v>5.0666666666666664</v>
      </c>
      <c r="S176" s="3">
        <v>0</v>
      </c>
      <c r="T176" s="4">
        <f>Table39[[#This Row],[RN DON Hours Contract]]/Table39[[#This Row],[RN DON Hours]]</f>
        <v>0</v>
      </c>
      <c r="U176" s="3">
        <f>SUM(Table39[[#This Row],[LPN Hours]], Table39[[#This Row],[LPN Admin Hours]])</f>
        <v>67.753</v>
      </c>
      <c r="V176" s="3">
        <f>Table39[[#This Row],[LPN Hours Contract]]+Table39[[#This Row],[LPN Admin Hours Contract]]</f>
        <v>1.5524444444444445</v>
      </c>
      <c r="W176" s="4">
        <f t="shared" si="9"/>
        <v>2.2913294532263435E-2</v>
      </c>
      <c r="X176" s="3">
        <v>67.753</v>
      </c>
      <c r="Y176" s="3">
        <v>1.5524444444444445</v>
      </c>
      <c r="Z176" s="4">
        <f>Table39[[#This Row],[LPN Hours Contract]]/Table39[[#This Row],[LPN Hours]]</f>
        <v>2.2913294532263435E-2</v>
      </c>
      <c r="AA176" s="3">
        <v>0</v>
      </c>
      <c r="AB176" s="3">
        <v>0</v>
      </c>
      <c r="AC176" s="4">
        <v>0</v>
      </c>
      <c r="AD176" s="3">
        <f>SUM(Table39[[#This Row],[CNA Hours]], Table39[[#This Row],[NA in Training Hours]], Table39[[#This Row],[Med Aide/Tech Hours]])</f>
        <v>190.69611111111109</v>
      </c>
      <c r="AE176" s="3">
        <f>SUM(Table39[[#This Row],[CNA Hours Contract]], Table39[[#This Row],[NA in Training Hours Contract]], Table39[[#This Row],[Med Aide/Tech Hours Contract]])</f>
        <v>5.1278888888888901</v>
      </c>
      <c r="AF176" s="4">
        <f>Table39[[#This Row],[CNA/NA/Med Aide Contract Hours]]/Table39[[#This Row],[Total CNA, NA in Training, Med Aide/Tech Hours]]</f>
        <v>2.6890369494221474E-2</v>
      </c>
      <c r="AG176" s="3">
        <v>175.143</v>
      </c>
      <c r="AH176" s="3">
        <v>5.1278888888888901</v>
      </c>
      <c r="AI176" s="4">
        <f>Table39[[#This Row],[CNA Hours Contract]]/Table39[[#This Row],[CNA Hours]]</f>
        <v>2.9278297670411551E-2</v>
      </c>
      <c r="AJ176" s="3">
        <v>3.9003333333333332</v>
      </c>
      <c r="AK176" s="3">
        <v>0</v>
      </c>
      <c r="AL176" s="4">
        <f>Table39[[#This Row],[NA in Training Hours Contract]]/Table39[[#This Row],[NA in Training Hours]]</f>
        <v>0</v>
      </c>
      <c r="AM176" s="3">
        <v>11.652777777777775</v>
      </c>
      <c r="AN176" s="3">
        <v>0</v>
      </c>
      <c r="AO176" s="4">
        <f>Table39[[#This Row],[Med Aide/Tech Hours Contract]]/Table39[[#This Row],[Med Aide/Tech Hours]]</f>
        <v>0</v>
      </c>
      <c r="AP176" s="1" t="s">
        <v>174</v>
      </c>
      <c r="AQ176" s="1">
        <v>3</v>
      </c>
    </row>
    <row r="177" spans="1:43" x14ac:dyDescent="0.2">
      <c r="A177" s="1" t="s">
        <v>220</v>
      </c>
      <c r="B177" s="1" t="s">
        <v>397</v>
      </c>
      <c r="C177" s="1" t="s">
        <v>465</v>
      </c>
      <c r="D177" s="1" t="s">
        <v>546</v>
      </c>
      <c r="E177" s="3">
        <v>18.666666666666668</v>
      </c>
      <c r="F177" s="3">
        <f t="shared" si="10"/>
        <v>134.70777777777778</v>
      </c>
      <c r="G177" s="3">
        <f>SUM(Table39[[#This Row],[RN Hours Contract (W/ Admin, DON)]], Table39[[#This Row],[LPN Contract Hours (w/ Admin)]], Table39[[#This Row],[CNA/NA/Med Aide Contract Hours]])</f>
        <v>0</v>
      </c>
      <c r="H177" s="4">
        <f>Table39[[#This Row],[Total Contract Hours]]/Table39[[#This Row],[Total Hours Nurse Staffing]]</f>
        <v>0</v>
      </c>
      <c r="I177" s="3">
        <f>SUM(Table39[[#This Row],[RN Hours]], Table39[[#This Row],[RN Admin Hours]], Table39[[#This Row],[RN DON Hours]])</f>
        <v>65.573333333333338</v>
      </c>
      <c r="J177" s="3">
        <f t="shared" ref="J177:J221" si="11">SUM(M177,P177,S177)</f>
        <v>0</v>
      </c>
      <c r="K177" s="4">
        <f>Table39[[#This Row],[RN Hours Contract (W/ Admin, DON)]]/Table39[[#This Row],[RN Hours (w/ Admin, DON)]]</f>
        <v>0</v>
      </c>
      <c r="L177" s="3">
        <v>59.973333333333336</v>
      </c>
      <c r="M177" s="3">
        <v>0</v>
      </c>
      <c r="N177" s="4">
        <f>Table39[[#This Row],[RN Hours Contract]]/Table39[[#This Row],[RN Hours]]</f>
        <v>0</v>
      </c>
      <c r="O177" s="3">
        <v>0</v>
      </c>
      <c r="P177" s="3">
        <v>0</v>
      </c>
      <c r="Q177" s="4">
        <v>0</v>
      </c>
      <c r="R177" s="3">
        <v>5.6</v>
      </c>
      <c r="S177" s="3">
        <v>0</v>
      </c>
      <c r="T177" s="4">
        <f>Table39[[#This Row],[RN DON Hours Contract]]/Table39[[#This Row],[RN DON Hours]]</f>
        <v>0</v>
      </c>
      <c r="U177" s="3">
        <f>SUM(Table39[[#This Row],[LPN Hours]], Table39[[#This Row],[LPN Admin Hours]])</f>
        <v>20.85</v>
      </c>
      <c r="V177" s="3">
        <f>Table39[[#This Row],[LPN Hours Contract]]+Table39[[#This Row],[LPN Admin Hours Contract]]</f>
        <v>0</v>
      </c>
      <c r="W177" s="4">
        <f t="shared" ref="W177:W221" si="12">V177/U177</f>
        <v>0</v>
      </c>
      <c r="X177" s="3">
        <v>15.338888888888889</v>
      </c>
      <c r="Y177" s="3">
        <v>0</v>
      </c>
      <c r="Z177" s="4">
        <f>Table39[[#This Row],[LPN Hours Contract]]/Table39[[#This Row],[LPN Hours]]</f>
        <v>0</v>
      </c>
      <c r="AA177" s="3">
        <v>5.5111111111111111</v>
      </c>
      <c r="AB177" s="3">
        <v>0</v>
      </c>
      <c r="AC177" s="4">
        <f>Table39[[#This Row],[LPN Admin Hours Contract]]/Table39[[#This Row],[LPN Admin Hours]]</f>
        <v>0</v>
      </c>
      <c r="AD177" s="3">
        <f>SUM(Table39[[#This Row],[CNA Hours]], Table39[[#This Row],[NA in Training Hours]], Table39[[#This Row],[Med Aide/Tech Hours]])</f>
        <v>48.284444444444446</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48.284444444444446</v>
      </c>
      <c r="AH177" s="3">
        <v>0</v>
      </c>
      <c r="AI177" s="4">
        <f>Table39[[#This Row],[CNA Hours Contract]]/Table39[[#This Row],[CNA Hours]]</f>
        <v>0</v>
      </c>
      <c r="AJ177" s="3">
        <v>0</v>
      </c>
      <c r="AK177" s="3">
        <v>0</v>
      </c>
      <c r="AL177" s="4">
        <v>0</v>
      </c>
      <c r="AM177" s="3">
        <v>0</v>
      </c>
      <c r="AN177" s="3">
        <v>0</v>
      </c>
      <c r="AO177" s="4">
        <v>0</v>
      </c>
      <c r="AP177" s="1" t="s">
        <v>175</v>
      </c>
      <c r="AQ177" s="1">
        <v>3</v>
      </c>
    </row>
    <row r="178" spans="1:43" x14ac:dyDescent="0.2">
      <c r="A178" s="1" t="s">
        <v>220</v>
      </c>
      <c r="B178" s="1" t="s">
        <v>398</v>
      </c>
      <c r="C178" s="1" t="s">
        <v>524</v>
      </c>
      <c r="D178" s="1" t="s">
        <v>534</v>
      </c>
      <c r="E178" s="3">
        <v>86.37777777777778</v>
      </c>
      <c r="F178" s="3">
        <f t="shared" si="10"/>
        <v>330.22222222222223</v>
      </c>
      <c r="G178" s="3">
        <f>SUM(Table39[[#This Row],[RN Hours Contract (W/ Admin, DON)]], Table39[[#This Row],[LPN Contract Hours (w/ Admin)]], Table39[[#This Row],[CNA/NA/Med Aide Contract Hours]])</f>
        <v>9.7583333333333329</v>
      </c>
      <c r="H178" s="4">
        <f>Table39[[#This Row],[Total Contract Hours]]/Table39[[#This Row],[Total Hours Nurse Staffing]]</f>
        <v>2.955080753701211E-2</v>
      </c>
      <c r="I178" s="3">
        <f>SUM(Table39[[#This Row],[RN Hours]], Table39[[#This Row],[RN Admin Hours]], Table39[[#This Row],[RN DON Hours]])</f>
        <v>39.066666666666663</v>
      </c>
      <c r="J178" s="3">
        <f t="shared" si="11"/>
        <v>3.8222222222222224</v>
      </c>
      <c r="K178" s="4">
        <f>Table39[[#This Row],[RN Hours Contract (W/ Admin, DON)]]/Table39[[#This Row],[RN Hours (w/ Admin, DON)]]</f>
        <v>9.7838452787258265E-2</v>
      </c>
      <c r="L178" s="3">
        <v>16.838888888888889</v>
      </c>
      <c r="M178" s="3">
        <v>0</v>
      </c>
      <c r="N178" s="4">
        <f>Table39[[#This Row],[RN Hours Contract]]/Table39[[#This Row],[RN Hours]]</f>
        <v>0</v>
      </c>
      <c r="O178" s="3">
        <v>17.25</v>
      </c>
      <c r="P178" s="3">
        <v>3.8222222222222224</v>
      </c>
      <c r="Q178" s="4">
        <f>Table39[[#This Row],[RN Admin Hours Contract]]/Table39[[#This Row],[RN Admin Hours]]</f>
        <v>0.22157809983896942</v>
      </c>
      <c r="R178" s="3">
        <v>4.9777777777777779</v>
      </c>
      <c r="S178" s="3">
        <v>0</v>
      </c>
      <c r="T178" s="4">
        <f>Table39[[#This Row],[RN DON Hours Contract]]/Table39[[#This Row],[RN DON Hours]]</f>
        <v>0</v>
      </c>
      <c r="U178" s="3">
        <f>SUM(Table39[[#This Row],[LPN Hours]], Table39[[#This Row],[LPN Admin Hours]])</f>
        <v>133.3138888888889</v>
      </c>
      <c r="V178" s="3">
        <f>Table39[[#This Row],[LPN Hours Contract]]+Table39[[#This Row],[LPN Admin Hours Contract]]</f>
        <v>0.53055555555555556</v>
      </c>
      <c r="W178" s="4">
        <f t="shared" si="12"/>
        <v>3.9797470464442725E-3</v>
      </c>
      <c r="X178" s="3">
        <v>127.36111111111111</v>
      </c>
      <c r="Y178" s="3">
        <v>0</v>
      </c>
      <c r="Z178" s="4">
        <f>Table39[[#This Row],[LPN Hours Contract]]/Table39[[#This Row],[LPN Hours]]</f>
        <v>0</v>
      </c>
      <c r="AA178" s="3">
        <v>5.9527777777777775</v>
      </c>
      <c r="AB178" s="3">
        <v>0.53055555555555556</v>
      </c>
      <c r="AC178" s="4">
        <f>Table39[[#This Row],[LPN Admin Hours Contract]]/Table39[[#This Row],[LPN Admin Hours]]</f>
        <v>8.9127391507232853E-2</v>
      </c>
      <c r="AD178" s="3">
        <f>SUM(Table39[[#This Row],[CNA Hours]], Table39[[#This Row],[NA in Training Hours]], Table39[[#This Row],[Med Aide/Tech Hours]])</f>
        <v>157.84166666666667</v>
      </c>
      <c r="AE178" s="3">
        <f>SUM(Table39[[#This Row],[CNA Hours Contract]], Table39[[#This Row],[NA in Training Hours Contract]], Table39[[#This Row],[Med Aide/Tech Hours Contract]])</f>
        <v>5.4055555555555559</v>
      </c>
      <c r="AF178" s="4">
        <f>Table39[[#This Row],[CNA/NA/Med Aide Contract Hours]]/Table39[[#This Row],[Total CNA, NA in Training, Med Aide/Tech Hours]]</f>
        <v>3.424669588018936E-2</v>
      </c>
      <c r="AG178" s="3">
        <v>157.84166666666667</v>
      </c>
      <c r="AH178" s="3">
        <v>5.4055555555555559</v>
      </c>
      <c r="AI178" s="4">
        <f>Table39[[#This Row],[CNA Hours Contract]]/Table39[[#This Row],[CNA Hours]]</f>
        <v>3.424669588018936E-2</v>
      </c>
      <c r="AJ178" s="3">
        <v>0</v>
      </c>
      <c r="AK178" s="3">
        <v>0</v>
      </c>
      <c r="AL178" s="4">
        <v>0</v>
      </c>
      <c r="AM178" s="3">
        <v>0</v>
      </c>
      <c r="AN178" s="3">
        <v>0</v>
      </c>
      <c r="AO178" s="4">
        <v>0</v>
      </c>
      <c r="AP178" s="1" t="s">
        <v>176</v>
      </c>
      <c r="AQ178" s="1">
        <v>3</v>
      </c>
    </row>
    <row r="179" spans="1:43" x14ac:dyDescent="0.2">
      <c r="A179" s="1" t="s">
        <v>220</v>
      </c>
      <c r="B179" s="1" t="s">
        <v>399</v>
      </c>
      <c r="C179" s="1" t="s">
        <v>489</v>
      </c>
      <c r="D179" s="1" t="s">
        <v>541</v>
      </c>
      <c r="E179" s="3">
        <v>79.933333333333337</v>
      </c>
      <c r="F179" s="3">
        <f t="shared" si="10"/>
        <v>297.73377777777773</v>
      </c>
      <c r="G179" s="3">
        <f>SUM(Table39[[#This Row],[RN Hours Contract (W/ Admin, DON)]], Table39[[#This Row],[LPN Contract Hours (w/ Admin)]], Table39[[#This Row],[CNA/NA/Med Aide Contract Hours]])</f>
        <v>35.494888888888887</v>
      </c>
      <c r="H179" s="4">
        <f>Table39[[#This Row],[Total Contract Hours]]/Table39[[#This Row],[Total Hours Nurse Staffing]]</f>
        <v>0.11921686935830818</v>
      </c>
      <c r="I179" s="3">
        <f>SUM(Table39[[#This Row],[RN Hours]], Table39[[#This Row],[RN Admin Hours]], Table39[[#This Row],[RN DON Hours]])</f>
        <v>63.999333333333333</v>
      </c>
      <c r="J179" s="3">
        <f t="shared" si="11"/>
        <v>10.63822222222222</v>
      </c>
      <c r="K179" s="4">
        <f>Table39[[#This Row],[RN Hours Contract (W/ Admin, DON)]]/Table39[[#This Row],[RN Hours (w/ Admin, DON)]]</f>
        <v>0.16622395372174012</v>
      </c>
      <c r="L179" s="3">
        <v>26.143777777777778</v>
      </c>
      <c r="M179" s="3">
        <v>10.63822222222222</v>
      </c>
      <c r="N179" s="4">
        <f>Table39[[#This Row],[RN Hours Contract]]/Table39[[#This Row],[RN Hours]]</f>
        <v>0.40691220345610163</v>
      </c>
      <c r="O179" s="3">
        <v>32.255555555555553</v>
      </c>
      <c r="P179" s="3">
        <v>0</v>
      </c>
      <c r="Q179" s="4">
        <f>Table39[[#This Row],[RN Admin Hours Contract]]/Table39[[#This Row],[RN Admin Hours]]</f>
        <v>0</v>
      </c>
      <c r="R179" s="3">
        <v>5.6</v>
      </c>
      <c r="S179" s="3">
        <v>0</v>
      </c>
      <c r="T179" s="4">
        <f>Table39[[#This Row],[RN DON Hours Contract]]/Table39[[#This Row],[RN DON Hours]]</f>
        <v>0</v>
      </c>
      <c r="U179" s="3">
        <f>SUM(Table39[[#This Row],[LPN Hours]], Table39[[#This Row],[LPN Admin Hours]])</f>
        <v>74.676000000000002</v>
      </c>
      <c r="V179" s="3">
        <f>Table39[[#This Row],[LPN Hours Contract]]+Table39[[#This Row],[LPN Admin Hours Contract]]</f>
        <v>7.0398888888888891</v>
      </c>
      <c r="W179" s="4">
        <f t="shared" si="12"/>
        <v>9.4272442135209286E-2</v>
      </c>
      <c r="X179" s="3">
        <v>72.312111111111108</v>
      </c>
      <c r="Y179" s="3">
        <v>7.0398888888888891</v>
      </c>
      <c r="Z179" s="4">
        <f>Table39[[#This Row],[LPN Hours Contract]]/Table39[[#This Row],[LPN Hours]]</f>
        <v>9.7354216060318785E-2</v>
      </c>
      <c r="AA179" s="3">
        <v>2.3638888888888889</v>
      </c>
      <c r="AB179" s="3">
        <v>0</v>
      </c>
      <c r="AC179" s="4">
        <f>Table39[[#This Row],[LPN Admin Hours Contract]]/Table39[[#This Row],[LPN Admin Hours]]</f>
        <v>0</v>
      </c>
      <c r="AD179" s="3">
        <f>SUM(Table39[[#This Row],[CNA Hours]], Table39[[#This Row],[NA in Training Hours]], Table39[[#This Row],[Med Aide/Tech Hours]])</f>
        <v>159.05844444444443</v>
      </c>
      <c r="AE179" s="3">
        <f>SUM(Table39[[#This Row],[CNA Hours Contract]], Table39[[#This Row],[NA in Training Hours Contract]], Table39[[#This Row],[Med Aide/Tech Hours Contract]])</f>
        <v>17.81677777777778</v>
      </c>
      <c r="AF179" s="4">
        <f>Table39[[#This Row],[CNA/NA/Med Aide Contract Hours]]/Table39[[#This Row],[Total CNA, NA in Training, Med Aide/Tech Hours]]</f>
        <v>0.11201403257782257</v>
      </c>
      <c r="AG179" s="3">
        <v>148.80566666666667</v>
      </c>
      <c r="AH179" s="3">
        <v>17.81677777777778</v>
      </c>
      <c r="AI179" s="4">
        <f>Table39[[#This Row],[CNA Hours Contract]]/Table39[[#This Row],[CNA Hours]]</f>
        <v>0.1197318501162217</v>
      </c>
      <c r="AJ179" s="3">
        <v>0</v>
      </c>
      <c r="AK179" s="3">
        <v>0</v>
      </c>
      <c r="AL179" s="4">
        <v>0</v>
      </c>
      <c r="AM179" s="3">
        <v>10.252777777777778</v>
      </c>
      <c r="AN179" s="3">
        <v>0</v>
      </c>
      <c r="AO179" s="4">
        <f>Table39[[#This Row],[Med Aide/Tech Hours Contract]]/Table39[[#This Row],[Med Aide/Tech Hours]]</f>
        <v>0</v>
      </c>
      <c r="AP179" s="1" t="s">
        <v>177</v>
      </c>
      <c r="AQ179" s="1">
        <v>3</v>
      </c>
    </row>
    <row r="180" spans="1:43" x14ac:dyDescent="0.2">
      <c r="A180" s="1" t="s">
        <v>220</v>
      </c>
      <c r="B180" s="1" t="s">
        <v>400</v>
      </c>
      <c r="C180" s="1" t="s">
        <v>525</v>
      </c>
      <c r="D180" s="1" t="s">
        <v>534</v>
      </c>
      <c r="E180" s="3">
        <v>19.7</v>
      </c>
      <c r="F180" s="3">
        <f t="shared" si="10"/>
        <v>102.77811111111112</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36.238444444444447</v>
      </c>
      <c r="J180" s="3">
        <f t="shared" si="11"/>
        <v>0</v>
      </c>
      <c r="K180" s="4">
        <f>Table39[[#This Row],[RN Hours Contract (W/ Admin, DON)]]/Table39[[#This Row],[RN Hours (w/ Admin, DON)]]</f>
        <v>0</v>
      </c>
      <c r="L180" s="3">
        <v>28.060666666666666</v>
      </c>
      <c r="M180" s="3">
        <v>0</v>
      </c>
      <c r="N180" s="4">
        <f>Table39[[#This Row],[RN Hours Contract]]/Table39[[#This Row],[RN Hours]]</f>
        <v>0</v>
      </c>
      <c r="O180" s="3">
        <v>3.0222222222222221</v>
      </c>
      <c r="P180" s="3">
        <v>0</v>
      </c>
      <c r="Q180" s="4">
        <f>Table39[[#This Row],[RN Admin Hours Contract]]/Table39[[#This Row],[RN Admin Hours]]</f>
        <v>0</v>
      </c>
      <c r="R180" s="3">
        <v>5.1555555555555559</v>
      </c>
      <c r="S180" s="3">
        <v>0</v>
      </c>
      <c r="T180" s="4">
        <f>Table39[[#This Row],[RN DON Hours Contract]]/Table39[[#This Row],[RN DON Hours]]</f>
        <v>0</v>
      </c>
      <c r="U180" s="3">
        <f>SUM(Table39[[#This Row],[LPN Hours]], Table39[[#This Row],[LPN Admin Hours]])</f>
        <v>16.410222222222224</v>
      </c>
      <c r="V180" s="3">
        <f>Table39[[#This Row],[LPN Hours Contract]]+Table39[[#This Row],[LPN Admin Hours Contract]]</f>
        <v>0</v>
      </c>
      <c r="W180" s="4">
        <f t="shared" si="12"/>
        <v>0</v>
      </c>
      <c r="X180" s="3">
        <v>16.410222222222224</v>
      </c>
      <c r="Y180" s="3">
        <v>0</v>
      </c>
      <c r="Z180" s="4">
        <f>Table39[[#This Row],[LPN Hours Contract]]/Table39[[#This Row],[LPN Hours]]</f>
        <v>0</v>
      </c>
      <c r="AA180" s="3">
        <v>0</v>
      </c>
      <c r="AB180" s="3">
        <v>0</v>
      </c>
      <c r="AC180" s="4">
        <v>0</v>
      </c>
      <c r="AD180" s="3">
        <f>SUM(Table39[[#This Row],[CNA Hours]], Table39[[#This Row],[NA in Training Hours]], Table39[[#This Row],[Med Aide/Tech Hours]])</f>
        <v>50.129444444444438</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50.129444444444438</v>
      </c>
      <c r="AH180" s="3">
        <v>0</v>
      </c>
      <c r="AI180" s="4">
        <f>Table39[[#This Row],[CNA Hours Contract]]/Table39[[#This Row],[CNA Hours]]</f>
        <v>0</v>
      </c>
      <c r="AJ180" s="3">
        <v>0</v>
      </c>
      <c r="AK180" s="3">
        <v>0</v>
      </c>
      <c r="AL180" s="4">
        <v>0</v>
      </c>
      <c r="AM180" s="3">
        <v>0</v>
      </c>
      <c r="AN180" s="3">
        <v>0</v>
      </c>
      <c r="AO180" s="4">
        <v>0</v>
      </c>
      <c r="AP180" s="1" t="s">
        <v>178</v>
      </c>
      <c r="AQ180" s="1">
        <v>3</v>
      </c>
    </row>
    <row r="181" spans="1:43" x14ac:dyDescent="0.2">
      <c r="A181" s="1" t="s">
        <v>220</v>
      </c>
      <c r="B181" s="1" t="s">
        <v>401</v>
      </c>
      <c r="C181" s="1" t="s">
        <v>480</v>
      </c>
      <c r="D181" s="1" t="s">
        <v>535</v>
      </c>
      <c r="E181" s="3">
        <v>73.455555555555549</v>
      </c>
      <c r="F181" s="3">
        <f t="shared" si="10"/>
        <v>282.4426666666667</v>
      </c>
      <c r="G181" s="3">
        <f>SUM(Table39[[#This Row],[RN Hours Contract (W/ Admin, DON)]], Table39[[#This Row],[LPN Contract Hours (w/ Admin)]], Table39[[#This Row],[CNA/NA/Med Aide Contract Hours]])</f>
        <v>0</v>
      </c>
      <c r="H181" s="4">
        <f>Table39[[#This Row],[Total Contract Hours]]/Table39[[#This Row],[Total Hours Nurse Staffing]]</f>
        <v>0</v>
      </c>
      <c r="I181" s="3">
        <f>SUM(Table39[[#This Row],[RN Hours]], Table39[[#This Row],[RN Admin Hours]], Table39[[#This Row],[RN DON Hours]])</f>
        <v>47.990222222222222</v>
      </c>
      <c r="J181" s="3">
        <f t="shared" si="11"/>
        <v>0</v>
      </c>
      <c r="K181" s="4">
        <f>Table39[[#This Row],[RN Hours Contract (W/ Admin, DON)]]/Table39[[#This Row],[RN Hours (w/ Admin, DON)]]</f>
        <v>0</v>
      </c>
      <c r="L181" s="3">
        <v>33.056888888888885</v>
      </c>
      <c r="M181" s="3">
        <v>0</v>
      </c>
      <c r="N181" s="4">
        <f>Table39[[#This Row],[RN Hours Contract]]/Table39[[#This Row],[RN Hours]]</f>
        <v>0</v>
      </c>
      <c r="O181" s="3">
        <v>9.7777777777777786</v>
      </c>
      <c r="P181" s="3">
        <v>0</v>
      </c>
      <c r="Q181" s="4">
        <f>Table39[[#This Row],[RN Admin Hours Contract]]/Table39[[#This Row],[RN Admin Hours]]</f>
        <v>0</v>
      </c>
      <c r="R181" s="3">
        <v>5.1555555555555559</v>
      </c>
      <c r="S181" s="3">
        <v>0</v>
      </c>
      <c r="T181" s="4">
        <f>Table39[[#This Row],[RN DON Hours Contract]]/Table39[[#This Row],[RN DON Hours]]</f>
        <v>0</v>
      </c>
      <c r="U181" s="3">
        <f>SUM(Table39[[#This Row],[LPN Hours]], Table39[[#This Row],[LPN Admin Hours]])</f>
        <v>93.449777777777783</v>
      </c>
      <c r="V181" s="3">
        <f>Table39[[#This Row],[LPN Hours Contract]]+Table39[[#This Row],[LPN Admin Hours Contract]]</f>
        <v>0</v>
      </c>
      <c r="W181" s="4">
        <f t="shared" si="12"/>
        <v>0</v>
      </c>
      <c r="X181" s="3">
        <v>76.308666666666667</v>
      </c>
      <c r="Y181" s="3">
        <v>0</v>
      </c>
      <c r="Z181" s="4">
        <f>Table39[[#This Row],[LPN Hours Contract]]/Table39[[#This Row],[LPN Hours]]</f>
        <v>0</v>
      </c>
      <c r="AA181" s="3">
        <v>17.141111111111115</v>
      </c>
      <c r="AB181" s="3">
        <v>0</v>
      </c>
      <c r="AC181" s="4">
        <f>Table39[[#This Row],[LPN Admin Hours Contract]]/Table39[[#This Row],[LPN Admin Hours]]</f>
        <v>0</v>
      </c>
      <c r="AD181" s="3">
        <f>SUM(Table39[[#This Row],[CNA Hours]], Table39[[#This Row],[NA in Training Hours]], Table39[[#This Row],[Med Aide/Tech Hours]])</f>
        <v>141.00266666666667</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138.64555555555555</v>
      </c>
      <c r="AH181" s="3">
        <v>0</v>
      </c>
      <c r="AI181" s="4">
        <f>Table39[[#This Row],[CNA Hours Contract]]/Table39[[#This Row],[CNA Hours]]</f>
        <v>0</v>
      </c>
      <c r="AJ181" s="3">
        <v>0</v>
      </c>
      <c r="AK181" s="3">
        <v>0</v>
      </c>
      <c r="AL181" s="4">
        <v>0</v>
      </c>
      <c r="AM181" s="3">
        <v>2.3571111111111112</v>
      </c>
      <c r="AN181" s="3">
        <v>0</v>
      </c>
      <c r="AO181" s="4">
        <f>Table39[[#This Row],[Med Aide/Tech Hours Contract]]/Table39[[#This Row],[Med Aide/Tech Hours]]</f>
        <v>0</v>
      </c>
      <c r="AP181" s="1" t="s">
        <v>179</v>
      </c>
      <c r="AQ181" s="1">
        <v>3</v>
      </c>
    </row>
    <row r="182" spans="1:43" x14ac:dyDescent="0.2">
      <c r="A182" s="1" t="s">
        <v>220</v>
      </c>
      <c r="B182" s="1" t="s">
        <v>402</v>
      </c>
      <c r="C182" s="1" t="s">
        <v>453</v>
      </c>
      <c r="D182" s="1" t="s">
        <v>545</v>
      </c>
      <c r="E182" s="3">
        <v>144.4111111111111</v>
      </c>
      <c r="F182" s="3">
        <f t="shared" si="10"/>
        <v>518.66388888888889</v>
      </c>
      <c r="G182" s="3">
        <f>SUM(Table39[[#This Row],[RN Hours Contract (W/ Admin, DON)]], Table39[[#This Row],[LPN Contract Hours (w/ Admin)]], Table39[[#This Row],[CNA/NA/Med Aide Contract Hours]])</f>
        <v>17.502777777777776</v>
      </c>
      <c r="H182" s="4">
        <f>Table39[[#This Row],[Total Contract Hours]]/Table39[[#This Row],[Total Hours Nurse Staffing]]</f>
        <v>3.3745896239804195E-2</v>
      </c>
      <c r="I182" s="3">
        <f>SUM(Table39[[#This Row],[RN Hours]], Table39[[#This Row],[RN Admin Hours]], Table39[[#This Row],[RN DON Hours]])</f>
        <v>71.091666666666669</v>
      </c>
      <c r="J182" s="3">
        <f t="shared" si="11"/>
        <v>10.875</v>
      </c>
      <c r="K182" s="4">
        <f>Table39[[#This Row],[RN Hours Contract (W/ Admin, DON)]]/Table39[[#This Row],[RN Hours (w/ Admin, DON)]]</f>
        <v>0.15297151564881023</v>
      </c>
      <c r="L182" s="3">
        <v>56.730555555555554</v>
      </c>
      <c r="M182" s="3">
        <v>10.875</v>
      </c>
      <c r="N182" s="4">
        <f>Table39[[#This Row],[RN Hours Contract]]/Table39[[#This Row],[RN Hours]]</f>
        <v>0.19169563727170347</v>
      </c>
      <c r="O182" s="3">
        <v>8.8277777777777775</v>
      </c>
      <c r="P182" s="3">
        <v>0</v>
      </c>
      <c r="Q182" s="4">
        <f>Table39[[#This Row],[RN Admin Hours Contract]]/Table39[[#This Row],[RN Admin Hours]]</f>
        <v>0</v>
      </c>
      <c r="R182" s="3">
        <v>5.5333333333333332</v>
      </c>
      <c r="S182" s="3">
        <v>0</v>
      </c>
      <c r="T182" s="4">
        <f>Table39[[#This Row],[RN DON Hours Contract]]/Table39[[#This Row],[RN DON Hours]]</f>
        <v>0</v>
      </c>
      <c r="U182" s="3">
        <f>SUM(Table39[[#This Row],[LPN Hours]], Table39[[#This Row],[LPN Admin Hours]])</f>
        <v>160.54722222222225</v>
      </c>
      <c r="V182" s="3">
        <f>Table39[[#This Row],[LPN Hours Contract]]+Table39[[#This Row],[LPN Admin Hours Contract]]</f>
        <v>3.7222222222222223</v>
      </c>
      <c r="W182" s="4">
        <f t="shared" si="12"/>
        <v>2.3184594356108444E-2</v>
      </c>
      <c r="X182" s="3">
        <v>154.76666666666668</v>
      </c>
      <c r="Y182" s="3">
        <v>3.7222222222222223</v>
      </c>
      <c r="Z182" s="4">
        <f>Table39[[#This Row],[LPN Hours Contract]]/Table39[[#This Row],[LPN Hours]]</f>
        <v>2.405054203460406E-2</v>
      </c>
      <c r="AA182" s="3">
        <v>5.7805555555555559</v>
      </c>
      <c r="AB182" s="3">
        <v>0</v>
      </c>
      <c r="AC182" s="4">
        <f>Table39[[#This Row],[LPN Admin Hours Contract]]/Table39[[#This Row],[LPN Admin Hours]]</f>
        <v>0</v>
      </c>
      <c r="AD182" s="3">
        <f>SUM(Table39[[#This Row],[CNA Hours]], Table39[[#This Row],[NA in Training Hours]], Table39[[#This Row],[Med Aide/Tech Hours]])</f>
        <v>287.02499999999998</v>
      </c>
      <c r="AE182" s="3">
        <f>SUM(Table39[[#This Row],[CNA Hours Contract]], Table39[[#This Row],[NA in Training Hours Contract]], Table39[[#This Row],[Med Aide/Tech Hours Contract]])</f>
        <v>2.9055555555555554</v>
      </c>
      <c r="AF182" s="4">
        <f>Table39[[#This Row],[CNA/NA/Med Aide Contract Hours]]/Table39[[#This Row],[Total CNA, NA in Training, Med Aide/Tech Hours]]</f>
        <v>1.0123005158280832E-2</v>
      </c>
      <c r="AG182" s="3">
        <v>287.02499999999998</v>
      </c>
      <c r="AH182" s="3">
        <v>2.9055555555555554</v>
      </c>
      <c r="AI182" s="4">
        <f>Table39[[#This Row],[CNA Hours Contract]]/Table39[[#This Row],[CNA Hours]]</f>
        <v>1.0123005158280832E-2</v>
      </c>
      <c r="AJ182" s="3">
        <v>0</v>
      </c>
      <c r="AK182" s="3">
        <v>0</v>
      </c>
      <c r="AL182" s="4">
        <v>0</v>
      </c>
      <c r="AM182" s="3">
        <v>0</v>
      </c>
      <c r="AN182" s="3">
        <v>0</v>
      </c>
      <c r="AO182" s="4">
        <v>0</v>
      </c>
      <c r="AP182" s="1" t="s">
        <v>180</v>
      </c>
      <c r="AQ182" s="1">
        <v>3</v>
      </c>
    </row>
    <row r="183" spans="1:43" x14ac:dyDescent="0.2">
      <c r="A183" s="1" t="s">
        <v>220</v>
      </c>
      <c r="B183" s="1" t="s">
        <v>403</v>
      </c>
      <c r="C183" s="1" t="s">
        <v>465</v>
      </c>
      <c r="D183" s="1" t="s">
        <v>547</v>
      </c>
      <c r="E183" s="3">
        <v>81.977777777777774</v>
      </c>
      <c r="F183" s="3">
        <f t="shared" si="10"/>
        <v>303.03977777777777</v>
      </c>
      <c r="G183" s="3">
        <f>SUM(Table39[[#This Row],[RN Hours Contract (W/ Admin, DON)]], Table39[[#This Row],[LPN Contract Hours (w/ Admin)]], Table39[[#This Row],[CNA/NA/Med Aide Contract Hours]])</f>
        <v>17.125888888888888</v>
      </c>
      <c r="H183" s="4">
        <f>Table39[[#This Row],[Total Contract Hours]]/Table39[[#This Row],[Total Hours Nurse Staffing]]</f>
        <v>5.6513666339365783E-2</v>
      </c>
      <c r="I183" s="3">
        <f>SUM(Table39[[#This Row],[RN Hours]], Table39[[#This Row],[RN Admin Hours]], Table39[[#This Row],[RN DON Hours]])</f>
        <v>72.348111111111109</v>
      </c>
      <c r="J183" s="3">
        <f t="shared" si="11"/>
        <v>1.631444444444444</v>
      </c>
      <c r="K183" s="4">
        <f>Table39[[#This Row],[RN Hours Contract (W/ Admin, DON)]]/Table39[[#This Row],[RN Hours (w/ Admin, DON)]]</f>
        <v>2.2549924516189469E-2</v>
      </c>
      <c r="L183" s="3">
        <v>59.487000000000002</v>
      </c>
      <c r="M183" s="3">
        <v>1.631444444444444</v>
      </c>
      <c r="N183" s="4">
        <f>Table39[[#This Row],[RN Hours Contract]]/Table39[[#This Row],[RN Hours]]</f>
        <v>2.7425226426688924E-2</v>
      </c>
      <c r="O183" s="3">
        <v>12.861111111111111</v>
      </c>
      <c r="P183" s="3">
        <v>0</v>
      </c>
      <c r="Q183" s="4">
        <f>Table39[[#This Row],[RN Admin Hours Contract]]/Table39[[#This Row],[RN Admin Hours]]</f>
        <v>0</v>
      </c>
      <c r="R183" s="3">
        <v>0</v>
      </c>
      <c r="S183" s="3">
        <v>0</v>
      </c>
      <c r="T183" s="4">
        <v>0</v>
      </c>
      <c r="U183" s="3">
        <f>SUM(Table39[[#This Row],[LPN Hours]], Table39[[#This Row],[LPN Admin Hours]])</f>
        <v>38.083333333333336</v>
      </c>
      <c r="V183" s="3">
        <f>Table39[[#This Row],[LPN Hours Contract]]+Table39[[#This Row],[LPN Admin Hours Contract]]</f>
        <v>5.927777777777778</v>
      </c>
      <c r="W183" s="4">
        <f t="shared" si="12"/>
        <v>0.15565280816921956</v>
      </c>
      <c r="X183" s="3">
        <v>38.083333333333336</v>
      </c>
      <c r="Y183" s="3">
        <v>5.927777777777778</v>
      </c>
      <c r="Z183" s="4">
        <f>Table39[[#This Row],[LPN Hours Contract]]/Table39[[#This Row],[LPN Hours]]</f>
        <v>0.15565280816921956</v>
      </c>
      <c r="AA183" s="3">
        <v>0</v>
      </c>
      <c r="AB183" s="3">
        <v>0</v>
      </c>
      <c r="AC183" s="4">
        <v>0</v>
      </c>
      <c r="AD183" s="3">
        <f>SUM(Table39[[#This Row],[CNA Hours]], Table39[[#This Row],[NA in Training Hours]], Table39[[#This Row],[Med Aide/Tech Hours]])</f>
        <v>192.60833333333332</v>
      </c>
      <c r="AE183" s="3">
        <f>SUM(Table39[[#This Row],[CNA Hours Contract]], Table39[[#This Row],[NA in Training Hours Contract]], Table39[[#This Row],[Med Aide/Tech Hours Contract]])</f>
        <v>9.5666666666666664</v>
      </c>
      <c r="AF183" s="4">
        <f>Table39[[#This Row],[CNA/NA/Med Aide Contract Hours]]/Table39[[#This Row],[Total CNA, NA in Training, Med Aide/Tech Hours]]</f>
        <v>4.9669017436074936E-2</v>
      </c>
      <c r="AG183" s="3">
        <v>168.9111111111111</v>
      </c>
      <c r="AH183" s="3">
        <v>9.5666666666666664</v>
      </c>
      <c r="AI183" s="4">
        <f>Table39[[#This Row],[CNA Hours Contract]]/Table39[[#This Row],[CNA Hours]]</f>
        <v>5.663728456782003E-2</v>
      </c>
      <c r="AJ183" s="3">
        <v>0</v>
      </c>
      <c r="AK183" s="3">
        <v>0</v>
      </c>
      <c r="AL183" s="4">
        <v>0</v>
      </c>
      <c r="AM183" s="3">
        <v>23.697222222222223</v>
      </c>
      <c r="AN183" s="3">
        <v>0</v>
      </c>
      <c r="AO183" s="4">
        <f>Table39[[#This Row],[Med Aide/Tech Hours Contract]]/Table39[[#This Row],[Med Aide/Tech Hours]]</f>
        <v>0</v>
      </c>
      <c r="AP183" s="1" t="s">
        <v>181</v>
      </c>
      <c r="AQ183" s="1">
        <v>3</v>
      </c>
    </row>
    <row r="184" spans="1:43" x14ac:dyDescent="0.2">
      <c r="A184" s="1" t="s">
        <v>220</v>
      </c>
      <c r="B184" s="1" t="s">
        <v>404</v>
      </c>
      <c r="C184" s="1" t="s">
        <v>463</v>
      </c>
      <c r="D184" s="1" t="s">
        <v>541</v>
      </c>
      <c r="E184" s="3">
        <v>118.14444444444445</v>
      </c>
      <c r="F184" s="3">
        <f t="shared" si="10"/>
        <v>385.33655555555561</v>
      </c>
      <c r="G184" s="3">
        <f>SUM(Table39[[#This Row],[RN Hours Contract (W/ Admin, DON)]], Table39[[#This Row],[LPN Contract Hours (w/ Admin)]], Table39[[#This Row],[CNA/NA/Med Aide Contract Hours]])</f>
        <v>11.00322222222222</v>
      </c>
      <c r="H184" s="4">
        <f>Table39[[#This Row],[Total Contract Hours]]/Table39[[#This Row],[Total Hours Nurse Staffing]]</f>
        <v>2.8554836190816158E-2</v>
      </c>
      <c r="I184" s="3">
        <f>SUM(Table39[[#This Row],[RN Hours]], Table39[[#This Row],[RN Admin Hours]], Table39[[#This Row],[RN DON Hours]])</f>
        <v>83.201999999999998</v>
      </c>
      <c r="J184" s="3">
        <f t="shared" si="11"/>
        <v>3.1575555555555552</v>
      </c>
      <c r="K184" s="4">
        <f>Table39[[#This Row],[RN Hours Contract (W/ Admin, DON)]]/Table39[[#This Row],[RN Hours (w/ Admin, DON)]]</f>
        <v>3.7950476617816344E-2</v>
      </c>
      <c r="L184" s="3">
        <v>36.04644444444444</v>
      </c>
      <c r="M184" s="3">
        <v>1.9131111111111108</v>
      </c>
      <c r="N184" s="4">
        <f>Table39[[#This Row],[RN Hours Contract]]/Table39[[#This Row],[RN Hours]]</f>
        <v>5.3073503936279735E-2</v>
      </c>
      <c r="O184" s="3">
        <v>41.111111111111114</v>
      </c>
      <c r="P184" s="3">
        <v>0</v>
      </c>
      <c r="Q184" s="4">
        <f>Table39[[#This Row],[RN Admin Hours Contract]]/Table39[[#This Row],[RN Admin Hours]]</f>
        <v>0</v>
      </c>
      <c r="R184" s="3">
        <v>6.0444444444444443</v>
      </c>
      <c r="S184" s="3">
        <v>1.2444444444444445</v>
      </c>
      <c r="T184" s="4">
        <f>Table39[[#This Row],[RN DON Hours Contract]]/Table39[[#This Row],[RN DON Hours]]</f>
        <v>0.20588235294117649</v>
      </c>
      <c r="U184" s="3">
        <f>SUM(Table39[[#This Row],[LPN Hours]], Table39[[#This Row],[LPN Admin Hours]])</f>
        <v>108.425</v>
      </c>
      <c r="V184" s="3">
        <f>Table39[[#This Row],[LPN Hours Contract]]+Table39[[#This Row],[LPN Admin Hours Contract]]</f>
        <v>4.2055555555555548</v>
      </c>
      <c r="W184" s="4">
        <f t="shared" si="12"/>
        <v>3.8787692465349827E-2</v>
      </c>
      <c r="X184" s="3">
        <v>87.62222222222222</v>
      </c>
      <c r="Y184" s="3">
        <v>4.2055555555555548</v>
      </c>
      <c r="Z184" s="4">
        <f>Table39[[#This Row],[LPN Hours Contract]]/Table39[[#This Row],[LPN Hours]]</f>
        <v>4.7996449404007095E-2</v>
      </c>
      <c r="AA184" s="3">
        <v>20.802777777777777</v>
      </c>
      <c r="AB184" s="3">
        <v>0</v>
      </c>
      <c r="AC184" s="4">
        <f>Table39[[#This Row],[LPN Admin Hours Contract]]/Table39[[#This Row],[LPN Admin Hours]]</f>
        <v>0</v>
      </c>
      <c r="AD184" s="3">
        <f>SUM(Table39[[#This Row],[CNA Hours]], Table39[[#This Row],[NA in Training Hours]], Table39[[#This Row],[Med Aide/Tech Hours]])</f>
        <v>193.70955555555557</v>
      </c>
      <c r="AE184" s="3">
        <f>SUM(Table39[[#This Row],[CNA Hours Contract]], Table39[[#This Row],[NA in Training Hours Contract]], Table39[[#This Row],[Med Aide/Tech Hours Contract]])</f>
        <v>3.6401111111111111</v>
      </c>
      <c r="AF184" s="4">
        <f>Table39[[#This Row],[CNA/NA/Med Aide Contract Hours]]/Table39[[#This Row],[Total CNA, NA in Training, Med Aide/Tech Hours]]</f>
        <v>1.8791592911724653E-2</v>
      </c>
      <c r="AG184" s="3">
        <v>193.70955555555557</v>
      </c>
      <c r="AH184" s="3">
        <v>3.6401111111111111</v>
      </c>
      <c r="AI184" s="4">
        <f>Table39[[#This Row],[CNA Hours Contract]]/Table39[[#This Row],[CNA Hours]]</f>
        <v>1.8791592911724653E-2</v>
      </c>
      <c r="AJ184" s="3">
        <v>0</v>
      </c>
      <c r="AK184" s="3">
        <v>0</v>
      </c>
      <c r="AL184" s="4">
        <v>0</v>
      </c>
      <c r="AM184" s="3">
        <v>0</v>
      </c>
      <c r="AN184" s="3">
        <v>0</v>
      </c>
      <c r="AO184" s="4">
        <v>0</v>
      </c>
      <c r="AP184" s="1" t="s">
        <v>182</v>
      </c>
      <c r="AQ184" s="1">
        <v>3</v>
      </c>
    </row>
    <row r="185" spans="1:43" x14ac:dyDescent="0.2">
      <c r="A185" s="1" t="s">
        <v>220</v>
      </c>
      <c r="B185" s="1" t="s">
        <v>405</v>
      </c>
      <c r="C185" s="1" t="s">
        <v>476</v>
      </c>
      <c r="D185" s="1" t="s">
        <v>546</v>
      </c>
      <c r="E185" s="3">
        <v>90.922222222222217</v>
      </c>
      <c r="F185" s="3">
        <f t="shared" si="10"/>
        <v>354.46388888888885</v>
      </c>
      <c r="G185" s="3">
        <f>SUM(Table39[[#This Row],[RN Hours Contract (W/ Admin, DON)]], Table39[[#This Row],[LPN Contract Hours (w/ Admin)]], Table39[[#This Row],[CNA/NA/Med Aide Contract Hours]])</f>
        <v>0</v>
      </c>
      <c r="H185" s="4">
        <f>Table39[[#This Row],[Total Contract Hours]]/Table39[[#This Row],[Total Hours Nurse Staffing]]</f>
        <v>0</v>
      </c>
      <c r="I185" s="3">
        <f>SUM(Table39[[#This Row],[RN Hours]], Table39[[#This Row],[RN Admin Hours]], Table39[[#This Row],[RN DON Hours]])</f>
        <v>86.602777777777774</v>
      </c>
      <c r="J185" s="3">
        <f t="shared" si="11"/>
        <v>0</v>
      </c>
      <c r="K185" s="4">
        <f>Table39[[#This Row],[RN Hours Contract (W/ Admin, DON)]]/Table39[[#This Row],[RN Hours (w/ Admin, DON)]]</f>
        <v>0</v>
      </c>
      <c r="L185" s="3">
        <v>40.93611111111111</v>
      </c>
      <c r="M185" s="3">
        <v>0</v>
      </c>
      <c r="N185" s="4">
        <f>Table39[[#This Row],[RN Hours Contract]]/Table39[[#This Row],[RN Hours]]</f>
        <v>0</v>
      </c>
      <c r="O185" s="3">
        <v>40.06666666666667</v>
      </c>
      <c r="P185" s="3">
        <v>0</v>
      </c>
      <c r="Q185" s="4">
        <f>Table39[[#This Row],[RN Admin Hours Contract]]/Table39[[#This Row],[RN Admin Hours]]</f>
        <v>0</v>
      </c>
      <c r="R185" s="3">
        <v>5.6</v>
      </c>
      <c r="S185" s="3">
        <v>0</v>
      </c>
      <c r="T185" s="4">
        <f>Table39[[#This Row],[RN DON Hours Contract]]/Table39[[#This Row],[RN DON Hours]]</f>
        <v>0</v>
      </c>
      <c r="U185" s="3">
        <f>SUM(Table39[[#This Row],[LPN Hours]], Table39[[#This Row],[LPN Admin Hours]])</f>
        <v>86.63611111111112</v>
      </c>
      <c r="V185" s="3">
        <f>Table39[[#This Row],[LPN Hours Contract]]+Table39[[#This Row],[LPN Admin Hours Contract]]</f>
        <v>0</v>
      </c>
      <c r="W185" s="4">
        <f t="shared" si="12"/>
        <v>0</v>
      </c>
      <c r="X185" s="3">
        <v>71.183333333333337</v>
      </c>
      <c r="Y185" s="3">
        <v>0</v>
      </c>
      <c r="Z185" s="4">
        <f>Table39[[#This Row],[LPN Hours Contract]]/Table39[[#This Row],[LPN Hours]]</f>
        <v>0</v>
      </c>
      <c r="AA185" s="3">
        <v>15.452777777777778</v>
      </c>
      <c r="AB185" s="3">
        <v>0</v>
      </c>
      <c r="AC185" s="4">
        <f>Table39[[#This Row],[LPN Admin Hours Contract]]/Table39[[#This Row],[LPN Admin Hours]]</f>
        <v>0</v>
      </c>
      <c r="AD185" s="3">
        <f>SUM(Table39[[#This Row],[CNA Hours]], Table39[[#This Row],[NA in Training Hours]], Table39[[#This Row],[Med Aide/Tech Hours]])</f>
        <v>181.22499999999999</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181.22499999999999</v>
      </c>
      <c r="AH185" s="3">
        <v>0</v>
      </c>
      <c r="AI185" s="4">
        <f>Table39[[#This Row],[CNA Hours Contract]]/Table39[[#This Row],[CNA Hours]]</f>
        <v>0</v>
      </c>
      <c r="AJ185" s="3">
        <v>0</v>
      </c>
      <c r="AK185" s="3">
        <v>0</v>
      </c>
      <c r="AL185" s="4">
        <v>0</v>
      </c>
      <c r="AM185" s="3">
        <v>0</v>
      </c>
      <c r="AN185" s="3">
        <v>0</v>
      </c>
      <c r="AO185" s="4">
        <v>0</v>
      </c>
      <c r="AP185" s="1" t="s">
        <v>183</v>
      </c>
      <c r="AQ185" s="1">
        <v>3</v>
      </c>
    </row>
    <row r="186" spans="1:43" x14ac:dyDescent="0.2">
      <c r="A186" s="1" t="s">
        <v>220</v>
      </c>
      <c r="B186" s="1" t="s">
        <v>406</v>
      </c>
      <c r="C186" s="1" t="s">
        <v>526</v>
      </c>
      <c r="D186" s="1" t="s">
        <v>534</v>
      </c>
      <c r="E186" s="3">
        <v>77.033333333333331</v>
      </c>
      <c r="F186" s="3">
        <f t="shared" si="10"/>
        <v>286.29111111111109</v>
      </c>
      <c r="G186" s="3">
        <f>SUM(Table39[[#This Row],[RN Hours Contract (W/ Admin, DON)]], Table39[[#This Row],[LPN Contract Hours (w/ Admin)]], Table39[[#This Row],[CNA/NA/Med Aide Contract Hours]])</f>
        <v>50.040333333333336</v>
      </c>
      <c r="H186" s="4">
        <f>Table39[[#This Row],[Total Contract Hours]]/Table39[[#This Row],[Total Hours Nurse Staffing]]</f>
        <v>0.17478828853303943</v>
      </c>
      <c r="I186" s="3">
        <f>SUM(Table39[[#This Row],[RN Hours]], Table39[[#This Row],[RN Admin Hours]], Table39[[#This Row],[RN DON Hours]])</f>
        <v>49.335111111111111</v>
      </c>
      <c r="J186" s="3">
        <f t="shared" si="11"/>
        <v>2.4622222222222221</v>
      </c>
      <c r="K186" s="4">
        <f>Table39[[#This Row],[RN Hours Contract (W/ Admin, DON)]]/Table39[[#This Row],[RN Hours (w/ Admin, DON)]]</f>
        <v>4.9908111419408305E-2</v>
      </c>
      <c r="L186" s="3">
        <v>22.323666666666668</v>
      </c>
      <c r="M186" s="3">
        <v>2.4622222222222221</v>
      </c>
      <c r="N186" s="4">
        <f>Table39[[#This Row],[RN Hours Contract]]/Table39[[#This Row],[RN Hours]]</f>
        <v>0.11029649649350713</v>
      </c>
      <c r="O186" s="3">
        <v>21.733666666666668</v>
      </c>
      <c r="P186" s="3">
        <v>0</v>
      </c>
      <c r="Q186" s="4">
        <f>Table39[[#This Row],[RN Admin Hours Contract]]/Table39[[#This Row],[RN Admin Hours]]</f>
        <v>0</v>
      </c>
      <c r="R186" s="3">
        <v>5.2777777777777777</v>
      </c>
      <c r="S186" s="3">
        <v>0</v>
      </c>
      <c r="T186" s="4">
        <f>Table39[[#This Row],[RN DON Hours Contract]]/Table39[[#This Row],[RN DON Hours]]</f>
        <v>0</v>
      </c>
      <c r="U186" s="3">
        <f>SUM(Table39[[#This Row],[LPN Hours]], Table39[[#This Row],[LPN Admin Hours]])</f>
        <v>88.543444444444447</v>
      </c>
      <c r="V186" s="3">
        <f>Table39[[#This Row],[LPN Hours Contract]]+Table39[[#This Row],[LPN Admin Hours Contract]]</f>
        <v>4.7134444444444439</v>
      </c>
      <c r="W186" s="4">
        <f t="shared" si="12"/>
        <v>5.3233127240739316E-2</v>
      </c>
      <c r="X186" s="3">
        <v>81.799222222222227</v>
      </c>
      <c r="Y186" s="3">
        <v>4.7134444444444439</v>
      </c>
      <c r="Z186" s="4">
        <f>Table39[[#This Row],[LPN Hours Contract]]/Table39[[#This Row],[LPN Hours]]</f>
        <v>5.7622118113049146E-2</v>
      </c>
      <c r="AA186" s="3">
        <v>6.7442222222222226</v>
      </c>
      <c r="AB186" s="3">
        <v>0</v>
      </c>
      <c r="AC186" s="4">
        <f>Table39[[#This Row],[LPN Admin Hours Contract]]/Table39[[#This Row],[LPN Admin Hours]]</f>
        <v>0</v>
      </c>
      <c r="AD186" s="3">
        <f>SUM(Table39[[#This Row],[CNA Hours]], Table39[[#This Row],[NA in Training Hours]], Table39[[#This Row],[Med Aide/Tech Hours]])</f>
        <v>148.41255555555554</v>
      </c>
      <c r="AE186" s="3">
        <f>SUM(Table39[[#This Row],[CNA Hours Contract]], Table39[[#This Row],[NA in Training Hours Contract]], Table39[[#This Row],[Med Aide/Tech Hours Contract]])</f>
        <v>42.864666666666672</v>
      </c>
      <c r="AF186" s="4">
        <f>Table39[[#This Row],[CNA/NA/Med Aide Contract Hours]]/Table39[[#This Row],[Total CNA, NA in Training, Med Aide/Tech Hours]]</f>
        <v>0.28882102667264603</v>
      </c>
      <c r="AG186" s="3">
        <v>148.41255555555554</v>
      </c>
      <c r="AH186" s="3">
        <v>42.864666666666672</v>
      </c>
      <c r="AI186" s="4">
        <f>Table39[[#This Row],[CNA Hours Contract]]/Table39[[#This Row],[CNA Hours]]</f>
        <v>0.28882102667264603</v>
      </c>
      <c r="AJ186" s="3">
        <v>0</v>
      </c>
      <c r="AK186" s="3">
        <v>0</v>
      </c>
      <c r="AL186" s="4">
        <v>0</v>
      </c>
      <c r="AM186" s="3">
        <v>0</v>
      </c>
      <c r="AN186" s="3">
        <v>0</v>
      </c>
      <c r="AO186" s="4">
        <v>0</v>
      </c>
      <c r="AP186" s="1" t="s">
        <v>184</v>
      </c>
      <c r="AQ186" s="1">
        <v>3</v>
      </c>
    </row>
    <row r="187" spans="1:43" x14ac:dyDescent="0.2">
      <c r="A187" s="1" t="s">
        <v>220</v>
      </c>
      <c r="B187" s="1" t="s">
        <v>407</v>
      </c>
      <c r="C187" s="1" t="s">
        <v>444</v>
      </c>
      <c r="D187" s="1" t="s">
        <v>545</v>
      </c>
      <c r="E187" s="3">
        <v>134.75555555555556</v>
      </c>
      <c r="F187" s="3">
        <f t="shared" si="10"/>
        <v>599.12799999999993</v>
      </c>
      <c r="G187" s="3">
        <f>SUM(Table39[[#This Row],[RN Hours Contract (W/ Admin, DON)]], Table39[[#This Row],[LPN Contract Hours (w/ Admin)]], Table39[[#This Row],[CNA/NA/Med Aide Contract Hours]])</f>
        <v>1.3557777777777775</v>
      </c>
      <c r="H187" s="4">
        <f>Table39[[#This Row],[Total Contract Hours]]/Table39[[#This Row],[Total Hours Nurse Staffing]]</f>
        <v>2.2629184043773246E-3</v>
      </c>
      <c r="I187" s="3">
        <f>SUM(Table39[[#This Row],[RN Hours]], Table39[[#This Row],[RN Admin Hours]], Table39[[#This Row],[RN DON Hours]])</f>
        <v>190.68355555555556</v>
      </c>
      <c r="J187" s="3">
        <f t="shared" si="11"/>
        <v>1.3557777777777775</v>
      </c>
      <c r="K187" s="4">
        <f>Table39[[#This Row],[RN Hours Contract (W/ Admin, DON)]]/Table39[[#This Row],[RN Hours (w/ Admin, DON)]]</f>
        <v>7.1100928122916837E-3</v>
      </c>
      <c r="L187" s="3">
        <v>170.68355555555556</v>
      </c>
      <c r="M187" s="3">
        <v>1.3557777777777775</v>
      </c>
      <c r="N187" s="4">
        <f>Table39[[#This Row],[RN Hours Contract]]/Table39[[#This Row],[RN Hours]]</f>
        <v>7.9432243684218733E-3</v>
      </c>
      <c r="O187" s="3">
        <v>9.7777777777777786</v>
      </c>
      <c r="P187" s="3">
        <v>0</v>
      </c>
      <c r="Q187" s="4">
        <f>Table39[[#This Row],[RN Admin Hours Contract]]/Table39[[#This Row],[RN Admin Hours]]</f>
        <v>0</v>
      </c>
      <c r="R187" s="3">
        <v>10.222222222222221</v>
      </c>
      <c r="S187" s="3">
        <v>0</v>
      </c>
      <c r="T187" s="4">
        <f>Table39[[#This Row],[RN DON Hours Contract]]/Table39[[#This Row],[RN DON Hours]]</f>
        <v>0</v>
      </c>
      <c r="U187" s="3">
        <f>SUM(Table39[[#This Row],[LPN Hours]], Table39[[#This Row],[LPN Admin Hours]])</f>
        <v>125.91666666666667</v>
      </c>
      <c r="V187" s="3">
        <f>Table39[[#This Row],[LPN Hours Contract]]+Table39[[#This Row],[LPN Admin Hours Contract]]</f>
        <v>0</v>
      </c>
      <c r="W187" s="4">
        <f t="shared" si="12"/>
        <v>0</v>
      </c>
      <c r="X187" s="3">
        <v>125.91666666666667</v>
      </c>
      <c r="Y187" s="3">
        <v>0</v>
      </c>
      <c r="Z187" s="4">
        <f>Table39[[#This Row],[LPN Hours Contract]]/Table39[[#This Row],[LPN Hours]]</f>
        <v>0</v>
      </c>
      <c r="AA187" s="3">
        <v>0</v>
      </c>
      <c r="AB187" s="3">
        <v>0</v>
      </c>
      <c r="AC187" s="4">
        <v>0</v>
      </c>
      <c r="AD187" s="3">
        <f>SUM(Table39[[#This Row],[CNA Hours]], Table39[[#This Row],[NA in Training Hours]], Table39[[#This Row],[Med Aide/Tech Hours]])</f>
        <v>282.52777777777777</v>
      </c>
      <c r="AE187" s="3">
        <f>SUM(Table39[[#This Row],[CNA Hours Contract]], Table39[[#This Row],[NA in Training Hours Contract]], Table39[[#This Row],[Med Aide/Tech Hours Contract]])</f>
        <v>0</v>
      </c>
      <c r="AF187" s="4">
        <f>Table39[[#This Row],[CNA/NA/Med Aide Contract Hours]]/Table39[[#This Row],[Total CNA, NA in Training, Med Aide/Tech Hours]]</f>
        <v>0</v>
      </c>
      <c r="AG187" s="3">
        <v>282.52777777777777</v>
      </c>
      <c r="AH187" s="3">
        <v>0</v>
      </c>
      <c r="AI187" s="4">
        <f>Table39[[#This Row],[CNA Hours Contract]]/Table39[[#This Row],[CNA Hours]]</f>
        <v>0</v>
      </c>
      <c r="AJ187" s="3">
        <v>0</v>
      </c>
      <c r="AK187" s="3">
        <v>0</v>
      </c>
      <c r="AL187" s="4">
        <v>0</v>
      </c>
      <c r="AM187" s="3">
        <v>0</v>
      </c>
      <c r="AN187" s="3">
        <v>0</v>
      </c>
      <c r="AO187" s="4">
        <v>0</v>
      </c>
      <c r="AP187" s="1" t="s">
        <v>185</v>
      </c>
      <c r="AQ187" s="1">
        <v>3</v>
      </c>
    </row>
    <row r="188" spans="1:43" x14ac:dyDescent="0.2">
      <c r="A188" s="1" t="s">
        <v>220</v>
      </c>
      <c r="B188" s="1" t="s">
        <v>408</v>
      </c>
      <c r="C188" s="1" t="s">
        <v>527</v>
      </c>
      <c r="D188" s="1" t="s">
        <v>540</v>
      </c>
      <c r="E188" s="3">
        <v>19.722222222222221</v>
      </c>
      <c r="F188" s="3">
        <f t="shared" si="10"/>
        <v>90.958333333333343</v>
      </c>
      <c r="G188" s="3">
        <f>SUM(Table39[[#This Row],[RN Hours Contract (W/ Admin, DON)]], Table39[[#This Row],[LPN Contract Hours (w/ Admin)]], Table39[[#This Row],[CNA/NA/Med Aide Contract Hours]])</f>
        <v>0</v>
      </c>
      <c r="H188" s="4">
        <f>Table39[[#This Row],[Total Contract Hours]]/Table39[[#This Row],[Total Hours Nurse Staffing]]</f>
        <v>0</v>
      </c>
      <c r="I188" s="3">
        <f>SUM(Table39[[#This Row],[RN Hours]], Table39[[#This Row],[RN Admin Hours]], Table39[[#This Row],[RN DON Hours]])</f>
        <v>27.977777777777778</v>
      </c>
      <c r="J188" s="3">
        <f t="shared" si="11"/>
        <v>0</v>
      </c>
      <c r="K188" s="4">
        <f>Table39[[#This Row],[RN Hours Contract (W/ Admin, DON)]]/Table39[[#This Row],[RN Hours (w/ Admin, DON)]]</f>
        <v>0</v>
      </c>
      <c r="L188" s="3">
        <v>15.2</v>
      </c>
      <c r="M188" s="3">
        <v>0</v>
      </c>
      <c r="N188" s="4">
        <f>Table39[[#This Row],[RN Hours Contract]]/Table39[[#This Row],[RN Hours]]</f>
        <v>0</v>
      </c>
      <c r="O188" s="3">
        <v>7.8</v>
      </c>
      <c r="P188" s="3">
        <v>0</v>
      </c>
      <c r="Q188" s="4">
        <f>Table39[[#This Row],[RN Admin Hours Contract]]/Table39[[#This Row],[RN Admin Hours]]</f>
        <v>0</v>
      </c>
      <c r="R188" s="3">
        <v>4.9777777777777779</v>
      </c>
      <c r="S188" s="3">
        <v>0</v>
      </c>
      <c r="T188" s="4">
        <f>Table39[[#This Row],[RN DON Hours Contract]]/Table39[[#This Row],[RN DON Hours]]</f>
        <v>0</v>
      </c>
      <c r="U188" s="3">
        <f>SUM(Table39[[#This Row],[LPN Hours]], Table39[[#This Row],[LPN Admin Hours]])</f>
        <v>17.06111111111111</v>
      </c>
      <c r="V188" s="3">
        <f>Table39[[#This Row],[LPN Hours Contract]]+Table39[[#This Row],[LPN Admin Hours Contract]]</f>
        <v>0</v>
      </c>
      <c r="W188" s="4">
        <f t="shared" si="12"/>
        <v>0</v>
      </c>
      <c r="X188" s="3">
        <v>17.06111111111111</v>
      </c>
      <c r="Y188" s="3">
        <v>0</v>
      </c>
      <c r="Z188" s="4">
        <f>Table39[[#This Row],[LPN Hours Contract]]/Table39[[#This Row],[LPN Hours]]</f>
        <v>0</v>
      </c>
      <c r="AA188" s="3">
        <v>0</v>
      </c>
      <c r="AB188" s="3">
        <v>0</v>
      </c>
      <c r="AC188" s="4">
        <v>0</v>
      </c>
      <c r="AD188" s="3">
        <f>SUM(Table39[[#This Row],[CNA Hours]], Table39[[#This Row],[NA in Training Hours]], Table39[[#This Row],[Med Aide/Tech Hours]])</f>
        <v>45.919444444444444</v>
      </c>
      <c r="AE188" s="3">
        <f>SUM(Table39[[#This Row],[CNA Hours Contract]], Table39[[#This Row],[NA in Training Hours Contract]], Table39[[#This Row],[Med Aide/Tech Hours Contract]])</f>
        <v>0</v>
      </c>
      <c r="AF188" s="4">
        <f>Table39[[#This Row],[CNA/NA/Med Aide Contract Hours]]/Table39[[#This Row],[Total CNA, NA in Training, Med Aide/Tech Hours]]</f>
        <v>0</v>
      </c>
      <c r="AG188" s="3">
        <v>45.919444444444444</v>
      </c>
      <c r="AH188" s="3">
        <v>0</v>
      </c>
      <c r="AI188" s="4">
        <f>Table39[[#This Row],[CNA Hours Contract]]/Table39[[#This Row],[CNA Hours]]</f>
        <v>0</v>
      </c>
      <c r="AJ188" s="3">
        <v>0</v>
      </c>
      <c r="AK188" s="3">
        <v>0</v>
      </c>
      <c r="AL188" s="4">
        <v>0</v>
      </c>
      <c r="AM188" s="3">
        <v>0</v>
      </c>
      <c r="AN188" s="3">
        <v>0</v>
      </c>
      <c r="AO188" s="4">
        <v>0</v>
      </c>
      <c r="AP188" s="1" t="s">
        <v>186</v>
      </c>
      <c r="AQ188" s="1">
        <v>3</v>
      </c>
    </row>
    <row r="189" spans="1:43" x14ac:dyDescent="0.2">
      <c r="A189" s="1" t="s">
        <v>220</v>
      </c>
      <c r="B189" s="1" t="s">
        <v>409</v>
      </c>
      <c r="C189" s="1" t="s">
        <v>465</v>
      </c>
      <c r="D189" s="1" t="s">
        <v>547</v>
      </c>
      <c r="E189" s="3">
        <v>194.72222222222223</v>
      </c>
      <c r="F189" s="3">
        <f t="shared" si="10"/>
        <v>763.05311111111109</v>
      </c>
      <c r="G189" s="3">
        <f>SUM(Table39[[#This Row],[RN Hours Contract (W/ Admin, DON)]], Table39[[#This Row],[LPN Contract Hours (w/ Admin)]], Table39[[#This Row],[CNA/NA/Med Aide Contract Hours]])</f>
        <v>27.547555555555554</v>
      </c>
      <c r="H189" s="4">
        <f>Table39[[#This Row],[Total Contract Hours]]/Table39[[#This Row],[Total Hours Nurse Staffing]]</f>
        <v>3.6101753802487611E-2</v>
      </c>
      <c r="I189" s="3">
        <f>SUM(Table39[[#This Row],[RN Hours]], Table39[[#This Row],[RN Admin Hours]], Table39[[#This Row],[RN DON Hours]])</f>
        <v>171.62311111111109</v>
      </c>
      <c r="J189" s="3">
        <f t="shared" si="11"/>
        <v>1.3564444444444443</v>
      </c>
      <c r="K189" s="4">
        <f>Table39[[#This Row],[RN Hours Contract (W/ Admin, DON)]]/Table39[[#This Row],[RN Hours (w/ Admin, DON)]]</f>
        <v>7.9036234436180575E-3</v>
      </c>
      <c r="L189" s="3">
        <v>99.25644444444444</v>
      </c>
      <c r="M189" s="3">
        <v>1.3564444444444443</v>
      </c>
      <c r="N189" s="4">
        <f>Table39[[#This Row],[RN Hours Contract]]/Table39[[#This Row],[RN Hours]]</f>
        <v>1.3666059186753057E-2</v>
      </c>
      <c r="O189" s="3">
        <v>66.588888888888889</v>
      </c>
      <c r="P189" s="3">
        <v>0</v>
      </c>
      <c r="Q189" s="4">
        <f>Table39[[#This Row],[RN Admin Hours Contract]]/Table39[[#This Row],[RN Admin Hours]]</f>
        <v>0</v>
      </c>
      <c r="R189" s="3">
        <v>5.7777777777777777</v>
      </c>
      <c r="S189" s="3">
        <v>0</v>
      </c>
      <c r="T189" s="4">
        <f>Table39[[#This Row],[RN DON Hours Contract]]/Table39[[#This Row],[RN DON Hours]]</f>
        <v>0</v>
      </c>
      <c r="U189" s="3">
        <f>SUM(Table39[[#This Row],[LPN Hours]], Table39[[#This Row],[LPN Admin Hours]])</f>
        <v>166.58366666666666</v>
      </c>
      <c r="V189" s="3">
        <f>Table39[[#This Row],[LPN Hours Contract]]+Table39[[#This Row],[LPN Admin Hours Contract]]</f>
        <v>4.3114444444444437</v>
      </c>
      <c r="W189" s="4">
        <f t="shared" si="12"/>
        <v>2.5881555681395999E-2</v>
      </c>
      <c r="X189" s="3">
        <v>163.20588888888889</v>
      </c>
      <c r="Y189" s="3">
        <v>4.3114444444444437</v>
      </c>
      <c r="Z189" s="4">
        <f>Table39[[#This Row],[LPN Hours Contract]]/Table39[[#This Row],[LPN Hours]]</f>
        <v>2.6417211252589601E-2</v>
      </c>
      <c r="AA189" s="3">
        <v>3.3777777777777778</v>
      </c>
      <c r="AB189" s="3">
        <v>0</v>
      </c>
      <c r="AC189" s="4">
        <f>Table39[[#This Row],[LPN Admin Hours Contract]]/Table39[[#This Row],[LPN Admin Hours]]</f>
        <v>0</v>
      </c>
      <c r="AD189" s="3">
        <f>SUM(Table39[[#This Row],[CNA Hours]], Table39[[#This Row],[NA in Training Hours]], Table39[[#This Row],[Med Aide/Tech Hours]])</f>
        <v>424.84633333333329</v>
      </c>
      <c r="AE189" s="3">
        <f>SUM(Table39[[#This Row],[CNA Hours Contract]], Table39[[#This Row],[NA in Training Hours Contract]], Table39[[#This Row],[Med Aide/Tech Hours Contract]])</f>
        <v>21.879666666666665</v>
      </c>
      <c r="AF189" s="4">
        <f>Table39[[#This Row],[CNA/NA/Med Aide Contract Hours]]/Table39[[#This Row],[Total CNA, NA in Training, Med Aide/Tech Hours]]</f>
        <v>5.1500189480274829E-2</v>
      </c>
      <c r="AG189" s="3">
        <v>424.84633333333329</v>
      </c>
      <c r="AH189" s="3">
        <v>21.879666666666665</v>
      </c>
      <c r="AI189" s="4">
        <f>Table39[[#This Row],[CNA Hours Contract]]/Table39[[#This Row],[CNA Hours]]</f>
        <v>5.1500189480274829E-2</v>
      </c>
      <c r="AJ189" s="3">
        <v>0</v>
      </c>
      <c r="AK189" s="3">
        <v>0</v>
      </c>
      <c r="AL189" s="4">
        <v>0</v>
      </c>
      <c r="AM189" s="3">
        <v>0</v>
      </c>
      <c r="AN189" s="3">
        <v>0</v>
      </c>
      <c r="AO189" s="4">
        <v>0</v>
      </c>
      <c r="AP189" s="1" t="s">
        <v>187</v>
      </c>
      <c r="AQ189" s="1">
        <v>3</v>
      </c>
    </row>
    <row r="190" spans="1:43" x14ac:dyDescent="0.2">
      <c r="A190" s="1" t="s">
        <v>220</v>
      </c>
      <c r="B190" s="1" t="s">
        <v>410</v>
      </c>
      <c r="C190" s="1" t="s">
        <v>528</v>
      </c>
      <c r="D190" s="1" t="s">
        <v>545</v>
      </c>
      <c r="E190" s="3">
        <v>115.05555555555556</v>
      </c>
      <c r="F190" s="3">
        <f t="shared" si="10"/>
        <v>379.18622222222223</v>
      </c>
      <c r="G190" s="3">
        <f>SUM(Table39[[#This Row],[RN Hours Contract (W/ Admin, DON)]], Table39[[#This Row],[LPN Contract Hours (w/ Admin)]], Table39[[#This Row],[CNA/NA/Med Aide Contract Hours]])</f>
        <v>5.9259999999999984</v>
      </c>
      <c r="H190" s="4">
        <f>Table39[[#This Row],[Total Contract Hours]]/Table39[[#This Row],[Total Hours Nurse Staffing]]</f>
        <v>1.5628204962908867E-2</v>
      </c>
      <c r="I190" s="3">
        <f>SUM(Table39[[#This Row],[RN Hours]], Table39[[#This Row],[RN Admin Hours]], Table39[[#This Row],[RN DON Hours]])</f>
        <v>87.75877777777778</v>
      </c>
      <c r="J190" s="3">
        <f t="shared" si="11"/>
        <v>2.0083333333333329</v>
      </c>
      <c r="K190" s="4">
        <f>Table39[[#This Row],[RN Hours Contract (W/ Admin, DON)]]/Table39[[#This Row],[RN Hours (w/ Admin, DON)]]</f>
        <v>2.2884700359191667E-2</v>
      </c>
      <c r="L190" s="3">
        <v>62.646555555555551</v>
      </c>
      <c r="M190" s="3">
        <v>2.0083333333333329</v>
      </c>
      <c r="N190" s="4">
        <f>Table39[[#This Row],[RN Hours Contract]]/Table39[[#This Row],[RN Hours]]</f>
        <v>3.2058160508957656E-2</v>
      </c>
      <c r="O190" s="3">
        <v>19.960222222222225</v>
      </c>
      <c r="P190" s="3">
        <v>0</v>
      </c>
      <c r="Q190" s="4">
        <f>Table39[[#This Row],[RN Admin Hours Contract]]/Table39[[#This Row],[RN Admin Hours]]</f>
        <v>0</v>
      </c>
      <c r="R190" s="3">
        <v>5.152000000000001</v>
      </c>
      <c r="S190" s="3">
        <v>0</v>
      </c>
      <c r="T190" s="4">
        <f>Table39[[#This Row],[RN DON Hours Contract]]/Table39[[#This Row],[RN DON Hours]]</f>
        <v>0</v>
      </c>
      <c r="U190" s="3">
        <f>SUM(Table39[[#This Row],[LPN Hours]], Table39[[#This Row],[LPN Admin Hours]])</f>
        <v>101.75511111111112</v>
      </c>
      <c r="V190" s="3">
        <f>Table39[[#This Row],[LPN Hours Contract]]+Table39[[#This Row],[LPN Admin Hours Contract]]</f>
        <v>0</v>
      </c>
      <c r="W190" s="4">
        <f t="shared" si="12"/>
        <v>0</v>
      </c>
      <c r="X190" s="3">
        <v>92.978666666666669</v>
      </c>
      <c r="Y190" s="3">
        <v>0</v>
      </c>
      <c r="Z190" s="4">
        <f>Table39[[#This Row],[LPN Hours Contract]]/Table39[[#This Row],[LPN Hours]]</f>
        <v>0</v>
      </c>
      <c r="AA190" s="3">
        <v>8.7764444444444454</v>
      </c>
      <c r="AB190" s="3">
        <v>0</v>
      </c>
      <c r="AC190" s="4">
        <f>Table39[[#This Row],[LPN Admin Hours Contract]]/Table39[[#This Row],[LPN Admin Hours]]</f>
        <v>0</v>
      </c>
      <c r="AD190" s="3">
        <f>SUM(Table39[[#This Row],[CNA Hours]], Table39[[#This Row],[NA in Training Hours]], Table39[[#This Row],[Med Aide/Tech Hours]])</f>
        <v>189.67233333333331</v>
      </c>
      <c r="AE190" s="3">
        <f>SUM(Table39[[#This Row],[CNA Hours Contract]], Table39[[#This Row],[NA in Training Hours Contract]], Table39[[#This Row],[Med Aide/Tech Hours Contract]])</f>
        <v>3.917666666666666</v>
      </c>
      <c r="AF190" s="4">
        <f>Table39[[#This Row],[CNA/NA/Med Aide Contract Hours]]/Table39[[#This Row],[Total CNA, NA in Training, Med Aide/Tech Hours]]</f>
        <v>2.065491892157879E-2</v>
      </c>
      <c r="AG190" s="3">
        <v>189.67233333333331</v>
      </c>
      <c r="AH190" s="3">
        <v>3.917666666666666</v>
      </c>
      <c r="AI190" s="4">
        <f>Table39[[#This Row],[CNA Hours Contract]]/Table39[[#This Row],[CNA Hours]]</f>
        <v>2.065491892157879E-2</v>
      </c>
      <c r="AJ190" s="3">
        <v>0</v>
      </c>
      <c r="AK190" s="3">
        <v>0</v>
      </c>
      <c r="AL190" s="4">
        <v>0</v>
      </c>
      <c r="AM190" s="3">
        <v>0</v>
      </c>
      <c r="AN190" s="3">
        <v>0</v>
      </c>
      <c r="AO190" s="4">
        <v>0</v>
      </c>
      <c r="AP190" s="1" t="s">
        <v>188</v>
      </c>
      <c r="AQ190" s="1">
        <v>3</v>
      </c>
    </row>
    <row r="191" spans="1:43" x14ac:dyDescent="0.2">
      <c r="A191" s="1" t="s">
        <v>220</v>
      </c>
      <c r="B191" s="1" t="s">
        <v>411</v>
      </c>
      <c r="C191" s="1" t="s">
        <v>515</v>
      </c>
      <c r="D191" s="1" t="s">
        <v>537</v>
      </c>
      <c r="E191" s="3">
        <v>47.466666666666669</v>
      </c>
      <c r="F191" s="3">
        <f t="shared" si="10"/>
        <v>243.24711111111111</v>
      </c>
      <c r="G191" s="3">
        <f>SUM(Table39[[#This Row],[RN Hours Contract (W/ Admin, DON)]], Table39[[#This Row],[LPN Contract Hours (w/ Admin)]], Table39[[#This Row],[CNA/NA/Med Aide Contract Hours]])</f>
        <v>5.2637777777777774</v>
      </c>
      <c r="H191" s="4">
        <f>Table39[[#This Row],[Total Contract Hours]]/Table39[[#This Row],[Total Hours Nurse Staffing]]</f>
        <v>2.1639631211790113E-2</v>
      </c>
      <c r="I191" s="3">
        <f>SUM(Table39[[#This Row],[RN Hours]], Table39[[#This Row],[RN Admin Hours]], Table39[[#This Row],[RN DON Hours]])</f>
        <v>62.516666666666666</v>
      </c>
      <c r="J191" s="3">
        <f t="shared" si="11"/>
        <v>0</v>
      </c>
      <c r="K191" s="4">
        <f>Table39[[#This Row],[RN Hours Contract (W/ Admin, DON)]]/Table39[[#This Row],[RN Hours (w/ Admin, DON)]]</f>
        <v>0</v>
      </c>
      <c r="L191" s="3">
        <v>52.138888888888886</v>
      </c>
      <c r="M191" s="3">
        <v>0</v>
      </c>
      <c r="N191" s="4">
        <f>Table39[[#This Row],[RN Hours Contract]]/Table39[[#This Row],[RN Hours]]</f>
        <v>0</v>
      </c>
      <c r="O191" s="3">
        <v>5.1333333333333337</v>
      </c>
      <c r="P191" s="3">
        <v>0</v>
      </c>
      <c r="Q191" s="4">
        <f>Table39[[#This Row],[RN Admin Hours Contract]]/Table39[[#This Row],[RN Admin Hours]]</f>
        <v>0</v>
      </c>
      <c r="R191" s="3">
        <v>5.2444444444444445</v>
      </c>
      <c r="S191" s="3">
        <v>0</v>
      </c>
      <c r="T191" s="4">
        <f>Table39[[#This Row],[RN DON Hours Contract]]/Table39[[#This Row],[RN DON Hours]]</f>
        <v>0</v>
      </c>
      <c r="U191" s="3">
        <f>SUM(Table39[[#This Row],[LPN Hours]], Table39[[#This Row],[LPN Admin Hours]])</f>
        <v>35.625</v>
      </c>
      <c r="V191" s="3">
        <f>Table39[[#This Row],[LPN Hours Contract]]+Table39[[#This Row],[LPN Admin Hours Contract]]</f>
        <v>0</v>
      </c>
      <c r="W191" s="4">
        <f t="shared" si="12"/>
        <v>0</v>
      </c>
      <c r="X191" s="3">
        <v>20.830555555555556</v>
      </c>
      <c r="Y191" s="3">
        <v>0</v>
      </c>
      <c r="Z191" s="4">
        <f>Table39[[#This Row],[LPN Hours Contract]]/Table39[[#This Row],[LPN Hours]]</f>
        <v>0</v>
      </c>
      <c r="AA191" s="3">
        <v>14.794444444444444</v>
      </c>
      <c r="AB191" s="3">
        <v>0</v>
      </c>
      <c r="AC191" s="4">
        <f>Table39[[#This Row],[LPN Admin Hours Contract]]/Table39[[#This Row],[LPN Admin Hours]]</f>
        <v>0</v>
      </c>
      <c r="AD191" s="3">
        <f>SUM(Table39[[#This Row],[CNA Hours]], Table39[[#This Row],[NA in Training Hours]], Table39[[#This Row],[Med Aide/Tech Hours]])</f>
        <v>145.10544444444443</v>
      </c>
      <c r="AE191" s="3">
        <f>SUM(Table39[[#This Row],[CNA Hours Contract]], Table39[[#This Row],[NA in Training Hours Contract]], Table39[[#This Row],[Med Aide/Tech Hours Contract]])</f>
        <v>5.2637777777777774</v>
      </c>
      <c r="AF191" s="4">
        <f>Table39[[#This Row],[CNA/NA/Med Aide Contract Hours]]/Table39[[#This Row],[Total CNA, NA in Training, Med Aide/Tech Hours]]</f>
        <v>3.6275536027823449E-2</v>
      </c>
      <c r="AG191" s="3">
        <v>136.89433333333332</v>
      </c>
      <c r="AH191" s="3">
        <v>5.2637777777777774</v>
      </c>
      <c r="AI191" s="4">
        <f>Table39[[#This Row],[CNA Hours Contract]]/Table39[[#This Row],[CNA Hours]]</f>
        <v>3.8451392761164535E-2</v>
      </c>
      <c r="AJ191" s="3">
        <v>0</v>
      </c>
      <c r="AK191" s="3">
        <v>0</v>
      </c>
      <c r="AL191" s="4">
        <v>0</v>
      </c>
      <c r="AM191" s="3">
        <v>8.2111111111111104</v>
      </c>
      <c r="AN191" s="3">
        <v>0</v>
      </c>
      <c r="AO191" s="4">
        <f>Table39[[#This Row],[Med Aide/Tech Hours Contract]]/Table39[[#This Row],[Med Aide/Tech Hours]]</f>
        <v>0</v>
      </c>
      <c r="AP191" s="1" t="s">
        <v>189</v>
      </c>
      <c r="AQ191" s="1">
        <v>3</v>
      </c>
    </row>
    <row r="192" spans="1:43" x14ac:dyDescent="0.2">
      <c r="A192" s="1" t="s">
        <v>220</v>
      </c>
      <c r="B192" s="1" t="s">
        <v>412</v>
      </c>
      <c r="C192" s="1" t="s">
        <v>480</v>
      </c>
      <c r="D192" s="1" t="s">
        <v>535</v>
      </c>
      <c r="E192" s="3">
        <v>109.84444444444445</v>
      </c>
      <c r="F192" s="3">
        <f t="shared" si="10"/>
        <v>359.16455555555558</v>
      </c>
      <c r="G192" s="3">
        <f>SUM(Table39[[#This Row],[RN Hours Contract (W/ Admin, DON)]], Table39[[#This Row],[LPN Contract Hours (w/ Admin)]], Table39[[#This Row],[CNA/NA/Med Aide Contract Hours]])</f>
        <v>0.27722222222222226</v>
      </c>
      <c r="H192" s="4">
        <f>Table39[[#This Row],[Total Contract Hours]]/Table39[[#This Row],[Total Hours Nurse Staffing]]</f>
        <v>7.718529513398532E-4</v>
      </c>
      <c r="I192" s="3">
        <f>SUM(Table39[[#This Row],[RN Hours]], Table39[[#This Row],[RN Admin Hours]], Table39[[#This Row],[RN DON Hours]])</f>
        <v>49.318666666666665</v>
      </c>
      <c r="J192" s="3">
        <f t="shared" si="11"/>
        <v>0.27722222222222226</v>
      </c>
      <c r="K192" s="4">
        <f>Table39[[#This Row],[RN Hours Contract (W/ Admin, DON)]]/Table39[[#This Row],[RN Hours (w/ Admin, DON)]]</f>
        <v>5.6210404895149016E-3</v>
      </c>
      <c r="L192" s="3">
        <v>33.331111111111113</v>
      </c>
      <c r="M192" s="3">
        <v>0.27722222222222226</v>
      </c>
      <c r="N192" s="4">
        <f>Table39[[#This Row],[RN Hours Contract]]/Table39[[#This Row],[RN Hours]]</f>
        <v>8.3172211480765385E-3</v>
      </c>
      <c r="O192" s="3">
        <v>14.298666666666662</v>
      </c>
      <c r="P192" s="3">
        <v>0</v>
      </c>
      <c r="Q192" s="4">
        <f>Table39[[#This Row],[RN Admin Hours Contract]]/Table39[[#This Row],[RN Admin Hours]]</f>
        <v>0</v>
      </c>
      <c r="R192" s="3">
        <v>1.6888888888888889</v>
      </c>
      <c r="S192" s="3">
        <v>0</v>
      </c>
      <c r="T192" s="4">
        <f>Table39[[#This Row],[RN DON Hours Contract]]/Table39[[#This Row],[RN DON Hours]]</f>
        <v>0</v>
      </c>
      <c r="U192" s="3">
        <f>SUM(Table39[[#This Row],[LPN Hours]], Table39[[#This Row],[LPN Admin Hours]])</f>
        <v>110.73533333333333</v>
      </c>
      <c r="V192" s="3">
        <f>Table39[[#This Row],[LPN Hours Contract]]+Table39[[#This Row],[LPN Admin Hours Contract]]</f>
        <v>0</v>
      </c>
      <c r="W192" s="4">
        <f t="shared" si="12"/>
        <v>0</v>
      </c>
      <c r="X192" s="3">
        <v>101.21833333333333</v>
      </c>
      <c r="Y192" s="3">
        <v>0</v>
      </c>
      <c r="Z192" s="4">
        <f>Table39[[#This Row],[LPN Hours Contract]]/Table39[[#This Row],[LPN Hours]]</f>
        <v>0</v>
      </c>
      <c r="AA192" s="3">
        <v>9.5169999999999977</v>
      </c>
      <c r="AB192" s="3">
        <v>0</v>
      </c>
      <c r="AC192" s="4">
        <f>Table39[[#This Row],[LPN Admin Hours Contract]]/Table39[[#This Row],[LPN Admin Hours]]</f>
        <v>0</v>
      </c>
      <c r="AD192" s="3">
        <f>SUM(Table39[[#This Row],[CNA Hours]], Table39[[#This Row],[NA in Training Hours]], Table39[[#This Row],[Med Aide/Tech Hours]])</f>
        <v>199.11055555555555</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173.34899999999999</v>
      </c>
      <c r="AH192" s="3">
        <v>0</v>
      </c>
      <c r="AI192" s="4">
        <f>Table39[[#This Row],[CNA Hours Contract]]/Table39[[#This Row],[CNA Hours]]</f>
        <v>0</v>
      </c>
      <c r="AJ192" s="3">
        <v>0</v>
      </c>
      <c r="AK192" s="3">
        <v>0</v>
      </c>
      <c r="AL192" s="4">
        <v>0</v>
      </c>
      <c r="AM192" s="3">
        <v>25.76155555555556</v>
      </c>
      <c r="AN192" s="3">
        <v>0</v>
      </c>
      <c r="AO192" s="4">
        <f>Table39[[#This Row],[Med Aide/Tech Hours Contract]]/Table39[[#This Row],[Med Aide/Tech Hours]]</f>
        <v>0</v>
      </c>
      <c r="AP192" s="1" t="s">
        <v>190</v>
      </c>
      <c r="AQ192" s="1">
        <v>3</v>
      </c>
    </row>
    <row r="193" spans="1:43" x14ac:dyDescent="0.2">
      <c r="A193" s="1" t="s">
        <v>220</v>
      </c>
      <c r="B193" s="1" t="s">
        <v>413</v>
      </c>
      <c r="C193" s="1" t="s">
        <v>493</v>
      </c>
      <c r="D193" s="1" t="s">
        <v>535</v>
      </c>
      <c r="E193" s="3">
        <v>83.155555555555551</v>
      </c>
      <c r="F193" s="3">
        <f t="shared" si="10"/>
        <v>436.39222222222224</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84.61588888888889</v>
      </c>
      <c r="J193" s="3">
        <f t="shared" si="11"/>
        <v>0</v>
      </c>
      <c r="K193" s="4">
        <f>Table39[[#This Row],[RN Hours Contract (W/ Admin, DON)]]/Table39[[#This Row],[RN Hours (w/ Admin, DON)]]</f>
        <v>0</v>
      </c>
      <c r="L193" s="3">
        <v>60.971444444444451</v>
      </c>
      <c r="M193" s="3">
        <v>0</v>
      </c>
      <c r="N193" s="4">
        <f>Table39[[#This Row],[RN Hours Contract]]/Table39[[#This Row],[RN Hours]]</f>
        <v>0</v>
      </c>
      <c r="O193" s="3">
        <v>14.044444444444444</v>
      </c>
      <c r="P193" s="3">
        <v>0</v>
      </c>
      <c r="Q193" s="4">
        <f>Table39[[#This Row],[RN Admin Hours Contract]]/Table39[[#This Row],[RN Admin Hours]]</f>
        <v>0</v>
      </c>
      <c r="R193" s="3">
        <v>9.6</v>
      </c>
      <c r="S193" s="3">
        <v>0</v>
      </c>
      <c r="T193" s="4">
        <f>Table39[[#This Row],[RN DON Hours Contract]]/Table39[[#This Row],[RN DON Hours]]</f>
        <v>0</v>
      </c>
      <c r="U193" s="3">
        <f>SUM(Table39[[#This Row],[LPN Hours]], Table39[[#This Row],[LPN Admin Hours]])</f>
        <v>131.446</v>
      </c>
      <c r="V193" s="3">
        <f>Table39[[#This Row],[LPN Hours Contract]]+Table39[[#This Row],[LPN Admin Hours Contract]]</f>
        <v>0</v>
      </c>
      <c r="W193" s="4">
        <f t="shared" si="12"/>
        <v>0</v>
      </c>
      <c r="X193" s="3">
        <v>126.64599999999999</v>
      </c>
      <c r="Y193" s="3">
        <v>0</v>
      </c>
      <c r="Z193" s="4">
        <f>Table39[[#This Row],[LPN Hours Contract]]/Table39[[#This Row],[LPN Hours]]</f>
        <v>0</v>
      </c>
      <c r="AA193" s="3">
        <v>4.8</v>
      </c>
      <c r="AB193" s="3">
        <v>0</v>
      </c>
      <c r="AC193" s="4">
        <f>Table39[[#This Row],[LPN Admin Hours Contract]]/Table39[[#This Row],[LPN Admin Hours]]</f>
        <v>0</v>
      </c>
      <c r="AD193" s="3">
        <f>SUM(Table39[[#This Row],[CNA Hours]], Table39[[#This Row],[NA in Training Hours]], Table39[[#This Row],[Med Aide/Tech Hours]])</f>
        <v>220.33033333333333</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206.88311111111111</v>
      </c>
      <c r="AH193" s="3">
        <v>0</v>
      </c>
      <c r="AI193" s="4">
        <f>Table39[[#This Row],[CNA Hours Contract]]/Table39[[#This Row],[CNA Hours]]</f>
        <v>0</v>
      </c>
      <c r="AJ193" s="3">
        <v>0</v>
      </c>
      <c r="AK193" s="3">
        <v>0</v>
      </c>
      <c r="AL193" s="4">
        <v>0</v>
      </c>
      <c r="AM193" s="3">
        <v>13.447222222222223</v>
      </c>
      <c r="AN193" s="3">
        <v>0</v>
      </c>
      <c r="AO193" s="4">
        <f>Table39[[#This Row],[Med Aide/Tech Hours Contract]]/Table39[[#This Row],[Med Aide/Tech Hours]]</f>
        <v>0</v>
      </c>
      <c r="AP193" s="1" t="s">
        <v>191</v>
      </c>
      <c r="AQ193" s="1">
        <v>3</v>
      </c>
    </row>
    <row r="194" spans="1:43" x14ac:dyDescent="0.2">
      <c r="A194" s="1" t="s">
        <v>220</v>
      </c>
      <c r="B194" s="1" t="s">
        <v>414</v>
      </c>
      <c r="C194" s="1" t="s">
        <v>442</v>
      </c>
      <c r="D194" s="1" t="s">
        <v>534</v>
      </c>
      <c r="E194" s="3">
        <v>109.12222222222222</v>
      </c>
      <c r="F194" s="3">
        <f t="shared" si="10"/>
        <v>407.37222222222226</v>
      </c>
      <c r="G194" s="3">
        <f>SUM(Table39[[#This Row],[RN Hours Contract (W/ Admin, DON)]], Table39[[#This Row],[LPN Contract Hours (w/ Admin)]], Table39[[#This Row],[CNA/NA/Med Aide Contract Hours]])</f>
        <v>24.030555555555555</v>
      </c>
      <c r="H194" s="4">
        <f>Table39[[#This Row],[Total Contract Hours]]/Table39[[#This Row],[Total Hours Nurse Staffing]]</f>
        <v>5.8989185429650738E-2</v>
      </c>
      <c r="I194" s="3">
        <f>SUM(Table39[[#This Row],[RN Hours]], Table39[[#This Row],[RN Admin Hours]], Table39[[#This Row],[RN DON Hours]])</f>
        <v>71.49166666666666</v>
      </c>
      <c r="J194" s="3">
        <f t="shared" si="11"/>
        <v>9.166666666666666E-2</v>
      </c>
      <c r="K194" s="4">
        <f>Table39[[#This Row],[RN Hours Contract (W/ Admin, DON)]]/Table39[[#This Row],[RN Hours (w/ Admin, DON)]]</f>
        <v>1.2822007226949528E-3</v>
      </c>
      <c r="L194" s="3">
        <v>38.219444444444441</v>
      </c>
      <c r="M194" s="3">
        <v>9.166666666666666E-2</v>
      </c>
      <c r="N194" s="4">
        <f>Table39[[#This Row],[RN Hours Contract]]/Table39[[#This Row],[RN Hours]]</f>
        <v>2.3984301184679121E-3</v>
      </c>
      <c r="O194" s="3">
        <v>22.605555555555554</v>
      </c>
      <c r="P194" s="3">
        <v>0</v>
      </c>
      <c r="Q194" s="4">
        <f>Table39[[#This Row],[RN Admin Hours Contract]]/Table39[[#This Row],[RN Admin Hours]]</f>
        <v>0</v>
      </c>
      <c r="R194" s="3">
        <v>10.666666666666666</v>
      </c>
      <c r="S194" s="3">
        <v>0</v>
      </c>
      <c r="T194" s="4">
        <f>Table39[[#This Row],[RN DON Hours Contract]]/Table39[[#This Row],[RN DON Hours]]</f>
        <v>0</v>
      </c>
      <c r="U194" s="3">
        <f>SUM(Table39[[#This Row],[LPN Hours]], Table39[[#This Row],[LPN Admin Hours]])</f>
        <v>139.40555555555557</v>
      </c>
      <c r="V194" s="3">
        <f>Table39[[#This Row],[LPN Hours Contract]]+Table39[[#This Row],[LPN Admin Hours Contract]]</f>
        <v>7.541666666666667</v>
      </c>
      <c r="W194" s="4">
        <f t="shared" si="12"/>
        <v>5.4098752640178535E-2</v>
      </c>
      <c r="X194" s="3">
        <v>123.66666666666667</v>
      </c>
      <c r="Y194" s="3">
        <v>3.9416666666666669</v>
      </c>
      <c r="Z194" s="4">
        <f>Table39[[#This Row],[LPN Hours Contract]]/Table39[[#This Row],[LPN Hours]]</f>
        <v>3.1873315363881403E-2</v>
      </c>
      <c r="AA194" s="3">
        <v>15.738888888888889</v>
      </c>
      <c r="AB194" s="3">
        <v>3.6</v>
      </c>
      <c r="AC194" s="4">
        <f>Table39[[#This Row],[LPN Admin Hours Contract]]/Table39[[#This Row],[LPN Admin Hours]]</f>
        <v>0.22873279209318745</v>
      </c>
      <c r="AD194" s="3">
        <f>SUM(Table39[[#This Row],[CNA Hours]], Table39[[#This Row],[NA in Training Hours]], Table39[[#This Row],[Med Aide/Tech Hours]])</f>
        <v>196.47499999999999</v>
      </c>
      <c r="AE194" s="3">
        <f>SUM(Table39[[#This Row],[CNA Hours Contract]], Table39[[#This Row],[NA in Training Hours Contract]], Table39[[#This Row],[Med Aide/Tech Hours Contract]])</f>
        <v>16.397222222222222</v>
      </c>
      <c r="AF194" s="4">
        <f>Table39[[#This Row],[CNA/NA/Med Aide Contract Hours]]/Table39[[#This Row],[Total CNA, NA in Training, Med Aide/Tech Hours]]</f>
        <v>8.3457041466966392E-2</v>
      </c>
      <c r="AG194" s="3">
        <v>167.63888888888889</v>
      </c>
      <c r="AH194" s="3">
        <v>16.397222222222222</v>
      </c>
      <c r="AI194" s="4">
        <f>Table39[[#This Row],[CNA Hours Contract]]/Table39[[#This Row],[CNA Hours]]</f>
        <v>9.7812758906379457E-2</v>
      </c>
      <c r="AJ194" s="3">
        <v>0</v>
      </c>
      <c r="AK194" s="3">
        <v>0</v>
      </c>
      <c r="AL194" s="4">
        <v>0</v>
      </c>
      <c r="AM194" s="3">
        <v>28.836111111111112</v>
      </c>
      <c r="AN194" s="3">
        <v>0</v>
      </c>
      <c r="AO194" s="4">
        <f>Table39[[#This Row],[Med Aide/Tech Hours Contract]]/Table39[[#This Row],[Med Aide/Tech Hours]]</f>
        <v>0</v>
      </c>
      <c r="AP194" s="1" t="s">
        <v>192</v>
      </c>
      <c r="AQ194" s="1">
        <v>3</v>
      </c>
    </row>
    <row r="195" spans="1:43" x14ac:dyDescent="0.2">
      <c r="A195" s="1" t="s">
        <v>220</v>
      </c>
      <c r="B195" s="1" t="s">
        <v>415</v>
      </c>
      <c r="C195" s="1" t="s">
        <v>451</v>
      </c>
      <c r="D195" s="1" t="s">
        <v>542</v>
      </c>
      <c r="E195" s="3">
        <v>90.655555555555551</v>
      </c>
      <c r="F195" s="3">
        <f t="shared" si="10"/>
        <v>277.90755555555552</v>
      </c>
      <c r="G195" s="3">
        <f>SUM(Table39[[#This Row],[RN Hours Contract (W/ Admin, DON)]], Table39[[#This Row],[LPN Contract Hours (w/ Admin)]], Table39[[#This Row],[CNA/NA/Med Aide Contract Hours]])</f>
        <v>6.0144444444444449</v>
      </c>
      <c r="H195" s="4">
        <f>Table39[[#This Row],[Total Contract Hours]]/Table39[[#This Row],[Total Hours Nurse Staffing]]</f>
        <v>2.1641888909501486E-2</v>
      </c>
      <c r="I195" s="3">
        <f>SUM(Table39[[#This Row],[RN Hours]], Table39[[#This Row],[RN Admin Hours]], Table39[[#This Row],[RN DON Hours]])</f>
        <v>35.408111111111111</v>
      </c>
      <c r="J195" s="3">
        <f t="shared" si="11"/>
        <v>0</v>
      </c>
      <c r="K195" s="4">
        <f>Table39[[#This Row],[RN Hours Contract (W/ Admin, DON)]]/Table39[[#This Row],[RN Hours (w/ Admin, DON)]]</f>
        <v>0</v>
      </c>
      <c r="L195" s="3">
        <v>24.284111111111113</v>
      </c>
      <c r="M195" s="3">
        <v>0</v>
      </c>
      <c r="N195" s="4">
        <f>Table39[[#This Row],[RN Hours Contract]]/Table39[[#This Row],[RN Hours]]</f>
        <v>0</v>
      </c>
      <c r="O195" s="3">
        <v>5.524</v>
      </c>
      <c r="P195" s="3">
        <v>0</v>
      </c>
      <c r="Q195" s="4">
        <f>Table39[[#This Row],[RN Admin Hours Contract]]/Table39[[#This Row],[RN Admin Hours]]</f>
        <v>0</v>
      </c>
      <c r="R195" s="3">
        <v>5.6</v>
      </c>
      <c r="S195" s="3">
        <v>0</v>
      </c>
      <c r="T195" s="4">
        <f>Table39[[#This Row],[RN DON Hours Contract]]/Table39[[#This Row],[RN DON Hours]]</f>
        <v>0</v>
      </c>
      <c r="U195" s="3">
        <f>SUM(Table39[[#This Row],[LPN Hours]], Table39[[#This Row],[LPN Admin Hours]])</f>
        <v>69.785333333333327</v>
      </c>
      <c r="V195" s="3">
        <f>Table39[[#This Row],[LPN Hours Contract]]+Table39[[#This Row],[LPN Admin Hours Contract]]</f>
        <v>0</v>
      </c>
      <c r="W195" s="4">
        <f t="shared" si="12"/>
        <v>0</v>
      </c>
      <c r="X195" s="3">
        <v>58.998999999999995</v>
      </c>
      <c r="Y195" s="3">
        <v>0</v>
      </c>
      <c r="Z195" s="4">
        <f>Table39[[#This Row],[LPN Hours Contract]]/Table39[[#This Row],[LPN Hours]]</f>
        <v>0</v>
      </c>
      <c r="AA195" s="3">
        <v>10.786333333333332</v>
      </c>
      <c r="AB195" s="3">
        <v>0</v>
      </c>
      <c r="AC195" s="4">
        <f>Table39[[#This Row],[LPN Admin Hours Contract]]/Table39[[#This Row],[LPN Admin Hours]]</f>
        <v>0</v>
      </c>
      <c r="AD195" s="3">
        <f>SUM(Table39[[#This Row],[CNA Hours]], Table39[[#This Row],[NA in Training Hours]], Table39[[#This Row],[Med Aide/Tech Hours]])</f>
        <v>172.71411111111109</v>
      </c>
      <c r="AE195" s="3">
        <f>SUM(Table39[[#This Row],[CNA Hours Contract]], Table39[[#This Row],[NA in Training Hours Contract]], Table39[[#This Row],[Med Aide/Tech Hours Contract]])</f>
        <v>6.0144444444444449</v>
      </c>
      <c r="AF195" s="4">
        <f>Table39[[#This Row],[CNA/NA/Med Aide Contract Hours]]/Table39[[#This Row],[Total CNA, NA in Training, Med Aide/Tech Hours]]</f>
        <v>3.4823121317372904E-2</v>
      </c>
      <c r="AG195" s="3">
        <v>135.47988888888889</v>
      </c>
      <c r="AH195" s="3">
        <v>6.0144444444444449</v>
      </c>
      <c r="AI195" s="4">
        <f>Table39[[#This Row],[CNA Hours Contract]]/Table39[[#This Row],[CNA Hours]]</f>
        <v>4.4393632839314405E-2</v>
      </c>
      <c r="AJ195" s="3">
        <v>0</v>
      </c>
      <c r="AK195" s="3">
        <v>0</v>
      </c>
      <c r="AL195" s="4">
        <v>0</v>
      </c>
      <c r="AM195" s="3">
        <v>37.234222222222215</v>
      </c>
      <c r="AN195" s="3">
        <v>0</v>
      </c>
      <c r="AO195" s="4">
        <f>Table39[[#This Row],[Med Aide/Tech Hours Contract]]/Table39[[#This Row],[Med Aide/Tech Hours]]</f>
        <v>0</v>
      </c>
      <c r="AP195" s="1" t="s">
        <v>193</v>
      </c>
      <c r="AQ195" s="1">
        <v>3</v>
      </c>
    </row>
    <row r="196" spans="1:43" x14ac:dyDescent="0.2">
      <c r="A196" s="1" t="s">
        <v>220</v>
      </c>
      <c r="B196" s="1" t="s">
        <v>416</v>
      </c>
      <c r="C196" s="1" t="s">
        <v>465</v>
      </c>
      <c r="D196" s="1" t="s">
        <v>547</v>
      </c>
      <c r="E196" s="3">
        <v>111.66666666666667</v>
      </c>
      <c r="F196" s="3">
        <f t="shared" si="10"/>
        <v>381.64944444444438</v>
      </c>
      <c r="G196" s="3">
        <f>SUM(Table39[[#This Row],[RN Hours Contract (W/ Admin, DON)]], Table39[[#This Row],[LPN Contract Hours (w/ Admin)]], Table39[[#This Row],[CNA/NA/Med Aide Contract Hours]])</f>
        <v>0</v>
      </c>
      <c r="H196" s="4">
        <f>Table39[[#This Row],[Total Contract Hours]]/Table39[[#This Row],[Total Hours Nurse Staffing]]</f>
        <v>0</v>
      </c>
      <c r="I196" s="3">
        <f>SUM(Table39[[#This Row],[RN Hours]], Table39[[#This Row],[RN Admin Hours]], Table39[[#This Row],[RN DON Hours]])</f>
        <v>64.106555555555559</v>
      </c>
      <c r="J196" s="3">
        <f t="shared" si="11"/>
        <v>0</v>
      </c>
      <c r="K196" s="4">
        <f>Table39[[#This Row],[RN Hours Contract (W/ Admin, DON)]]/Table39[[#This Row],[RN Hours (w/ Admin, DON)]]</f>
        <v>0</v>
      </c>
      <c r="L196" s="3">
        <v>52.189888888888888</v>
      </c>
      <c r="M196" s="3">
        <v>0</v>
      </c>
      <c r="N196" s="4">
        <f>Table39[[#This Row],[RN Hours Contract]]/Table39[[#This Row],[RN Hours]]</f>
        <v>0</v>
      </c>
      <c r="O196" s="3">
        <v>6.0277777777777777</v>
      </c>
      <c r="P196" s="3">
        <v>0</v>
      </c>
      <c r="Q196" s="4">
        <f>Table39[[#This Row],[RN Admin Hours Contract]]/Table39[[#This Row],[RN Admin Hours]]</f>
        <v>0</v>
      </c>
      <c r="R196" s="3">
        <v>5.8888888888888893</v>
      </c>
      <c r="S196" s="3">
        <v>0</v>
      </c>
      <c r="T196" s="4">
        <f>Table39[[#This Row],[RN DON Hours Contract]]/Table39[[#This Row],[RN DON Hours]]</f>
        <v>0</v>
      </c>
      <c r="U196" s="3">
        <f>SUM(Table39[[#This Row],[LPN Hours]], Table39[[#This Row],[LPN Admin Hours]])</f>
        <v>108.81488888888889</v>
      </c>
      <c r="V196" s="3">
        <f>Table39[[#This Row],[LPN Hours Contract]]+Table39[[#This Row],[LPN Admin Hours Contract]]</f>
        <v>0</v>
      </c>
      <c r="W196" s="4">
        <f t="shared" si="12"/>
        <v>0</v>
      </c>
      <c r="X196" s="3">
        <v>102.926</v>
      </c>
      <c r="Y196" s="3">
        <v>0</v>
      </c>
      <c r="Z196" s="4">
        <f>Table39[[#This Row],[LPN Hours Contract]]/Table39[[#This Row],[LPN Hours]]</f>
        <v>0</v>
      </c>
      <c r="AA196" s="3">
        <v>5.8888888888888893</v>
      </c>
      <c r="AB196" s="3">
        <v>0</v>
      </c>
      <c r="AC196" s="4">
        <f>Table39[[#This Row],[LPN Admin Hours Contract]]/Table39[[#This Row],[LPN Admin Hours]]</f>
        <v>0</v>
      </c>
      <c r="AD196" s="3">
        <f>SUM(Table39[[#This Row],[CNA Hours]], Table39[[#This Row],[NA in Training Hours]], Table39[[#This Row],[Med Aide/Tech Hours]])</f>
        <v>208.72799999999998</v>
      </c>
      <c r="AE196" s="3">
        <f>SUM(Table39[[#This Row],[CNA Hours Contract]], Table39[[#This Row],[NA in Training Hours Contract]], Table39[[#This Row],[Med Aide/Tech Hours Contract]])</f>
        <v>0</v>
      </c>
      <c r="AF196" s="4">
        <f>Table39[[#This Row],[CNA/NA/Med Aide Contract Hours]]/Table39[[#This Row],[Total CNA, NA in Training, Med Aide/Tech Hours]]</f>
        <v>0</v>
      </c>
      <c r="AG196" s="3">
        <v>199.5851111111111</v>
      </c>
      <c r="AH196" s="3">
        <v>0</v>
      </c>
      <c r="AI196" s="4">
        <f>Table39[[#This Row],[CNA Hours Contract]]/Table39[[#This Row],[CNA Hours]]</f>
        <v>0</v>
      </c>
      <c r="AJ196" s="3">
        <v>0</v>
      </c>
      <c r="AK196" s="3">
        <v>0</v>
      </c>
      <c r="AL196" s="4">
        <v>0</v>
      </c>
      <c r="AM196" s="3">
        <v>9.1428888888888888</v>
      </c>
      <c r="AN196" s="3">
        <v>0</v>
      </c>
      <c r="AO196" s="4">
        <f>Table39[[#This Row],[Med Aide/Tech Hours Contract]]/Table39[[#This Row],[Med Aide/Tech Hours]]</f>
        <v>0</v>
      </c>
      <c r="AP196" s="1" t="s">
        <v>194</v>
      </c>
      <c r="AQ196" s="1">
        <v>3</v>
      </c>
    </row>
    <row r="197" spans="1:43" x14ac:dyDescent="0.2">
      <c r="A197" s="1" t="s">
        <v>220</v>
      </c>
      <c r="B197" s="1" t="s">
        <v>417</v>
      </c>
      <c r="C197" s="1" t="s">
        <v>522</v>
      </c>
      <c r="D197" s="1" t="s">
        <v>548</v>
      </c>
      <c r="E197" s="3">
        <v>50.177777777777777</v>
      </c>
      <c r="F197" s="3">
        <f t="shared" si="10"/>
        <v>260.70366666666666</v>
      </c>
      <c r="G197" s="3">
        <f>SUM(Table39[[#This Row],[RN Hours Contract (W/ Admin, DON)]], Table39[[#This Row],[LPN Contract Hours (w/ Admin)]], Table39[[#This Row],[CNA/NA/Med Aide Contract Hours]])</f>
        <v>6.7119999999999997</v>
      </c>
      <c r="H197" s="4">
        <f>Table39[[#This Row],[Total Contract Hours]]/Table39[[#This Row],[Total Hours Nurse Staffing]]</f>
        <v>2.5745706172141804E-2</v>
      </c>
      <c r="I197" s="3">
        <f>SUM(Table39[[#This Row],[RN Hours]], Table39[[#This Row],[RN Admin Hours]], Table39[[#This Row],[RN DON Hours]])</f>
        <v>101.02777777777779</v>
      </c>
      <c r="J197" s="3">
        <f t="shared" si="11"/>
        <v>0</v>
      </c>
      <c r="K197" s="4">
        <f>Table39[[#This Row],[RN Hours Contract (W/ Admin, DON)]]/Table39[[#This Row],[RN Hours (w/ Admin, DON)]]</f>
        <v>0</v>
      </c>
      <c r="L197" s="3">
        <v>61.56666666666667</v>
      </c>
      <c r="M197" s="3">
        <v>0</v>
      </c>
      <c r="N197" s="4">
        <f>Table39[[#This Row],[RN Hours Contract]]/Table39[[#This Row],[RN Hours]]</f>
        <v>0</v>
      </c>
      <c r="O197" s="3">
        <v>34.352777777777774</v>
      </c>
      <c r="P197" s="3">
        <v>0</v>
      </c>
      <c r="Q197" s="4">
        <f>Table39[[#This Row],[RN Admin Hours Contract]]/Table39[[#This Row],[RN Admin Hours]]</f>
        <v>0</v>
      </c>
      <c r="R197" s="3">
        <v>5.1083333333333334</v>
      </c>
      <c r="S197" s="3">
        <v>0</v>
      </c>
      <c r="T197" s="4">
        <f>Table39[[#This Row],[RN DON Hours Contract]]/Table39[[#This Row],[RN DON Hours]]</f>
        <v>0</v>
      </c>
      <c r="U197" s="3">
        <f>SUM(Table39[[#This Row],[LPN Hours]], Table39[[#This Row],[LPN Admin Hours]])</f>
        <v>44.175888888888892</v>
      </c>
      <c r="V197" s="3">
        <f>Table39[[#This Row],[LPN Hours Contract]]+Table39[[#This Row],[LPN Admin Hours Contract]]</f>
        <v>5.0620000000000003</v>
      </c>
      <c r="W197" s="4">
        <f t="shared" si="12"/>
        <v>0.11458739433024048</v>
      </c>
      <c r="X197" s="3">
        <v>40.681444444444445</v>
      </c>
      <c r="Y197" s="3">
        <v>5.0620000000000003</v>
      </c>
      <c r="Z197" s="4">
        <f>Table39[[#This Row],[LPN Hours Contract]]/Table39[[#This Row],[LPN Hours]]</f>
        <v>0.12443019339966625</v>
      </c>
      <c r="AA197" s="3">
        <v>3.4944444444444445</v>
      </c>
      <c r="AB197" s="3">
        <v>0</v>
      </c>
      <c r="AC197" s="4">
        <f>Table39[[#This Row],[LPN Admin Hours Contract]]/Table39[[#This Row],[LPN Admin Hours]]</f>
        <v>0</v>
      </c>
      <c r="AD197" s="3">
        <f>SUM(Table39[[#This Row],[CNA Hours]], Table39[[#This Row],[NA in Training Hours]], Table39[[#This Row],[Med Aide/Tech Hours]])</f>
        <v>115.5</v>
      </c>
      <c r="AE197" s="3">
        <f>SUM(Table39[[#This Row],[CNA Hours Contract]], Table39[[#This Row],[NA in Training Hours Contract]], Table39[[#This Row],[Med Aide/Tech Hours Contract]])</f>
        <v>1.65</v>
      </c>
      <c r="AF197" s="4">
        <f>Table39[[#This Row],[CNA/NA/Med Aide Contract Hours]]/Table39[[#This Row],[Total CNA, NA in Training, Med Aide/Tech Hours]]</f>
        <v>1.4285714285714285E-2</v>
      </c>
      <c r="AG197" s="3">
        <v>107.46666666666667</v>
      </c>
      <c r="AH197" s="3">
        <v>1.65</v>
      </c>
      <c r="AI197" s="4">
        <f>Table39[[#This Row],[CNA Hours Contract]]/Table39[[#This Row],[CNA Hours]]</f>
        <v>1.5353598014888337E-2</v>
      </c>
      <c r="AJ197" s="3">
        <v>0</v>
      </c>
      <c r="AK197" s="3">
        <v>0</v>
      </c>
      <c r="AL197" s="4">
        <v>0</v>
      </c>
      <c r="AM197" s="3">
        <v>8.0333333333333332</v>
      </c>
      <c r="AN197" s="3">
        <v>0</v>
      </c>
      <c r="AO197" s="4">
        <f>Table39[[#This Row],[Med Aide/Tech Hours Contract]]/Table39[[#This Row],[Med Aide/Tech Hours]]</f>
        <v>0</v>
      </c>
      <c r="AP197" s="1" t="s">
        <v>195</v>
      </c>
      <c r="AQ197" s="1">
        <v>3</v>
      </c>
    </row>
    <row r="198" spans="1:43" x14ac:dyDescent="0.2">
      <c r="A198" s="1" t="s">
        <v>220</v>
      </c>
      <c r="B198" s="1" t="s">
        <v>418</v>
      </c>
      <c r="C198" s="1" t="s">
        <v>442</v>
      </c>
      <c r="D198" s="1" t="s">
        <v>545</v>
      </c>
      <c r="E198" s="3">
        <v>63.644444444444446</v>
      </c>
      <c r="F198" s="3">
        <f t="shared" si="10"/>
        <v>320.22777777777776</v>
      </c>
      <c r="G198" s="3">
        <f>SUM(Table39[[#This Row],[RN Hours Contract (W/ Admin, DON)]], Table39[[#This Row],[LPN Contract Hours (w/ Admin)]], Table39[[#This Row],[CNA/NA/Med Aide Contract Hours]])</f>
        <v>0</v>
      </c>
      <c r="H198" s="4">
        <f>Table39[[#This Row],[Total Contract Hours]]/Table39[[#This Row],[Total Hours Nurse Staffing]]</f>
        <v>0</v>
      </c>
      <c r="I198" s="3">
        <f>SUM(Table39[[#This Row],[RN Hours]], Table39[[#This Row],[RN Admin Hours]], Table39[[#This Row],[RN DON Hours]])</f>
        <v>81.349999999999994</v>
      </c>
      <c r="J198" s="3">
        <f t="shared" si="11"/>
        <v>0</v>
      </c>
      <c r="K198" s="4">
        <f>Table39[[#This Row],[RN Hours Contract (W/ Admin, DON)]]/Table39[[#This Row],[RN Hours (w/ Admin, DON)]]</f>
        <v>0</v>
      </c>
      <c r="L198" s="3">
        <v>34.241666666666667</v>
      </c>
      <c r="M198" s="3">
        <v>0</v>
      </c>
      <c r="N198" s="4">
        <f>Table39[[#This Row],[RN Hours Contract]]/Table39[[#This Row],[RN Hours]]</f>
        <v>0</v>
      </c>
      <c r="O198" s="3">
        <v>42.024999999999999</v>
      </c>
      <c r="P198" s="3">
        <v>0</v>
      </c>
      <c r="Q198" s="4">
        <f>Table39[[#This Row],[RN Admin Hours Contract]]/Table39[[#This Row],[RN Admin Hours]]</f>
        <v>0</v>
      </c>
      <c r="R198" s="3">
        <v>5.083333333333333</v>
      </c>
      <c r="S198" s="3">
        <v>0</v>
      </c>
      <c r="T198" s="4">
        <f>Table39[[#This Row],[RN DON Hours Contract]]/Table39[[#This Row],[RN DON Hours]]</f>
        <v>0</v>
      </c>
      <c r="U198" s="3">
        <f>SUM(Table39[[#This Row],[LPN Hours]], Table39[[#This Row],[LPN Admin Hours]])</f>
        <v>59.269444444444446</v>
      </c>
      <c r="V198" s="3">
        <f>Table39[[#This Row],[LPN Hours Contract]]+Table39[[#This Row],[LPN Admin Hours Contract]]</f>
        <v>0</v>
      </c>
      <c r="W198" s="4">
        <f t="shared" si="12"/>
        <v>0</v>
      </c>
      <c r="X198" s="3">
        <v>59.269444444444446</v>
      </c>
      <c r="Y198" s="3">
        <v>0</v>
      </c>
      <c r="Z198" s="4">
        <f>Table39[[#This Row],[LPN Hours Contract]]/Table39[[#This Row],[LPN Hours]]</f>
        <v>0</v>
      </c>
      <c r="AA198" s="3">
        <v>0</v>
      </c>
      <c r="AB198" s="3">
        <v>0</v>
      </c>
      <c r="AC198" s="4">
        <v>0</v>
      </c>
      <c r="AD198" s="3">
        <f>SUM(Table39[[#This Row],[CNA Hours]], Table39[[#This Row],[NA in Training Hours]], Table39[[#This Row],[Med Aide/Tech Hours]])</f>
        <v>179.60833333333335</v>
      </c>
      <c r="AE198" s="3">
        <f>SUM(Table39[[#This Row],[CNA Hours Contract]], Table39[[#This Row],[NA in Training Hours Contract]], Table39[[#This Row],[Med Aide/Tech Hours Contract]])</f>
        <v>0</v>
      </c>
      <c r="AF198" s="4">
        <f>Table39[[#This Row],[CNA/NA/Med Aide Contract Hours]]/Table39[[#This Row],[Total CNA, NA in Training, Med Aide/Tech Hours]]</f>
        <v>0</v>
      </c>
      <c r="AG198" s="3">
        <v>172.99722222222223</v>
      </c>
      <c r="AH198" s="3">
        <v>0</v>
      </c>
      <c r="AI198" s="4">
        <f>Table39[[#This Row],[CNA Hours Contract]]/Table39[[#This Row],[CNA Hours]]</f>
        <v>0</v>
      </c>
      <c r="AJ198" s="3">
        <v>0</v>
      </c>
      <c r="AK198" s="3">
        <v>0</v>
      </c>
      <c r="AL198" s="4">
        <v>0</v>
      </c>
      <c r="AM198" s="3">
        <v>6.6111111111111107</v>
      </c>
      <c r="AN198" s="3">
        <v>0</v>
      </c>
      <c r="AO198" s="4">
        <f>Table39[[#This Row],[Med Aide/Tech Hours Contract]]/Table39[[#This Row],[Med Aide/Tech Hours]]</f>
        <v>0</v>
      </c>
      <c r="AP198" s="1" t="s">
        <v>196</v>
      </c>
      <c r="AQ198" s="1">
        <v>3</v>
      </c>
    </row>
    <row r="199" spans="1:43" x14ac:dyDescent="0.2">
      <c r="A199" s="1" t="s">
        <v>220</v>
      </c>
      <c r="B199" s="1" t="s">
        <v>419</v>
      </c>
      <c r="C199" s="1" t="s">
        <v>455</v>
      </c>
      <c r="D199" s="1" t="s">
        <v>536</v>
      </c>
      <c r="E199" s="3">
        <v>13.755555555555556</v>
      </c>
      <c r="F199" s="3">
        <f t="shared" si="10"/>
        <v>94.547111111111107</v>
      </c>
      <c r="G199" s="3">
        <f>SUM(Table39[[#This Row],[RN Hours Contract (W/ Admin, DON)]], Table39[[#This Row],[LPN Contract Hours (w/ Admin)]], Table39[[#This Row],[CNA/NA/Med Aide Contract Hours]])</f>
        <v>0</v>
      </c>
      <c r="H199" s="4">
        <f>Table39[[#This Row],[Total Contract Hours]]/Table39[[#This Row],[Total Hours Nurse Staffing]]</f>
        <v>0</v>
      </c>
      <c r="I199" s="3">
        <f>SUM(Table39[[#This Row],[RN Hours]], Table39[[#This Row],[RN Admin Hours]], Table39[[#This Row],[RN DON Hours]])</f>
        <v>28.411666666666669</v>
      </c>
      <c r="J199" s="3">
        <f t="shared" si="11"/>
        <v>0</v>
      </c>
      <c r="K199" s="4">
        <f>Table39[[#This Row],[RN Hours Contract (W/ Admin, DON)]]/Table39[[#This Row],[RN Hours (w/ Admin, DON)]]</f>
        <v>0</v>
      </c>
      <c r="L199" s="3">
        <v>15.689444444444444</v>
      </c>
      <c r="M199" s="3">
        <v>0</v>
      </c>
      <c r="N199" s="4">
        <f>Table39[[#This Row],[RN Hours Contract]]/Table39[[#This Row],[RN Hours]]</f>
        <v>0</v>
      </c>
      <c r="O199" s="3">
        <v>7.1222222222222218</v>
      </c>
      <c r="P199" s="3">
        <v>0</v>
      </c>
      <c r="Q199" s="4">
        <f>Table39[[#This Row],[RN Admin Hours Contract]]/Table39[[#This Row],[RN Admin Hours]]</f>
        <v>0</v>
      </c>
      <c r="R199" s="3">
        <v>5.6</v>
      </c>
      <c r="S199" s="3">
        <v>0</v>
      </c>
      <c r="T199" s="4">
        <f>Table39[[#This Row],[RN DON Hours Contract]]/Table39[[#This Row],[RN DON Hours]]</f>
        <v>0</v>
      </c>
      <c r="U199" s="3">
        <f>SUM(Table39[[#This Row],[LPN Hours]], Table39[[#This Row],[LPN Admin Hours]])</f>
        <v>24.207444444444445</v>
      </c>
      <c r="V199" s="3">
        <f>Table39[[#This Row],[LPN Hours Contract]]+Table39[[#This Row],[LPN Admin Hours Contract]]</f>
        <v>0</v>
      </c>
      <c r="W199" s="4">
        <f t="shared" si="12"/>
        <v>0</v>
      </c>
      <c r="X199" s="3">
        <v>24.207444444444445</v>
      </c>
      <c r="Y199" s="3">
        <v>0</v>
      </c>
      <c r="Z199" s="4">
        <f>Table39[[#This Row],[LPN Hours Contract]]/Table39[[#This Row],[LPN Hours]]</f>
        <v>0</v>
      </c>
      <c r="AA199" s="3">
        <v>0</v>
      </c>
      <c r="AB199" s="3">
        <v>0</v>
      </c>
      <c r="AC199" s="4">
        <v>0</v>
      </c>
      <c r="AD199" s="3">
        <f>SUM(Table39[[#This Row],[CNA Hours]], Table39[[#This Row],[NA in Training Hours]], Table39[[#This Row],[Med Aide/Tech Hours]])</f>
        <v>41.927999999999997</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41.927999999999997</v>
      </c>
      <c r="AH199" s="3">
        <v>0</v>
      </c>
      <c r="AI199" s="4">
        <f>Table39[[#This Row],[CNA Hours Contract]]/Table39[[#This Row],[CNA Hours]]</f>
        <v>0</v>
      </c>
      <c r="AJ199" s="3">
        <v>0</v>
      </c>
      <c r="AK199" s="3">
        <v>0</v>
      </c>
      <c r="AL199" s="4">
        <v>0</v>
      </c>
      <c r="AM199" s="3">
        <v>0</v>
      </c>
      <c r="AN199" s="3">
        <v>0</v>
      </c>
      <c r="AO199" s="4">
        <v>0</v>
      </c>
      <c r="AP199" s="1" t="s">
        <v>197</v>
      </c>
      <c r="AQ199" s="1">
        <v>3</v>
      </c>
    </row>
    <row r="200" spans="1:43" x14ac:dyDescent="0.2">
      <c r="A200" s="1" t="s">
        <v>220</v>
      </c>
      <c r="B200" s="1" t="s">
        <v>420</v>
      </c>
      <c r="C200" s="1" t="s">
        <v>463</v>
      </c>
      <c r="D200" s="1" t="s">
        <v>541</v>
      </c>
      <c r="E200" s="3">
        <v>18.155555555555555</v>
      </c>
      <c r="F200" s="3">
        <f t="shared" si="10"/>
        <v>97.235888888888894</v>
      </c>
      <c r="G200" s="3">
        <f>SUM(Table39[[#This Row],[RN Hours Contract (W/ Admin, DON)]], Table39[[#This Row],[LPN Contract Hours (w/ Admin)]], Table39[[#This Row],[CNA/NA/Med Aide Contract Hours]])</f>
        <v>3.6183333333333336</v>
      </c>
      <c r="H200" s="4">
        <f>Table39[[#This Row],[Total Contract Hours]]/Table39[[#This Row],[Total Hours Nurse Staffing]]</f>
        <v>3.7211911925523616E-2</v>
      </c>
      <c r="I200" s="3">
        <f>SUM(Table39[[#This Row],[RN Hours]], Table39[[#This Row],[RN Admin Hours]], Table39[[#This Row],[RN DON Hours]])</f>
        <v>21.99966666666667</v>
      </c>
      <c r="J200" s="3">
        <f t="shared" si="11"/>
        <v>7.7777777777777779E-2</v>
      </c>
      <c r="K200" s="4">
        <f>Table39[[#This Row],[RN Hours Contract (W/ Admin, DON)]]/Table39[[#This Row],[RN Hours (w/ Admin, DON)]]</f>
        <v>3.5354071021278096E-3</v>
      </c>
      <c r="L200" s="3">
        <v>6.2008888888888896</v>
      </c>
      <c r="M200" s="3">
        <v>7.7777777777777779E-2</v>
      </c>
      <c r="N200" s="4">
        <f>Table39[[#This Row],[RN Hours Contract]]/Table39[[#This Row],[RN Hours]]</f>
        <v>1.2543004587155963E-2</v>
      </c>
      <c r="O200" s="3">
        <v>10.798777777777779</v>
      </c>
      <c r="P200" s="3">
        <v>0</v>
      </c>
      <c r="Q200" s="4">
        <f>Table39[[#This Row],[RN Admin Hours Contract]]/Table39[[#This Row],[RN Admin Hours]]</f>
        <v>0</v>
      </c>
      <c r="R200" s="3">
        <v>5</v>
      </c>
      <c r="S200" s="3">
        <v>0</v>
      </c>
      <c r="T200" s="4">
        <f>Table39[[#This Row],[RN DON Hours Contract]]/Table39[[#This Row],[RN DON Hours]]</f>
        <v>0</v>
      </c>
      <c r="U200" s="3">
        <f>SUM(Table39[[#This Row],[LPN Hours]], Table39[[#This Row],[LPN Admin Hours]])</f>
        <v>21.419333333333334</v>
      </c>
      <c r="V200" s="3">
        <f>Table39[[#This Row],[LPN Hours Contract]]+Table39[[#This Row],[LPN Admin Hours Contract]]</f>
        <v>3.45</v>
      </c>
      <c r="W200" s="4">
        <f t="shared" si="12"/>
        <v>0.16106943882473779</v>
      </c>
      <c r="X200" s="3">
        <v>21.419333333333334</v>
      </c>
      <c r="Y200" s="3">
        <v>3.45</v>
      </c>
      <c r="Z200" s="4">
        <f>Table39[[#This Row],[LPN Hours Contract]]/Table39[[#This Row],[LPN Hours]]</f>
        <v>0.16106943882473779</v>
      </c>
      <c r="AA200" s="3">
        <v>0</v>
      </c>
      <c r="AB200" s="3">
        <v>0</v>
      </c>
      <c r="AC200" s="4">
        <v>0</v>
      </c>
      <c r="AD200" s="3">
        <f>SUM(Table39[[#This Row],[CNA Hours]], Table39[[#This Row],[NA in Training Hours]], Table39[[#This Row],[Med Aide/Tech Hours]])</f>
        <v>53.81688888888889</v>
      </c>
      <c r="AE200" s="3">
        <f>SUM(Table39[[#This Row],[CNA Hours Contract]], Table39[[#This Row],[NA in Training Hours Contract]], Table39[[#This Row],[Med Aide/Tech Hours Contract]])</f>
        <v>9.0555555555555556E-2</v>
      </c>
      <c r="AF200" s="4">
        <f>Table39[[#This Row],[CNA/NA/Med Aide Contract Hours]]/Table39[[#This Row],[Total CNA, NA in Training, Med Aide/Tech Hours]]</f>
        <v>1.682660544397463E-3</v>
      </c>
      <c r="AG200" s="3">
        <v>43.342888888888893</v>
      </c>
      <c r="AH200" s="3">
        <v>0</v>
      </c>
      <c r="AI200" s="4">
        <f>Table39[[#This Row],[CNA Hours Contract]]/Table39[[#This Row],[CNA Hours]]</f>
        <v>0</v>
      </c>
      <c r="AJ200" s="3">
        <v>10.473999999999998</v>
      </c>
      <c r="AK200" s="3">
        <v>9.0555555555555556E-2</v>
      </c>
      <c r="AL200" s="4">
        <f>Table39[[#This Row],[NA in Training Hours Contract]]/Table39[[#This Row],[NA in Training Hours]]</f>
        <v>8.6457471410688914E-3</v>
      </c>
      <c r="AM200" s="3">
        <v>0</v>
      </c>
      <c r="AN200" s="3">
        <v>0</v>
      </c>
      <c r="AO200" s="4">
        <v>0</v>
      </c>
      <c r="AP200" s="1" t="s">
        <v>198</v>
      </c>
      <c r="AQ200" s="1">
        <v>3</v>
      </c>
    </row>
    <row r="201" spans="1:43" x14ac:dyDescent="0.2">
      <c r="A201" s="1" t="s">
        <v>220</v>
      </c>
      <c r="B201" s="1" t="s">
        <v>421</v>
      </c>
      <c r="C201" s="1" t="s">
        <v>465</v>
      </c>
      <c r="D201" s="1" t="s">
        <v>547</v>
      </c>
      <c r="E201" s="3">
        <v>60.81111111111111</v>
      </c>
      <c r="F201" s="3">
        <f t="shared" si="10"/>
        <v>193.16911111111114</v>
      </c>
      <c r="G201" s="3">
        <f>SUM(Table39[[#This Row],[RN Hours Contract (W/ Admin, DON)]], Table39[[#This Row],[LPN Contract Hours (w/ Admin)]], Table39[[#This Row],[CNA/NA/Med Aide Contract Hours]])</f>
        <v>0.10722222222222223</v>
      </c>
      <c r="H201" s="4">
        <f>Table39[[#This Row],[Total Contract Hours]]/Table39[[#This Row],[Total Hours Nurse Staffing]]</f>
        <v>5.550691909564561E-4</v>
      </c>
      <c r="I201" s="3">
        <f>SUM(Table39[[#This Row],[RN Hours]], Table39[[#This Row],[RN Admin Hours]], Table39[[#This Row],[RN DON Hours]])</f>
        <v>27.249555555555553</v>
      </c>
      <c r="J201" s="3">
        <f t="shared" si="11"/>
        <v>0.10722222222222223</v>
      </c>
      <c r="K201" s="4">
        <f>Table39[[#This Row],[RN Hours Contract (W/ Admin, DON)]]/Table39[[#This Row],[RN Hours (w/ Admin, DON)]]</f>
        <v>3.9348246250703383E-3</v>
      </c>
      <c r="L201" s="3">
        <v>19.427333333333333</v>
      </c>
      <c r="M201" s="3">
        <v>0.10722222222222223</v>
      </c>
      <c r="N201" s="4">
        <f>Table39[[#This Row],[RN Hours Contract]]/Table39[[#This Row],[RN Hours]]</f>
        <v>5.5191425597382847E-3</v>
      </c>
      <c r="O201" s="3">
        <v>5.333333333333333</v>
      </c>
      <c r="P201" s="3">
        <v>0</v>
      </c>
      <c r="Q201" s="4">
        <f>Table39[[#This Row],[RN Admin Hours Contract]]/Table39[[#This Row],[RN Admin Hours]]</f>
        <v>0</v>
      </c>
      <c r="R201" s="3">
        <v>2.4888888888888889</v>
      </c>
      <c r="S201" s="3">
        <v>0</v>
      </c>
      <c r="T201" s="4">
        <f>Table39[[#This Row],[RN DON Hours Contract]]/Table39[[#This Row],[RN DON Hours]]</f>
        <v>0</v>
      </c>
      <c r="U201" s="3">
        <f>SUM(Table39[[#This Row],[LPN Hours]], Table39[[#This Row],[LPN Admin Hours]])</f>
        <v>62.963000000000001</v>
      </c>
      <c r="V201" s="3">
        <f>Table39[[#This Row],[LPN Hours Contract]]+Table39[[#This Row],[LPN Admin Hours Contract]]</f>
        <v>0</v>
      </c>
      <c r="W201" s="4">
        <f t="shared" si="12"/>
        <v>0</v>
      </c>
      <c r="X201" s="3">
        <v>58.607444444444447</v>
      </c>
      <c r="Y201" s="3">
        <v>0</v>
      </c>
      <c r="Z201" s="4">
        <f>Table39[[#This Row],[LPN Hours Contract]]/Table39[[#This Row],[LPN Hours]]</f>
        <v>0</v>
      </c>
      <c r="AA201" s="3">
        <v>4.3555555555555552</v>
      </c>
      <c r="AB201" s="3">
        <v>0</v>
      </c>
      <c r="AC201" s="4">
        <f>Table39[[#This Row],[LPN Admin Hours Contract]]/Table39[[#This Row],[LPN Admin Hours]]</f>
        <v>0</v>
      </c>
      <c r="AD201" s="3">
        <f>SUM(Table39[[#This Row],[CNA Hours]], Table39[[#This Row],[NA in Training Hours]], Table39[[#This Row],[Med Aide/Tech Hours]])</f>
        <v>102.95655555555557</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101.62877777777778</v>
      </c>
      <c r="AH201" s="3">
        <v>0</v>
      </c>
      <c r="AI201" s="4">
        <f>Table39[[#This Row],[CNA Hours Contract]]/Table39[[#This Row],[CNA Hours]]</f>
        <v>0</v>
      </c>
      <c r="AJ201" s="3">
        <v>0</v>
      </c>
      <c r="AK201" s="3">
        <v>0</v>
      </c>
      <c r="AL201" s="4">
        <v>0</v>
      </c>
      <c r="AM201" s="3">
        <v>1.3277777777777777</v>
      </c>
      <c r="AN201" s="3">
        <v>0</v>
      </c>
      <c r="AO201" s="4">
        <f>Table39[[#This Row],[Med Aide/Tech Hours Contract]]/Table39[[#This Row],[Med Aide/Tech Hours]]</f>
        <v>0</v>
      </c>
      <c r="AP201" s="1" t="s">
        <v>199</v>
      </c>
      <c r="AQ201" s="1">
        <v>3</v>
      </c>
    </row>
    <row r="202" spans="1:43" x14ac:dyDescent="0.2">
      <c r="A202" s="1" t="s">
        <v>220</v>
      </c>
      <c r="B202" s="1" t="s">
        <v>422</v>
      </c>
      <c r="C202" s="1" t="s">
        <v>476</v>
      </c>
      <c r="D202" s="1" t="s">
        <v>546</v>
      </c>
      <c r="E202" s="3">
        <v>107.26666666666667</v>
      </c>
      <c r="F202" s="3">
        <f t="shared" si="10"/>
        <v>363.25222222222226</v>
      </c>
      <c r="G202" s="3">
        <f>SUM(Table39[[#This Row],[RN Hours Contract (W/ Admin, DON)]], Table39[[#This Row],[LPN Contract Hours (w/ Admin)]], Table39[[#This Row],[CNA/NA/Med Aide Contract Hours]])</f>
        <v>6.3277777777777775</v>
      </c>
      <c r="H202" s="4">
        <f>Table39[[#This Row],[Total Contract Hours]]/Table39[[#This Row],[Total Hours Nurse Staffing]]</f>
        <v>1.7419790962508449E-2</v>
      </c>
      <c r="I202" s="3">
        <f>SUM(Table39[[#This Row],[RN Hours]], Table39[[#This Row],[RN Admin Hours]], Table39[[#This Row],[RN DON Hours]])</f>
        <v>61.202777777777776</v>
      </c>
      <c r="J202" s="3">
        <f t="shared" si="11"/>
        <v>0</v>
      </c>
      <c r="K202" s="4">
        <f>Table39[[#This Row],[RN Hours Contract (W/ Admin, DON)]]/Table39[[#This Row],[RN Hours (w/ Admin, DON)]]</f>
        <v>0</v>
      </c>
      <c r="L202" s="3">
        <v>40.580555555555556</v>
      </c>
      <c r="M202" s="3">
        <v>0</v>
      </c>
      <c r="N202" s="4">
        <f>Table39[[#This Row],[RN Hours Contract]]/Table39[[#This Row],[RN Hours]]</f>
        <v>0</v>
      </c>
      <c r="O202" s="3">
        <v>15.022222222222222</v>
      </c>
      <c r="P202" s="3">
        <v>0</v>
      </c>
      <c r="Q202" s="4">
        <f>Table39[[#This Row],[RN Admin Hours Contract]]/Table39[[#This Row],[RN Admin Hours]]</f>
        <v>0</v>
      </c>
      <c r="R202" s="3">
        <v>5.6</v>
      </c>
      <c r="S202" s="3">
        <v>0</v>
      </c>
      <c r="T202" s="4">
        <f>Table39[[#This Row],[RN DON Hours Contract]]/Table39[[#This Row],[RN DON Hours]]</f>
        <v>0</v>
      </c>
      <c r="U202" s="3">
        <f>SUM(Table39[[#This Row],[LPN Hours]], Table39[[#This Row],[LPN Admin Hours]])</f>
        <v>101.22222222222223</v>
      </c>
      <c r="V202" s="3">
        <f>Table39[[#This Row],[LPN Hours Contract]]+Table39[[#This Row],[LPN Admin Hours Contract]]</f>
        <v>0.21666666666666667</v>
      </c>
      <c r="W202" s="4">
        <f t="shared" si="12"/>
        <v>2.1405049396267836E-3</v>
      </c>
      <c r="X202" s="3">
        <v>90.555555555555557</v>
      </c>
      <c r="Y202" s="3">
        <v>0.21666666666666667</v>
      </c>
      <c r="Z202" s="4">
        <f>Table39[[#This Row],[LPN Hours Contract]]/Table39[[#This Row],[LPN Hours]]</f>
        <v>2.3926380368098159E-3</v>
      </c>
      <c r="AA202" s="3">
        <v>10.666666666666666</v>
      </c>
      <c r="AB202" s="3">
        <v>0</v>
      </c>
      <c r="AC202" s="4">
        <f>Table39[[#This Row],[LPN Admin Hours Contract]]/Table39[[#This Row],[LPN Admin Hours]]</f>
        <v>0</v>
      </c>
      <c r="AD202" s="3">
        <f>SUM(Table39[[#This Row],[CNA Hours]], Table39[[#This Row],[NA in Training Hours]], Table39[[#This Row],[Med Aide/Tech Hours]])</f>
        <v>200.82722222222222</v>
      </c>
      <c r="AE202" s="3">
        <f>SUM(Table39[[#This Row],[CNA Hours Contract]], Table39[[#This Row],[NA in Training Hours Contract]], Table39[[#This Row],[Med Aide/Tech Hours Contract]])</f>
        <v>6.1111111111111107</v>
      </c>
      <c r="AF202" s="4">
        <f>Table39[[#This Row],[CNA/NA/Med Aide Contract Hours]]/Table39[[#This Row],[Total CNA, NA in Training, Med Aide/Tech Hours]]</f>
        <v>3.0429694956139744E-2</v>
      </c>
      <c r="AG202" s="3">
        <v>182.24722222222223</v>
      </c>
      <c r="AH202" s="3">
        <v>6.1111111111111107</v>
      </c>
      <c r="AI202" s="4">
        <f>Table39[[#This Row],[CNA Hours Contract]]/Table39[[#This Row],[CNA Hours]]</f>
        <v>3.3531984941090394E-2</v>
      </c>
      <c r="AJ202" s="3">
        <v>12.39388888888889</v>
      </c>
      <c r="AK202" s="3">
        <v>0</v>
      </c>
      <c r="AL202" s="4">
        <f>Table39[[#This Row],[NA in Training Hours Contract]]/Table39[[#This Row],[NA in Training Hours]]</f>
        <v>0</v>
      </c>
      <c r="AM202" s="3">
        <v>6.1861111111111109</v>
      </c>
      <c r="AN202" s="3">
        <v>0</v>
      </c>
      <c r="AO202" s="4">
        <f>Table39[[#This Row],[Med Aide/Tech Hours Contract]]/Table39[[#This Row],[Med Aide/Tech Hours]]</f>
        <v>0</v>
      </c>
      <c r="AP202" s="1" t="s">
        <v>200</v>
      </c>
      <c r="AQ202" s="1">
        <v>3</v>
      </c>
    </row>
    <row r="203" spans="1:43" x14ac:dyDescent="0.2">
      <c r="A203" s="1" t="s">
        <v>220</v>
      </c>
      <c r="B203" s="1" t="s">
        <v>423</v>
      </c>
      <c r="C203" s="1" t="s">
        <v>529</v>
      </c>
      <c r="D203" s="1" t="s">
        <v>537</v>
      </c>
      <c r="E203" s="3">
        <v>47.4</v>
      </c>
      <c r="F203" s="3">
        <f t="shared" si="10"/>
        <v>191.16922222222223</v>
      </c>
      <c r="G203" s="3">
        <f>SUM(Table39[[#This Row],[RN Hours Contract (W/ Admin, DON)]], Table39[[#This Row],[LPN Contract Hours (w/ Admin)]], Table39[[#This Row],[CNA/NA/Med Aide Contract Hours]])</f>
        <v>9.8497777777777813</v>
      </c>
      <c r="H203" s="4">
        <f>Table39[[#This Row],[Total Contract Hours]]/Table39[[#This Row],[Total Hours Nurse Staffing]]</f>
        <v>5.15238680331504E-2</v>
      </c>
      <c r="I203" s="3">
        <f>SUM(Table39[[#This Row],[RN Hours]], Table39[[#This Row],[RN Admin Hours]], Table39[[#This Row],[RN DON Hours]])</f>
        <v>27.939555555555554</v>
      </c>
      <c r="J203" s="3">
        <f t="shared" si="11"/>
        <v>2.9228888888888891</v>
      </c>
      <c r="K203" s="4">
        <f>Table39[[#This Row],[RN Hours Contract (W/ Admin, DON)]]/Table39[[#This Row],[RN Hours (w/ Admin, DON)]]</f>
        <v>0.10461472384830747</v>
      </c>
      <c r="L203" s="3">
        <v>22.211777777777776</v>
      </c>
      <c r="M203" s="3">
        <v>2.9228888888888891</v>
      </c>
      <c r="N203" s="4">
        <f>Table39[[#This Row],[RN Hours Contract]]/Table39[[#This Row],[RN Hours]]</f>
        <v>0.13159184816863928</v>
      </c>
      <c r="O203" s="3">
        <v>0.83888888888888891</v>
      </c>
      <c r="P203" s="3">
        <v>0</v>
      </c>
      <c r="Q203" s="4">
        <f>Table39[[#This Row],[RN Admin Hours Contract]]/Table39[[#This Row],[RN Admin Hours]]</f>
        <v>0</v>
      </c>
      <c r="R203" s="3">
        <v>4.8888888888888893</v>
      </c>
      <c r="S203" s="3">
        <v>0</v>
      </c>
      <c r="T203" s="4">
        <f>Table39[[#This Row],[RN DON Hours Contract]]/Table39[[#This Row],[RN DON Hours]]</f>
        <v>0</v>
      </c>
      <c r="U203" s="3">
        <f>SUM(Table39[[#This Row],[LPN Hours]], Table39[[#This Row],[LPN Admin Hours]])</f>
        <v>40.140444444444441</v>
      </c>
      <c r="V203" s="3">
        <f>Table39[[#This Row],[LPN Hours Contract]]+Table39[[#This Row],[LPN Admin Hours Contract]]</f>
        <v>3.4348888888888895</v>
      </c>
      <c r="W203" s="4">
        <f t="shared" si="12"/>
        <v>8.5571770228973845E-2</v>
      </c>
      <c r="X203" s="3">
        <v>27.334888888888887</v>
      </c>
      <c r="Y203" s="3">
        <v>3.4348888888888895</v>
      </c>
      <c r="Z203" s="4">
        <f>Table39[[#This Row],[LPN Hours Contract]]/Table39[[#This Row],[LPN Hours]]</f>
        <v>0.12565951531213673</v>
      </c>
      <c r="AA203" s="3">
        <v>12.805555555555555</v>
      </c>
      <c r="AB203" s="3">
        <v>0</v>
      </c>
      <c r="AC203" s="4">
        <f>Table39[[#This Row],[LPN Admin Hours Contract]]/Table39[[#This Row],[LPN Admin Hours]]</f>
        <v>0</v>
      </c>
      <c r="AD203" s="3">
        <f>SUM(Table39[[#This Row],[CNA Hours]], Table39[[#This Row],[NA in Training Hours]], Table39[[#This Row],[Med Aide/Tech Hours]])</f>
        <v>123.08922222222223</v>
      </c>
      <c r="AE203" s="3">
        <f>SUM(Table39[[#This Row],[CNA Hours Contract]], Table39[[#This Row],[NA in Training Hours Contract]], Table39[[#This Row],[Med Aide/Tech Hours Contract]])</f>
        <v>3.4920000000000018</v>
      </c>
      <c r="AF203" s="4">
        <f>Table39[[#This Row],[CNA/NA/Med Aide Contract Hours]]/Table39[[#This Row],[Total CNA, NA in Training, Med Aide/Tech Hours]]</f>
        <v>2.8369665003615277E-2</v>
      </c>
      <c r="AG203" s="3">
        <v>109.34200000000001</v>
      </c>
      <c r="AH203" s="3">
        <v>3.4920000000000018</v>
      </c>
      <c r="AI203" s="4">
        <f>Table39[[#This Row],[CNA Hours Contract]]/Table39[[#This Row],[CNA Hours]]</f>
        <v>3.193649283898229E-2</v>
      </c>
      <c r="AJ203" s="3">
        <v>0</v>
      </c>
      <c r="AK203" s="3">
        <v>0</v>
      </c>
      <c r="AL203" s="4">
        <v>0</v>
      </c>
      <c r="AM203" s="3">
        <v>13.747222222222222</v>
      </c>
      <c r="AN203" s="3">
        <v>0</v>
      </c>
      <c r="AO203" s="4">
        <f>Table39[[#This Row],[Med Aide/Tech Hours Contract]]/Table39[[#This Row],[Med Aide/Tech Hours]]</f>
        <v>0</v>
      </c>
      <c r="AP203" s="1" t="s">
        <v>201</v>
      </c>
      <c r="AQ203" s="1">
        <v>3</v>
      </c>
    </row>
    <row r="204" spans="1:43" x14ac:dyDescent="0.2">
      <c r="A204" s="1" t="s">
        <v>220</v>
      </c>
      <c r="B204" s="1" t="s">
        <v>424</v>
      </c>
      <c r="C204" s="1" t="s">
        <v>465</v>
      </c>
      <c r="D204" s="1" t="s">
        <v>547</v>
      </c>
      <c r="E204" s="3">
        <v>69.055555555555557</v>
      </c>
      <c r="F204" s="3">
        <f t="shared" si="10"/>
        <v>300.78055555555557</v>
      </c>
      <c r="G204" s="3">
        <f>SUM(Table39[[#This Row],[RN Hours Contract (W/ Admin, DON)]], Table39[[#This Row],[LPN Contract Hours (w/ Admin)]], Table39[[#This Row],[CNA/NA/Med Aide Contract Hours]])</f>
        <v>35.505555555555553</v>
      </c>
      <c r="H204" s="4">
        <f>Table39[[#This Row],[Total Contract Hours]]/Table39[[#This Row],[Total Hours Nurse Staffing]]</f>
        <v>0.11804471698635956</v>
      </c>
      <c r="I204" s="3">
        <f>SUM(Table39[[#This Row],[RN Hours]], Table39[[#This Row],[RN Admin Hours]], Table39[[#This Row],[RN DON Hours]])</f>
        <v>47.50277777777778</v>
      </c>
      <c r="J204" s="3">
        <f t="shared" si="11"/>
        <v>2.6444444444444444</v>
      </c>
      <c r="K204" s="4">
        <f>Table39[[#This Row],[RN Hours Contract (W/ Admin, DON)]]/Table39[[#This Row],[RN Hours (w/ Admin, DON)]]</f>
        <v>5.5669259107654516E-2</v>
      </c>
      <c r="L204" s="3">
        <v>26.969444444444445</v>
      </c>
      <c r="M204" s="3">
        <v>2.6444444444444444</v>
      </c>
      <c r="N204" s="4">
        <f>Table39[[#This Row],[RN Hours Contract]]/Table39[[#This Row],[RN Hours]]</f>
        <v>9.8053352559480889E-2</v>
      </c>
      <c r="O204" s="3">
        <v>16</v>
      </c>
      <c r="P204" s="3">
        <v>0</v>
      </c>
      <c r="Q204" s="4">
        <f>Table39[[#This Row],[RN Admin Hours Contract]]/Table39[[#This Row],[RN Admin Hours]]</f>
        <v>0</v>
      </c>
      <c r="R204" s="3">
        <v>4.5333333333333332</v>
      </c>
      <c r="S204" s="3">
        <v>0</v>
      </c>
      <c r="T204" s="4">
        <f>Table39[[#This Row],[RN DON Hours Contract]]/Table39[[#This Row],[RN DON Hours]]</f>
        <v>0</v>
      </c>
      <c r="U204" s="3">
        <f>SUM(Table39[[#This Row],[LPN Hours]], Table39[[#This Row],[LPN Admin Hours]])</f>
        <v>88.708333333333329</v>
      </c>
      <c r="V204" s="3">
        <f>Table39[[#This Row],[LPN Hours Contract]]+Table39[[#This Row],[LPN Admin Hours Contract]]</f>
        <v>10.758333333333333</v>
      </c>
      <c r="W204" s="4">
        <f t="shared" si="12"/>
        <v>0.12127759511507751</v>
      </c>
      <c r="X204" s="3">
        <v>81.319444444444443</v>
      </c>
      <c r="Y204" s="3">
        <v>10.758333333333333</v>
      </c>
      <c r="Z204" s="4">
        <f>Table39[[#This Row],[LPN Hours Contract]]/Table39[[#This Row],[LPN Hours]]</f>
        <v>0.13229718189581555</v>
      </c>
      <c r="AA204" s="3">
        <v>7.3888888888888893</v>
      </c>
      <c r="AB204" s="3">
        <v>0</v>
      </c>
      <c r="AC204" s="4">
        <f>Table39[[#This Row],[LPN Admin Hours Contract]]/Table39[[#This Row],[LPN Admin Hours]]</f>
        <v>0</v>
      </c>
      <c r="AD204" s="3">
        <f>SUM(Table39[[#This Row],[CNA Hours]], Table39[[#This Row],[NA in Training Hours]], Table39[[#This Row],[Med Aide/Tech Hours]])</f>
        <v>164.56944444444446</v>
      </c>
      <c r="AE204" s="3">
        <f>SUM(Table39[[#This Row],[CNA Hours Contract]], Table39[[#This Row],[NA in Training Hours Contract]], Table39[[#This Row],[Med Aide/Tech Hours Contract]])</f>
        <v>22.102777777777778</v>
      </c>
      <c r="AF204" s="4">
        <f>Table39[[#This Row],[CNA/NA/Med Aide Contract Hours]]/Table39[[#This Row],[Total CNA, NA in Training, Med Aide/Tech Hours]]</f>
        <v>0.13430669254789432</v>
      </c>
      <c r="AG204" s="3">
        <v>164.56944444444446</v>
      </c>
      <c r="AH204" s="3">
        <v>22.102777777777778</v>
      </c>
      <c r="AI204" s="4">
        <f>Table39[[#This Row],[CNA Hours Contract]]/Table39[[#This Row],[CNA Hours]]</f>
        <v>0.13430669254789432</v>
      </c>
      <c r="AJ204" s="3">
        <v>0</v>
      </c>
      <c r="AK204" s="3">
        <v>0</v>
      </c>
      <c r="AL204" s="4">
        <v>0</v>
      </c>
      <c r="AM204" s="3">
        <v>0</v>
      </c>
      <c r="AN204" s="3">
        <v>0</v>
      </c>
      <c r="AO204" s="4">
        <v>0</v>
      </c>
      <c r="AP204" s="1" t="s">
        <v>202</v>
      </c>
      <c r="AQ204" s="1">
        <v>3</v>
      </c>
    </row>
    <row r="205" spans="1:43" x14ac:dyDescent="0.2">
      <c r="A205" s="1" t="s">
        <v>220</v>
      </c>
      <c r="B205" s="1" t="s">
        <v>425</v>
      </c>
      <c r="C205" s="1" t="s">
        <v>458</v>
      </c>
      <c r="D205" s="1" t="s">
        <v>545</v>
      </c>
      <c r="E205" s="3">
        <v>63.944444444444443</v>
      </c>
      <c r="F205" s="3">
        <f t="shared" si="10"/>
        <v>241.99555555555557</v>
      </c>
      <c r="G205" s="3">
        <f>SUM(Table39[[#This Row],[RN Hours Contract (W/ Admin, DON)]], Table39[[#This Row],[LPN Contract Hours (w/ Admin)]], Table39[[#This Row],[CNA/NA/Med Aide Contract Hours]])</f>
        <v>0</v>
      </c>
      <c r="H205" s="4">
        <f>Table39[[#This Row],[Total Contract Hours]]/Table39[[#This Row],[Total Hours Nurse Staffing]]</f>
        <v>0</v>
      </c>
      <c r="I205" s="3">
        <f>SUM(Table39[[#This Row],[RN Hours]], Table39[[#This Row],[RN Admin Hours]], Table39[[#This Row],[RN DON Hours]])</f>
        <v>76.343111111111114</v>
      </c>
      <c r="J205" s="3">
        <f t="shared" si="11"/>
        <v>0</v>
      </c>
      <c r="K205" s="4">
        <f>Table39[[#This Row],[RN Hours Contract (W/ Admin, DON)]]/Table39[[#This Row],[RN Hours (w/ Admin, DON)]]</f>
        <v>0</v>
      </c>
      <c r="L205" s="3">
        <v>49.552666666666667</v>
      </c>
      <c r="M205" s="3">
        <v>0</v>
      </c>
      <c r="N205" s="4">
        <f>Table39[[#This Row],[RN Hours Contract]]/Table39[[#This Row],[RN Hours]]</f>
        <v>0</v>
      </c>
      <c r="O205" s="3">
        <v>22.079333333333331</v>
      </c>
      <c r="P205" s="3">
        <v>0</v>
      </c>
      <c r="Q205" s="4">
        <f>Table39[[#This Row],[RN Admin Hours Contract]]/Table39[[#This Row],[RN Admin Hours]]</f>
        <v>0</v>
      </c>
      <c r="R205" s="3">
        <v>4.7111111111111112</v>
      </c>
      <c r="S205" s="3">
        <v>0</v>
      </c>
      <c r="T205" s="4">
        <f>Table39[[#This Row],[RN DON Hours Contract]]/Table39[[#This Row],[RN DON Hours]]</f>
        <v>0</v>
      </c>
      <c r="U205" s="3">
        <f>SUM(Table39[[#This Row],[LPN Hours]], Table39[[#This Row],[LPN Admin Hours]])</f>
        <v>43.817</v>
      </c>
      <c r="V205" s="3">
        <f>Table39[[#This Row],[LPN Hours Contract]]+Table39[[#This Row],[LPN Admin Hours Contract]]</f>
        <v>0</v>
      </c>
      <c r="W205" s="4">
        <f t="shared" si="12"/>
        <v>0</v>
      </c>
      <c r="X205" s="3">
        <v>43.817</v>
      </c>
      <c r="Y205" s="3">
        <v>0</v>
      </c>
      <c r="Z205" s="4">
        <f>Table39[[#This Row],[LPN Hours Contract]]/Table39[[#This Row],[LPN Hours]]</f>
        <v>0</v>
      </c>
      <c r="AA205" s="3">
        <v>0</v>
      </c>
      <c r="AB205" s="3">
        <v>0</v>
      </c>
      <c r="AC205" s="4">
        <v>0</v>
      </c>
      <c r="AD205" s="3">
        <f>SUM(Table39[[#This Row],[CNA Hours]], Table39[[#This Row],[NA in Training Hours]], Table39[[#This Row],[Med Aide/Tech Hours]])</f>
        <v>121.83544444444445</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121.83544444444445</v>
      </c>
      <c r="AH205" s="3">
        <v>0</v>
      </c>
      <c r="AI205" s="4">
        <f>Table39[[#This Row],[CNA Hours Contract]]/Table39[[#This Row],[CNA Hours]]</f>
        <v>0</v>
      </c>
      <c r="AJ205" s="3">
        <v>0</v>
      </c>
      <c r="AK205" s="3">
        <v>0</v>
      </c>
      <c r="AL205" s="4">
        <v>0</v>
      </c>
      <c r="AM205" s="3">
        <v>0</v>
      </c>
      <c r="AN205" s="3">
        <v>0</v>
      </c>
      <c r="AO205" s="4">
        <v>0</v>
      </c>
      <c r="AP205" s="1" t="s">
        <v>203</v>
      </c>
      <c r="AQ205" s="1">
        <v>3</v>
      </c>
    </row>
    <row r="206" spans="1:43" x14ac:dyDescent="0.2">
      <c r="A206" s="1" t="s">
        <v>220</v>
      </c>
      <c r="B206" s="1" t="s">
        <v>426</v>
      </c>
      <c r="C206" s="1" t="s">
        <v>482</v>
      </c>
      <c r="D206" s="1" t="s">
        <v>546</v>
      </c>
      <c r="E206" s="3">
        <v>64.922222222222217</v>
      </c>
      <c r="F206" s="3">
        <f t="shared" si="10"/>
        <v>249.03644444444444</v>
      </c>
      <c r="G206" s="3">
        <f>SUM(Table39[[#This Row],[RN Hours Contract (W/ Admin, DON)]], Table39[[#This Row],[LPN Contract Hours (w/ Admin)]], Table39[[#This Row],[CNA/NA/Med Aide Contract Hours]])</f>
        <v>3.6531111111111119</v>
      </c>
      <c r="H206" s="4">
        <f>Table39[[#This Row],[Total Contract Hours]]/Table39[[#This Row],[Total Hours Nurse Staffing]]</f>
        <v>1.4668981960694735E-2</v>
      </c>
      <c r="I206" s="3">
        <f>SUM(Table39[[#This Row],[RN Hours]], Table39[[#This Row],[RN Admin Hours]], Table39[[#This Row],[RN DON Hours]])</f>
        <v>38.350888888888889</v>
      </c>
      <c r="J206" s="3">
        <f t="shared" si="11"/>
        <v>9.2555555555555558E-2</v>
      </c>
      <c r="K206" s="4">
        <f>Table39[[#This Row],[RN Hours Contract (W/ Admin, DON)]]/Table39[[#This Row],[RN Hours (w/ Admin, DON)]]</f>
        <v>2.4133874921050649E-3</v>
      </c>
      <c r="L206" s="3">
        <v>26.57311111111111</v>
      </c>
      <c r="M206" s="3">
        <v>9.2555555555555558E-2</v>
      </c>
      <c r="N206" s="4">
        <f>Table39[[#This Row],[RN Hours Contract]]/Table39[[#This Row],[RN Hours]]</f>
        <v>3.4830530444308785E-3</v>
      </c>
      <c r="O206" s="3">
        <v>6.6222222222222218</v>
      </c>
      <c r="P206" s="3">
        <v>0</v>
      </c>
      <c r="Q206" s="4">
        <f>Table39[[#This Row],[RN Admin Hours Contract]]/Table39[[#This Row],[RN Admin Hours]]</f>
        <v>0</v>
      </c>
      <c r="R206" s="3">
        <v>5.1555555555555559</v>
      </c>
      <c r="S206" s="3">
        <v>0</v>
      </c>
      <c r="T206" s="4">
        <f>Table39[[#This Row],[RN DON Hours Contract]]/Table39[[#This Row],[RN DON Hours]]</f>
        <v>0</v>
      </c>
      <c r="U206" s="3">
        <f>SUM(Table39[[#This Row],[LPN Hours]], Table39[[#This Row],[LPN Admin Hours]])</f>
        <v>64.558333333333337</v>
      </c>
      <c r="V206" s="3">
        <f>Table39[[#This Row],[LPN Hours Contract]]+Table39[[#This Row],[LPN Admin Hours Contract]]</f>
        <v>0</v>
      </c>
      <c r="W206" s="4">
        <f t="shared" si="12"/>
        <v>0</v>
      </c>
      <c r="X206" s="3">
        <v>55.536111111111111</v>
      </c>
      <c r="Y206" s="3">
        <v>0</v>
      </c>
      <c r="Z206" s="4">
        <f>Table39[[#This Row],[LPN Hours Contract]]/Table39[[#This Row],[LPN Hours]]</f>
        <v>0</v>
      </c>
      <c r="AA206" s="3">
        <v>9.0222222222222221</v>
      </c>
      <c r="AB206" s="3">
        <v>0</v>
      </c>
      <c r="AC206" s="4">
        <f>Table39[[#This Row],[LPN Admin Hours Contract]]/Table39[[#This Row],[LPN Admin Hours]]</f>
        <v>0</v>
      </c>
      <c r="AD206" s="3">
        <f>SUM(Table39[[#This Row],[CNA Hours]], Table39[[#This Row],[NA in Training Hours]], Table39[[#This Row],[Med Aide/Tech Hours]])</f>
        <v>146.12722222222223</v>
      </c>
      <c r="AE206" s="3">
        <f>SUM(Table39[[#This Row],[CNA Hours Contract]], Table39[[#This Row],[NA in Training Hours Contract]], Table39[[#This Row],[Med Aide/Tech Hours Contract]])</f>
        <v>3.5605555555555561</v>
      </c>
      <c r="AF206" s="4">
        <f>Table39[[#This Row],[CNA/NA/Med Aide Contract Hours]]/Table39[[#This Row],[Total CNA, NA in Training, Med Aide/Tech Hours]]</f>
        <v>2.4366134532694116E-2</v>
      </c>
      <c r="AG206" s="3">
        <v>131.92722222222224</v>
      </c>
      <c r="AH206" s="3">
        <v>3.5605555555555561</v>
      </c>
      <c r="AI206" s="4">
        <f>Table39[[#This Row],[CNA Hours Contract]]/Table39[[#This Row],[CNA Hours]]</f>
        <v>2.6988785904686508E-2</v>
      </c>
      <c r="AJ206" s="3">
        <v>0</v>
      </c>
      <c r="AK206" s="3">
        <v>0</v>
      </c>
      <c r="AL206" s="4">
        <v>0</v>
      </c>
      <c r="AM206" s="3">
        <v>14.2</v>
      </c>
      <c r="AN206" s="3">
        <v>0</v>
      </c>
      <c r="AO206" s="4">
        <f>Table39[[#This Row],[Med Aide/Tech Hours Contract]]/Table39[[#This Row],[Med Aide/Tech Hours]]</f>
        <v>0</v>
      </c>
      <c r="AP206" s="1" t="s">
        <v>204</v>
      </c>
      <c r="AQ206" s="1">
        <v>3</v>
      </c>
    </row>
    <row r="207" spans="1:43" x14ac:dyDescent="0.2">
      <c r="A207" s="1" t="s">
        <v>220</v>
      </c>
      <c r="B207" s="1" t="s">
        <v>427</v>
      </c>
      <c r="C207" s="1" t="s">
        <v>480</v>
      </c>
      <c r="D207" s="1" t="s">
        <v>535</v>
      </c>
      <c r="E207" s="3">
        <v>36.555555555555557</v>
      </c>
      <c r="F207" s="3">
        <f t="shared" si="10"/>
        <v>210.36333333333334</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34.06111111111111</v>
      </c>
      <c r="J207" s="3">
        <f t="shared" si="11"/>
        <v>0</v>
      </c>
      <c r="K207" s="4">
        <f>Table39[[#This Row],[RN Hours Contract (W/ Admin, DON)]]/Table39[[#This Row],[RN Hours (w/ Admin, DON)]]</f>
        <v>0</v>
      </c>
      <c r="L207" s="3">
        <v>24.594444444444445</v>
      </c>
      <c r="M207" s="3">
        <v>0</v>
      </c>
      <c r="N207" s="4">
        <f>Table39[[#This Row],[RN Hours Contract]]/Table39[[#This Row],[RN Hours]]</f>
        <v>0</v>
      </c>
      <c r="O207" s="3">
        <v>5.333333333333333</v>
      </c>
      <c r="P207" s="3">
        <v>0</v>
      </c>
      <c r="Q207" s="4">
        <f>Table39[[#This Row],[RN Admin Hours Contract]]/Table39[[#This Row],[RN Admin Hours]]</f>
        <v>0</v>
      </c>
      <c r="R207" s="3">
        <v>4.1333333333333337</v>
      </c>
      <c r="S207" s="3">
        <v>0</v>
      </c>
      <c r="T207" s="4">
        <f>Table39[[#This Row],[RN DON Hours Contract]]/Table39[[#This Row],[RN DON Hours]]</f>
        <v>0</v>
      </c>
      <c r="U207" s="3">
        <f>SUM(Table39[[#This Row],[LPN Hours]], Table39[[#This Row],[LPN Admin Hours]])</f>
        <v>30.335555555555551</v>
      </c>
      <c r="V207" s="3">
        <f>Table39[[#This Row],[LPN Hours Contract]]+Table39[[#This Row],[LPN Admin Hours Contract]]</f>
        <v>0</v>
      </c>
      <c r="W207" s="4">
        <f t="shared" si="12"/>
        <v>0</v>
      </c>
      <c r="X207" s="3">
        <v>20.13111111111111</v>
      </c>
      <c r="Y207" s="3">
        <v>0</v>
      </c>
      <c r="Z207" s="4">
        <f>Table39[[#This Row],[LPN Hours Contract]]/Table39[[#This Row],[LPN Hours]]</f>
        <v>0</v>
      </c>
      <c r="AA207" s="3">
        <v>10.204444444444443</v>
      </c>
      <c r="AB207" s="3">
        <v>0</v>
      </c>
      <c r="AC207" s="4">
        <f>Table39[[#This Row],[LPN Admin Hours Contract]]/Table39[[#This Row],[LPN Admin Hours]]</f>
        <v>0</v>
      </c>
      <c r="AD207" s="3">
        <f>SUM(Table39[[#This Row],[CNA Hours]], Table39[[#This Row],[NA in Training Hours]], Table39[[#This Row],[Med Aide/Tech Hours]])</f>
        <v>145.96666666666667</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122.89</v>
      </c>
      <c r="AH207" s="3">
        <v>0</v>
      </c>
      <c r="AI207" s="4">
        <f>Table39[[#This Row],[CNA Hours Contract]]/Table39[[#This Row],[CNA Hours]]</f>
        <v>0</v>
      </c>
      <c r="AJ207" s="3">
        <v>0</v>
      </c>
      <c r="AK207" s="3">
        <v>0</v>
      </c>
      <c r="AL207" s="4">
        <v>0</v>
      </c>
      <c r="AM207" s="3">
        <v>23.076666666666657</v>
      </c>
      <c r="AN207" s="3">
        <v>0</v>
      </c>
      <c r="AO207" s="4">
        <f>Table39[[#This Row],[Med Aide/Tech Hours Contract]]/Table39[[#This Row],[Med Aide/Tech Hours]]</f>
        <v>0</v>
      </c>
      <c r="AP207" s="1" t="s">
        <v>205</v>
      </c>
      <c r="AQ207" s="1">
        <v>3</v>
      </c>
    </row>
    <row r="208" spans="1:43" x14ac:dyDescent="0.2">
      <c r="A208" s="1" t="s">
        <v>220</v>
      </c>
      <c r="B208" s="1" t="s">
        <v>428</v>
      </c>
      <c r="C208" s="1" t="s">
        <v>448</v>
      </c>
      <c r="D208" s="1" t="s">
        <v>534</v>
      </c>
      <c r="E208" s="3">
        <v>19.600000000000001</v>
      </c>
      <c r="F208" s="3">
        <f t="shared" si="10"/>
        <v>116.07</v>
      </c>
      <c r="G208" s="3">
        <f>SUM(Table39[[#This Row],[RN Hours Contract (W/ Admin, DON)]], Table39[[#This Row],[LPN Contract Hours (w/ Admin)]], Table39[[#This Row],[CNA/NA/Med Aide Contract Hours]])</f>
        <v>0</v>
      </c>
      <c r="H208" s="4">
        <f>Table39[[#This Row],[Total Contract Hours]]/Table39[[#This Row],[Total Hours Nurse Staffing]]</f>
        <v>0</v>
      </c>
      <c r="I208" s="3">
        <f>SUM(Table39[[#This Row],[RN Hours]], Table39[[#This Row],[RN Admin Hours]], Table39[[#This Row],[RN DON Hours]])</f>
        <v>27.89222222222222</v>
      </c>
      <c r="J208" s="3">
        <f t="shared" si="11"/>
        <v>0</v>
      </c>
      <c r="K208" s="4">
        <f>Table39[[#This Row],[RN Hours Contract (W/ Admin, DON)]]/Table39[[#This Row],[RN Hours (w/ Admin, DON)]]</f>
        <v>0</v>
      </c>
      <c r="L208" s="3">
        <v>18.701111111111111</v>
      </c>
      <c r="M208" s="3">
        <v>0</v>
      </c>
      <c r="N208" s="4">
        <f>Table39[[#This Row],[RN Hours Contract]]/Table39[[#This Row],[RN Hours]]</f>
        <v>0</v>
      </c>
      <c r="O208" s="3">
        <v>4.1244444444444408</v>
      </c>
      <c r="P208" s="3">
        <v>0</v>
      </c>
      <c r="Q208" s="4">
        <f>Table39[[#This Row],[RN Admin Hours Contract]]/Table39[[#This Row],[RN Admin Hours]]</f>
        <v>0</v>
      </c>
      <c r="R208" s="3">
        <v>5.0666666666666664</v>
      </c>
      <c r="S208" s="3">
        <v>0</v>
      </c>
      <c r="T208" s="4">
        <f>Table39[[#This Row],[RN DON Hours Contract]]/Table39[[#This Row],[RN DON Hours]]</f>
        <v>0</v>
      </c>
      <c r="U208" s="3">
        <f>SUM(Table39[[#This Row],[LPN Hours]], Table39[[#This Row],[LPN Admin Hours]])</f>
        <v>26.958333333333332</v>
      </c>
      <c r="V208" s="3">
        <f>Table39[[#This Row],[LPN Hours Contract]]+Table39[[#This Row],[LPN Admin Hours Contract]]</f>
        <v>0</v>
      </c>
      <c r="W208" s="4">
        <f t="shared" si="12"/>
        <v>0</v>
      </c>
      <c r="X208" s="3">
        <v>26.958333333333332</v>
      </c>
      <c r="Y208" s="3">
        <v>0</v>
      </c>
      <c r="Z208" s="4">
        <f>Table39[[#This Row],[LPN Hours Contract]]/Table39[[#This Row],[LPN Hours]]</f>
        <v>0</v>
      </c>
      <c r="AA208" s="3">
        <v>0</v>
      </c>
      <c r="AB208" s="3">
        <v>0</v>
      </c>
      <c r="AC208" s="4">
        <v>0</v>
      </c>
      <c r="AD208" s="3">
        <f>SUM(Table39[[#This Row],[CNA Hours]], Table39[[#This Row],[NA in Training Hours]], Table39[[#This Row],[Med Aide/Tech Hours]])</f>
        <v>61.219444444444441</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59.383333333333333</v>
      </c>
      <c r="AH208" s="3">
        <v>0</v>
      </c>
      <c r="AI208" s="4">
        <f>Table39[[#This Row],[CNA Hours Contract]]/Table39[[#This Row],[CNA Hours]]</f>
        <v>0</v>
      </c>
      <c r="AJ208" s="3">
        <v>0</v>
      </c>
      <c r="AK208" s="3">
        <v>0</v>
      </c>
      <c r="AL208" s="4">
        <v>0</v>
      </c>
      <c r="AM208" s="3">
        <v>1.836111111111111</v>
      </c>
      <c r="AN208" s="3">
        <v>0</v>
      </c>
      <c r="AO208" s="4">
        <f>Table39[[#This Row],[Med Aide/Tech Hours Contract]]/Table39[[#This Row],[Med Aide/Tech Hours]]</f>
        <v>0</v>
      </c>
      <c r="AP208" s="1" t="s">
        <v>206</v>
      </c>
      <c r="AQ208" s="1">
        <v>3</v>
      </c>
    </row>
    <row r="209" spans="1:43" x14ac:dyDescent="0.2">
      <c r="A209" s="1" t="s">
        <v>220</v>
      </c>
      <c r="B209" s="1" t="s">
        <v>221</v>
      </c>
      <c r="C209" s="1" t="s">
        <v>465</v>
      </c>
      <c r="D209" s="1" t="s">
        <v>546</v>
      </c>
      <c r="E209" s="3">
        <v>30.644444444444446</v>
      </c>
      <c r="F209" s="3">
        <f t="shared" si="10"/>
        <v>181.35888888888888</v>
      </c>
      <c r="G209" s="3">
        <f>SUM(Table39[[#This Row],[RN Hours Contract (W/ Admin, DON)]], Table39[[#This Row],[LPN Contract Hours (w/ Admin)]], Table39[[#This Row],[CNA/NA/Med Aide Contract Hours]])</f>
        <v>1.1111111111111112E-2</v>
      </c>
      <c r="H209" s="4">
        <f>Table39[[#This Row],[Total Contract Hours]]/Table39[[#This Row],[Total Hours Nurse Staffing]]</f>
        <v>6.1265875519994127E-5</v>
      </c>
      <c r="I209" s="3">
        <f>SUM(Table39[[#This Row],[RN Hours]], Table39[[#This Row],[RN Admin Hours]], Table39[[#This Row],[RN DON Hours]])</f>
        <v>32.829444444444448</v>
      </c>
      <c r="J209" s="3">
        <f t="shared" si="11"/>
        <v>1.1111111111111112E-2</v>
      </c>
      <c r="K209" s="4">
        <f>Table39[[#This Row],[RN Hours Contract (W/ Admin, DON)]]/Table39[[#This Row],[RN Hours (w/ Admin, DON)]]</f>
        <v>3.3844956255394039E-4</v>
      </c>
      <c r="L209" s="3">
        <v>19.951666666666668</v>
      </c>
      <c r="M209" s="3">
        <v>0</v>
      </c>
      <c r="N209" s="4">
        <f>Table39[[#This Row],[RN Hours Contract]]/Table39[[#This Row],[RN Hours]]</f>
        <v>0</v>
      </c>
      <c r="O209" s="3">
        <v>7.1888888888888891</v>
      </c>
      <c r="P209" s="3">
        <v>1.1111111111111112E-2</v>
      </c>
      <c r="Q209" s="4">
        <f>Table39[[#This Row],[RN Admin Hours Contract]]/Table39[[#This Row],[RN Admin Hours]]</f>
        <v>1.5455950540958269E-3</v>
      </c>
      <c r="R209" s="3">
        <v>5.6888888888888891</v>
      </c>
      <c r="S209" s="3">
        <v>0</v>
      </c>
      <c r="T209" s="4">
        <f>Table39[[#This Row],[RN DON Hours Contract]]/Table39[[#This Row],[RN DON Hours]]</f>
        <v>0</v>
      </c>
      <c r="U209" s="3">
        <f>SUM(Table39[[#This Row],[LPN Hours]], Table39[[#This Row],[LPN Admin Hours]])</f>
        <v>38.51455555555556</v>
      </c>
      <c r="V209" s="3">
        <f>Table39[[#This Row],[LPN Hours Contract]]+Table39[[#This Row],[LPN Admin Hours Contract]]</f>
        <v>0</v>
      </c>
      <c r="W209" s="4">
        <f t="shared" si="12"/>
        <v>0</v>
      </c>
      <c r="X209" s="3">
        <v>33.180333333333337</v>
      </c>
      <c r="Y209" s="3">
        <v>0</v>
      </c>
      <c r="Z209" s="4">
        <f>Table39[[#This Row],[LPN Hours Contract]]/Table39[[#This Row],[LPN Hours]]</f>
        <v>0</v>
      </c>
      <c r="AA209" s="3">
        <v>5.3342222222222224</v>
      </c>
      <c r="AB209" s="3">
        <v>0</v>
      </c>
      <c r="AC209" s="4">
        <f>Table39[[#This Row],[LPN Admin Hours Contract]]/Table39[[#This Row],[LPN Admin Hours]]</f>
        <v>0</v>
      </c>
      <c r="AD209" s="3">
        <f>SUM(Table39[[#This Row],[CNA Hours]], Table39[[#This Row],[NA in Training Hours]], Table39[[#This Row],[Med Aide/Tech Hours]])</f>
        <v>110.01488888888889</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110.01488888888889</v>
      </c>
      <c r="AH209" s="3">
        <v>0</v>
      </c>
      <c r="AI209" s="4">
        <f>Table39[[#This Row],[CNA Hours Contract]]/Table39[[#This Row],[CNA Hours]]</f>
        <v>0</v>
      </c>
      <c r="AJ209" s="3">
        <v>0</v>
      </c>
      <c r="AK209" s="3">
        <v>0</v>
      </c>
      <c r="AL209" s="4">
        <v>0</v>
      </c>
      <c r="AM209" s="3">
        <v>0</v>
      </c>
      <c r="AN209" s="3">
        <v>0</v>
      </c>
      <c r="AO209" s="4">
        <v>0</v>
      </c>
      <c r="AP209" s="1" t="s">
        <v>207</v>
      </c>
      <c r="AQ209" s="1">
        <v>3</v>
      </c>
    </row>
    <row r="210" spans="1:43" x14ac:dyDescent="0.2">
      <c r="A210" s="1" t="s">
        <v>220</v>
      </c>
      <c r="B210" s="1" t="s">
        <v>429</v>
      </c>
      <c r="C210" s="1" t="s">
        <v>497</v>
      </c>
      <c r="D210" s="1" t="s">
        <v>536</v>
      </c>
      <c r="E210" s="3">
        <v>62.266666666666666</v>
      </c>
      <c r="F210" s="3">
        <f t="shared" si="10"/>
        <v>294.1611111111111</v>
      </c>
      <c r="G210" s="3">
        <f>SUM(Table39[[#This Row],[RN Hours Contract (W/ Admin, DON)]], Table39[[#This Row],[LPN Contract Hours (w/ Admin)]], Table39[[#This Row],[CNA/NA/Med Aide Contract Hours]])</f>
        <v>0</v>
      </c>
      <c r="H210" s="4">
        <f>Table39[[#This Row],[Total Contract Hours]]/Table39[[#This Row],[Total Hours Nurse Staffing]]</f>
        <v>0</v>
      </c>
      <c r="I210" s="3">
        <f>SUM(Table39[[#This Row],[RN Hours]], Table39[[#This Row],[RN Admin Hours]], Table39[[#This Row],[RN DON Hours]])</f>
        <v>46.838888888888889</v>
      </c>
      <c r="J210" s="3">
        <f t="shared" si="11"/>
        <v>0</v>
      </c>
      <c r="K210" s="4">
        <f>Table39[[#This Row],[RN Hours Contract (W/ Admin, DON)]]/Table39[[#This Row],[RN Hours (w/ Admin, DON)]]</f>
        <v>0</v>
      </c>
      <c r="L210" s="3">
        <v>28.425000000000001</v>
      </c>
      <c r="M210" s="3">
        <v>0</v>
      </c>
      <c r="N210" s="4">
        <f>Table39[[#This Row],[RN Hours Contract]]/Table39[[#This Row],[RN Hours]]</f>
        <v>0</v>
      </c>
      <c r="O210" s="3">
        <v>13.436111111111112</v>
      </c>
      <c r="P210" s="3">
        <v>0</v>
      </c>
      <c r="Q210" s="4">
        <f>Table39[[#This Row],[RN Admin Hours Contract]]/Table39[[#This Row],[RN Admin Hours]]</f>
        <v>0</v>
      </c>
      <c r="R210" s="3">
        <v>4.9777777777777779</v>
      </c>
      <c r="S210" s="3">
        <v>0</v>
      </c>
      <c r="T210" s="4">
        <f>Table39[[#This Row],[RN DON Hours Contract]]/Table39[[#This Row],[RN DON Hours]]</f>
        <v>0</v>
      </c>
      <c r="U210" s="3">
        <f>SUM(Table39[[#This Row],[LPN Hours]], Table39[[#This Row],[LPN Admin Hours]])</f>
        <v>90.677777777777777</v>
      </c>
      <c r="V210" s="3">
        <f>Table39[[#This Row],[LPN Hours Contract]]+Table39[[#This Row],[LPN Admin Hours Contract]]</f>
        <v>0</v>
      </c>
      <c r="W210" s="4">
        <f t="shared" si="12"/>
        <v>0</v>
      </c>
      <c r="X210" s="3">
        <v>78.936111111111117</v>
      </c>
      <c r="Y210" s="3">
        <v>0</v>
      </c>
      <c r="Z210" s="4">
        <f>Table39[[#This Row],[LPN Hours Contract]]/Table39[[#This Row],[LPN Hours]]</f>
        <v>0</v>
      </c>
      <c r="AA210" s="3">
        <v>11.741666666666667</v>
      </c>
      <c r="AB210" s="3">
        <v>0</v>
      </c>
      <c r="AC210" s="4">
        <f>Table39[[#This Row],[LPN Admin Hours Contract]]/Table39[[#This Row],[LPN Admin Hours]]</f>
        <v>0</v>
      </c>
      <c r="AD210" s="3">
        <f>SUM(Table39[[#This Row],[CNA Hours]], Table39[[#This Row],[NA in Training Hours]], Table39[[#This Row],[Med Aide/Tech Hours]])</f>
        <v>156.64444444444445</v>
      </c>
      <c r="AE210" s="3">
        <f>SUM(Table39[[#This Row],[CNA Hours Contract]], Table39[[#This Row],[NA in Training Hours Contract]], Table39[[#This Row],[Med Aide/Tech Hours Contract]])</f>
        <v>0</v>
      </c>
      <c r="AF210" s="4">
        <f>Table39[[#This Row],[CNA/NA/Med Aide Contract Hours]]/Table39[[#This Row],[Total CNA, NA in Training, Med Aide/Tech Hours]]</f>
        <v>0</v>
      </c>
      <c r="AG210" s="3">
        <v>134.80000000000001</v>
      </c>
      <c r="AH210" s="3">
        <v>0</v>
      </c>
      <c r="AI210" s="4">
        <f>Table39[[#This Row],[CNA Hours Contract]]/Table39[[#This Row],[CNA Hours]]</f>
        <v>0</v>
      </c>
      <c r="AJ210" s="3">
        <v>0</v>
      </c>
      <c r="AK210" s="3">
        <v>0</v>
      </c>
      <c r="AL210" s="4">
        <v>0</v>
      </c>
      <c r="AM210" s="3">
        <v>21.844444444444445</v>
      </c>
      <c r="AN210" s="3">
        <v>0</v>
      </c>
      <c r="AO210" s="4">
        <f>Table39[[#This Row],[Med Aide/Tech Hours Contract]]/Table39[[#This Row],[Med Aide/Tech Hours]]</f>
        <v>0</v>
      </c>
      <c r="AP210" s="1" t="s">
        <v>208</v>
      </c>
      <c r="AQ210" s="1">
        <v>3</v>
      </c>
    </row>
    <row r="211" spans="1:43" x14ac:dyDescent="0.2">
      <c r="A211" s="1" t="s">
        <v>220</v>
      </c>
      <c r="B211" s="1" t="s">
        <v>430</v>
      </c>
      <c r="C211" s="1" t="s">
        <v>465</v>
      </c>
      <c r="D211" s="1" t="s">
        <v>547</v>
      </c>
      <c r="E211" s="3">
        <v>48.93333333333333</v>
      </c>
      <c r="F211" s="3">
        <f t="shared" si="10"/>
        <v>180.94722222222222</v>
      </c>
      <c r="G211" s="3">
        <f>SUM(Table39[[#This Row],[RN Hours Contract (W/ Admin, DON)]], Table39[[#This Row],[LPN Contract Hours (w/ Admin)]], Table39[[#This Row],[CNA/NA/Med Aide Contract Hours]])</f>
        <v>4.2888888888888888</v>
      </c>
      <c r="H211" s="4">
        <f>Table39[[#This Row],[Total Contract Hours]]/Table39[[#This Row],[Total Hours Nurse Staffing]]</f>
        <v>2.3702430113139189E-2</v>
      </c>
      <c r="I211" s="3">
        <f>SUM(Table39[[#This Row],[RN Hours]], Table39[[#This Row],[RN Admin Hours]], Table39[[#This Row],[RN DON Hours]])</f>
        <v>24.705555555555556</v>
      </c>
      <c r="J211" s="3">
        <f t="shared" si="11"/>
        <v>0.45277777777777778</v>
      </c>
      <c r="K211" s="4">
        <f>Table39[[#This Row],[RN Hours Contract (W/ Admin, DON)]]/Table39[[#This Row],[RN Hours (w/ Admin, DON)]]</f>
        <v>1.8326961996851809E-2</v>
      </c>
      <c r="L211" s="3">
        <v>12.388888888888889</v>
      </c>
      <c r="M211" s="3">
        <v>0.45277777777777778</v>
      </c>
      <c r="N211" s="4">
        <f>Table39[[#This Row],[RN Hours Contract]]/Table39[[#This Row],[RN Hours]]</f>
        <v>3.6547085201793721E-2</v>
      </c>
      <c r="O211" s="3">
        <v>10.027777777777779</v>
      </c>
      <c r="P211" s="3">
        <v>0</v>
      </c>
      <c r="Q211" s="4">
        <f>Table39[[#This Row],[RN Admin Hours Contract]]/Table39[[#This Row],[RN Admin Hours]]</f>
        <v>0</v>
      </c>
      <c r="R211" s="3">
        <v>2.2888888888888888</v>
      </c>
      <c r="S211" s="3">
        <v>0</v>
      </c>
      <c r="T211" s="4">
        <f>Table39[[#This Row],[RN DON Hours Contract]]/Table39[[#This Row],[RN DON Hours]]</f>
        <v>0</v>
      </c>
      <c r="U211" s="3">
        <f>SUM(Table39[[#This Row],[LPN Hours]], Table39[[#This Row],[LPN Admin Hours]])</f>
        <v>41.727777777777781</v>
      </c>
      <c r="V211" s="3">
        <f>Table39[[#This Row],[LPN Hours Contract]]+Table39[[#This Row],[LPN Admin Hours Contract]]</f>
        <v>3.5</v>
      </c>
      <c r="W211" s="4">
        <f t="shared" si="12"/>
        <v>8.3876980428704562E-2</v>
      </c>
      <c r="X211" s="3">
        <v>38.741666666666667</v>
      </c>
      <c r="Y211" s="3">
        <v>3.5</v>
      </c>
      <c r="Z211" s="4">
        <f>Table39[[#This Row],[LPN Hours Contract]]/Table39[[#This Row],[LPN Hours]]</f>
        <v>9.0342009034200907E-2</v>
      </c>
      <c r="AA211" s="3">
        <v>2.9861111111111112</v>
      </c>
      <c r="AB211" s="3">
        <v>0</v>
      </c>
      <c r="AC211" s="4">
        <f>Table39[[#This Row],[LPN Admin Hours Contract]]/Table39[[#This Row],[LPN Admin Hours]]</f>
        <v>0</v>
      </c>
      <c r="AD211" s="3">
        <f>SUM(Table39[[#This Row],[CNA Hours]], Table39[[#This Row],[NA in Training Hours]], Table39[[#This Row],[Med Aide/Tech Hours]])</f>
        <v>114.51388888888889</v>
      </c>
      <c r="AE211" s="3">
        <f>SUM(Table39[[#This Row],[CNA Hours Contract]], Table39[[#This Row],[NA in Training Hours Contract]], Table39[[#This Row],[Med Aide/Tech Hours Contract]])</f>
        <v>0.33611111111111114</v>
      </c>
      <c r="AF211" s="4">
        <f>Table39[[#This Row],[CNA/NA/Med Aide Contract Hours]]/Table39[[#This Row],[Total CNA, NA in Training, Med Aide/Tech Hours]]</f>
        <v>2.9351121892055793E-3</v>
      </c>
      <c r="AG211" s="3">
        <v>104.55277777777778</v>
      </c>
      <c r="AH211" s="3">
        <v>0.33611111111111114</v>
      </c>
      <c r="AI211" s="4">
        <f>Table39[[#This Row],[CNA Hours Contract]]/Table39[[#This Row],[CNA Hours]]</f>
        <v>3.2147506575626347E-3</v>
      </c>
      <c r="AJ211" s="3">
        <v>0</v>
      </c>
      <c r="AK211" s="3">
        <v>0</v>
      </c>
      <c r="AL211" s="4">
        <v>0</v>
      </c>
      <c r="AM211" s="3">
        <v>9.9611111111111104</v>
      </c>
      <c r="AN211" s="3">
        <v>0</v>
      </c>
      <c r="AO211" s="4">
        <f>Table39[[#This Row],[Med Aide/Tech Hours Contract]]/Table39[[#This Row],[Med Aide/Tech Hours]]</f>
        <v>0</v>
      </c>
      <c r="AP211" s="1" t="s">
        <v>209</v>
      </c>
      <c r="AQ211" s="1">
        <v>3</v>
      </c>
    </row>
    <row r="212" spans="1:43" x14ac:dyDescent="0.2">
      <c r="A212" s="1" t="s">
        <v>220</v>
      </c>
      <c r="B212" s="1" t="s">
        <v>431</v>
      </c>
      <c r="C212" s="1" t="s">
        <v>530</v>
      </c>
      <c r="D212" s="1" t="s">
        <v>536</v>
      </c>
      <c r="E212" s="3">
        <v>55.711111111111109</v>
      </c>
      <c r="F212" s="3">
        <f t="shared" si="10"/>
        <v>236.18888888888887</v>
      </c>
      <c r="G212" s="3">
        <f>SUM(Table39[[#This Row],[RN Hours Contract (W/ Admin, DON)]], Table39[[#This Row],[LPN Contract Hours (w/ Admin)]], Table39[[#This Row],[CNA/NA/Med Aide Contract Hours]])</f>
        <v>0</v>
      </c>
      <c r="H212" s="4">
        <f>Table39[[#This Row],[Total Contract Hours]]/Table39[[#This Row],[Total Hours Nurse Staffing]]</f>
        <v>0</v>
      </c>
      <c r="I212" s="3">
        <f>SUM(Table39[[#This Row],[RN Hours]], Table39[[#This Row],[RN Admin Hours]], Table39[[#This Row],[RN DON Hours]])</f>
        <v>43.552777777777777</v>
      </c>
      <c r="J212" s="3">
        <f t="shared" si="11"/>
        <v>0</v>
      </c>
      <c r="K212" s="4">
        <f>Table39[[#This Row],[RN Hours Contract (W/ Admin, DON)]]/Table39[[#This Row],[RN Hours (w/ Admin, DON)]]</f>
        <v>0</v>
      </c>
      <c r="L212" s="3">
        <v>26.933333333333334</v>
      </c>
      <c r="M212" s="3">
        <v>0</v>
      </c>
      <c r="N212" s="4">
        <f>Table39[[#This Row],[RN Hours Contract]]/Table39[[#This Row],[RN Hours]]</f>
        <v>0</v>
      </c>
      <c r="O212" s="3">
        <v>11.455555555555556</v>
      </c>
      <c r="P212" s="3">
        <v>0</v>
      </c>
      <c r="Q212" s="4">
        <f>Table39[[#This Row],[RN Admin Hours Contract]]/Table39[[#This Row],[RN Admin Hours]]</f>
        <v>0</v>
      </c>
      <c r="R212" s="3">
        <v>5.1638888888888888</v>
      </c>
      <c r="S212" s="3">
        <v>0</v>
      </c>
      <c r="T212" s="4">
        <f>Table39[[#This Row],[RN DON Hours Contract]]/Table39[[#This Row],[RN DON Hours]]</f>
        <v>0</v>
      </c>
      <c r="U212" s="3">
        <f>SUM(Table39[[#This Row],[LPN Hours]], Table39[[#This Row],[LPN Admin Hours]])</f>
        <v>69.441666666666663</v>
      </c>
      <c r="V212" s="3">
        <f>Table39[[#This Row],[LPN Hours Contract]]+Table39[[#This Row],[LPN Admin Hours Contract]]</f>
        <v>0</v>
      </c>
      <c r="W212" s="4">
        <f t="shared" si="12"/>
        <v>0</v>
      </c>
      <c r="X212" s="3">
        <v>62.725000000000001</v>
      </c>
      <c r="Y212" s="3">
        <v>0</v>
      </c>
      <c r="Z212" s="4">
        <f>Table39[[#This Row],[LPN Hours Contract]]/Table39[[#This Row],[LPN Hours]]</f>
        <v>0</v>
      </c>
      <c r="AA212" s="3">
        <v>6.7166666666666668</v>
      </c>
      <c r="AB212" s="3">
        <v>0</v>
      </c>
      <c r="AC212" s="4">
        <f>Table39[[#This Row],[LPN Admin Hours Contract]]/Table39[[#This Row],[LPN Admin Hours]]</f>
        <v>0</v>
      </c>
      <c r="AD212" s="3">
        <f>SUM(Table39[[#This Row],[CNA Hours]], Table39[[#This Row],[NA in Training Hours]], Table39[[#This Row],[Med Aide/Tech Hours]])</f>
        <v>123.19444444444444</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123.19444444444444</v>
      </c>
      <c r="AH212" s="3">
        <v>0</v>
      </c>
      <c r="AI212" s="4">
        <f>Table39[[#This Row],[CNA Hours Contract]]/Table39[[#This Row],[CNA Hours]]</f>
        <v>0</v>
      </c>
      <c r="AJ212" s="3">
        <v>0</v>
      </c>
      <c r="AK212" s="3">
        <v>0</v>
      </c>
      <c r="AL212" s="4">
        <v>0</v>
      </c>
      <c r="AM212" s="3">
        <v>0</v>
      </c>
      <c r="AN212" s="3">
        <v>0</v>
      </c>
      <c r="AO212" s="4">
        <v>0</v>
      </c>
      <c r="AP212" s="1" t="s">
        <v>210</v>
      </c>
      <c r="AQ212" s="1">
        <v>3</v>
      </c>
    </row>
    <row r="213" spans="1:43" x14ac:dyDescent="0.2">
      <c r="A213" s="1" t="s">
        <v>220</v>
      </c>
      <c r="B213" s="1" t="s">
        <v>432</v>
      </c>
      <c r="C213" s="1" t="s">
        <v>468</v>
      </c>
      <c r="D213" s="1" t="s">
        <v>548</v>
      </c>
      <c r="E213" s="3">
        <v>46.155555555555559</v>
      </c>
      <c r="F213" s="3">
        <f t="shared" si="10"/>
        <v>236.89611111111111</v>
      </c>
      <c r="G213" s="3">
        <f>SUM(Table39[[#This Row],[RN Hours Contract (W/ Admin, DON)]], Table39[[#This Row],[LPN Contract Hours (w/ Admin)]], Table39[[#This Row],[CNA/NA/Med Aide Contract Hours]])</f>
        <v>8.823888888888888</v>
      </c>
      <c r="H213" s="4">
        <f>Table39[[#This Row],[Total Contract Hours]]/Table39[[#This Row],[Total Hours Nurse Staffing]]</f>
        <v>3.7247926306186722E-2</v>
      </c>
      <c r="I213" s="3">
        <f>SUM(Table39[[#This Row],[RN Hours]], Table39[[#This Row],[RN Admin Hours]], Table39[[#This Row],[RN DON Hours]])</f>
        <v>46.85</v>
      </c>
      <c r="J213" s="3">
        <f t="shared" si="11"/>
        <v>0</v>
      </c>
      <c r="K213" s="4">
        <f>Table39[[#This Row],[RN Hours Contract (W/ Admin, DON)]]/Table39[[#This Row],[RN Hours (w/ Admin, DON)]]</f>
        <v>0</v>
      </c>
      <c r="L213" s="3">
        <v>29.633333333333333</v>
      </c>
      <c r="M213" s="3">
        <v>0</v>
      </c>
      <c r="N213" s="4">
        <f>Table39[[#This Row],[RN Hours Contract]]/Table39[[#This Row],[RN Hours]]</f>
        <v>0</v>
      </c>
      <c r="O213" s="3">
        <v>11.883333333333333</v>
      </c>
      <c r="P213" s="3">
        <v>0</v>
      </c>
      <c r="Q213" s="4">
        <f>Table39[[#This Row],[RN Admin Hours Contract]]/Table39[[#This Row],[RN Admin Hours]]</f>
        <v>0</v>
      </c>
      <c r="R213" s="3">
        <v>5.333333333333333</v>
      </c>
      <c r="S213" s="3">
        <v>0</v>
      </c>
      <c r="T213" s="4">
        <f>Table39[[#This Row],[RN DON Hours Contract]]/Table39[[#This Row],[RN DON Hours]]</f>
        <v>0</v>
      </c>
      <c r="U213" s="3">
        <f>SUM(Table39[[#This Row],[LPN Hours]], Table39[[#This Row],[LPN Admin Hours]])</f>
        <v>52.737777777777772</v>
      </c>
      <c r="V213" s="3">
        <f>Table39[[#This Row],[LPN Hours Contract]]+Table39[[#This Row],[LPN Admin Hours Contract]]</f>
        <v>8.823888888888888</v>
      </c>
      <c r="W213" s="4">
        <f t="shared" si="12"/>
        <v>0.16731628181358504</v>
      </c>
      <c r="X213" s="3">
        <v>52.737777777777772</v>
      </c>
      <c r="Y213" s="3">
        <v>8.823888888888888</v>
      </c>
      <c r="Z213" s="4">
        <f>Table39[[#This Row],[LPN Hours Contract]]/Table39[[#This Row],[LPN Hours]]</f>
        <v>0.16731628181358504</v>
      </c>
      <c r="AA213" s="3">
        <v>0</v>
      </c>
      <c r="AB213" s="3">
        <v>0</v>
      </c>
      <c r="AC213" s="4">
        <v>0</v>
      </c>
      <c r="AD213" s="3">
        <f>SUM(Table39[[#This Row],[CNA Hours]], Table39[[#This Row],[NA in Training Hours]], Table39[[#This Row],[Med Aide/Tech Hours]])</f>
        <v>137.30833333333334</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120.98888888888889</v>
      </c>
      <c r="AH213" s="3">
        <v>0</v>
      </c>
      <c r="AI213" s="4">
        <f>Table39[[#This Row],[CNA Hours Contract]]/Table39[[#This Row],[CNA Hours]]</f>
        <v>0</v>
      </c>
      <c r="AJ213" s="3">
        <v>0</v>
      </c>
      <c r="AK213" s="3">
        <v>0</v>
      </c>
      <c r="AL213" s="4">
        <v>0</v>
      </c>
      <c r="AM213" s="3">
        <v>16.319444444444443</v>
      </c>
      <c r="AN213" s="3">
        <v>0</v>
      </c>
      <c r="AO213" s="4">
        <f>Table39[[#This Row],[Med Aide/Tech Hours Contract]]/Table39[[#This Row],[Med Aide/Tech Hours]]</f>
        <v>0</v>
      </c>
      <c r="AP213" s="1" t="s">
        <v>211</v>
      </c>
      <c r="AQ213" s="1">
        <v>3</v>
      </c>
    </row>
    <row r="214" spans="1:43" x14ac:dyDescent="0.2">
      <c r="A214" s="1" t="s">
        <v>220</v>
      </c>
      <c r="B214" s="1" t="s">
        <v>433</v>
      </c>
      <c r="C214" s="1" t="s">
        <v>465</v>
      </c>
      <c r="D214" s="1" t="s">
        <v>547</v>
      </c>
      <c r="E214" s="3">
        <v>20.677777777777777</v>
      </c>
      <c r="F214" s="3">
        <f t="shared" si="10"/>
        <v>74.949777777777783</v>
      </c>
      <c r="G214" s="3">
        <f>SUM(Table39[[#This Row],[RN Hours Contract (W/ Admin, DON)]], Table39[[#This Row],[LPN Contract Hours (w/ Admin)]], Table39[[#This Row],[CNA/NA/Med Aide Contract Hours]])</f>
        <v>0</v>
      </c>
      <c r="H214" s="4">
        <f>Table39[[#This Row],[Total Contract Hours]]/Table39[[#This Row],[Total Hours Nurse Staffing]]</f>
        <v>0</v>
      </c>
      <c r="I214" s="3">
        <f>SUM(Table39[[#This Row],[RN Hours]], Table39[[#This Row],[RN Admin Hours]], Table39[[#This Row],[RN DON Hours]])</f>
        <v>15.977</v>
      </c>
      <c r="J214" s="3">
        <f t="shared" si="11"/>
        <v>0</v>
      </c>
      <c r="K214" s="4">
        <f>Table39[[#This Row],[RN Hours Contract (W/ Admin, DON)]]/Table39[[#This Row],[RN Hours (w/ Admin, DON)]]</f>
        <v>0</v>
      </c>
      <c r="L214" s="3">
        <v>13.782555555555556</v>
      </c>
      <c r="M214" s="3">
        <v>0</v>
      </c>
      <c r="N214" s="4">
        <f>Table39[[#This Row],[RN Hours Contract]]/Table39[[#This Row],[RN Hours]]</f>
        <v>0</v>
      </c>
      <c r="O214" s="3">
        <v>1.7944444444444445</v>
      </c>
      <c r="P214" s="3">
        <v>0</v>
      </c>
      <c r="Q214" s="4">
        <f>Table39[[#This Row],[RN Admin Hours Contract]]/Table39[[#This Row],[RN Admin Hours]]</f>
        <v>0</v>
      </c>
      <c r="R214" s="3">
        <v>0.4</v>
      </c>
      <c r="S214" s="3">
        <v>0</v>
      </c>
      <c r="T214" s="4">
        <f>Table39[[#This Row],[RN DON Hours Contract]]/Table39[[#This Row],[RN DON Hours]]</f>
        <v>0</v>
      </c>
      <c r="U214" s="3">
        <f>SUM(Table39[[#This Row],[LPN Hours]], Table39[[#This Row],[LPN Admin Hours]])</f>
        <v>17.364111111111111</v>
      </c>
      <c r="V214" s="3">
        <f>Table39[[#This Row],[LPN Hours Contract]]+Table39[[#This Row],[LPN Admin Hours Contract]]</f>
        <v>0</v>
      </c>
      <c r="W214" s="4">
        <f t="shared" si="12"/>
        <v>0</v>
      </c>
      <c r="X214" s="3">
        <v>13.72088888888889</v>
      </c>
      <c r="Y214" s="3">
        <v>0</v>
      </c>
      <c r="Z214" s="4">
        <f>Table39[[#This Row],[LPN Hours Contract]]/Table39[[#This Row],[LPN Hours]]</f>
        <v>0</v>
      </c>
      <c r="AA214" s="3">
        <v>3.6432222222222213</v>
      </c>
      <c r="AB214" s="3">
        <v>0</v>
      </c>
      <c r="AC214" s="4">
        <f>Table39[[#This Row],[LPN Admin Hours Contract]]/Table39[[#This Row],[LPN Admin Hours]]</f>
        <v>0</v>
      </c>
      <c r="AD214" s="3">
        <f>SUM(Table39[[#This Row],[CNA Hours]], Table39[[#This Row],[NA in Training Hours]], Table39[[#This Row],[Med Aide/Tech Hours]])</f>
        <v>41.608666666666672</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41.608666666666672</v>
      </c>
      <c r="AH214" s="3">
        <v>0</v>
      </c>
      <c r="AI214" s="4">
        <f>Table39[[#This Row],[CNA Hours Contract]]/Table39[[#This Row],[CNA Hours]]</f>
        <v>0</v>
      </c>
      <c r="AJ214" s="3">
        <v>0</v>
      </c>
      <c r="AK214" s="3">
        <v>0</v>
      </c>
      <c r="AL214" s="4">
        <v>0</v>
      </c>
      <c r="AM214" s="3">
        <v>0</v>
      </c>
      <c r="AN214" s="3">
        <v>0</v>
      </c>
      <c r="AO214" s="4">
        <v>0</v>
      </c>
      <c r="AP214" s="1" t="s">
        <v>212</v>
      </c>
      <c r="AQ214" s="1">
        <v>3</v>
      </c>
    </row>
    <row r="215" spans="1:43" x14ac:dyDescent="0.2">
      <c r="A215" s="1" t="s">
        <v>220</v>
      </c>
      <c r="B215" s="1" t="s">
        <v>434</v>
      </c>
      <c r="C215" s="1" t="s">
        <v>531</v>
      </c>
      <c r="D215" s="1" t="s">
        <v>546</v>
      </c>
      <c r="E215" s="3">
        <v>64.722222222222229</v>
      </c>
      <c r="F215" s="3">
        <f t="shared" si="10"/>
        <v>269.93133333333333</v>
      </c>
      <c r="G215" s="3">
        <f>SUM(Table39[[#This Row],[RN Hours Contract (W/ Admin, DON)]], Table39[[#This Row],[LPN Contract Hours (w/ Admin)]], Table39[[#This Row],[CNA/NA/Med Aide Contract Hours]])</f>
        <v>0</v>
      </c>
      <c r="H215" s="4">
        <f>Table39[[#This Row],[Total Contract Hours]]/Table39[[#This Row],[Total Hours Nurse Staffing]]</f>
        <v>0</v>
      </c>
      <c r="I215" s="3">
        <f>SUM(Table39[[#This Row],[RN Hours]], Table39[[#This Row],[RN Admin Hours]], Table39[[#This Row],[RN DON Hours]])</f>
        <v>54.069222222222223</v>
      </c>
      <c r="J215" s="3">
        <f t="shared" si="11"/>
        <v>0</v>
      </c>
      <c r="K215" s="4">
        <f>Table39[[#This Row],[RN Hours Contract (W/ Admin, DON)]]/Table39[[#This Row],[RN Hours (w/ Admin, DON)]]</f>
        <v>0</v>
      </c>
      <c r="L215" s="3">
        <v>40.335888888888888</v>
      </c>
      <c r="M215" s="3">
        <v>0</v>
      </c>
      <c r="N215" s="4">
        <f>Table39[[#This Row],[RN Hours Contract]]/Table39[[#This Row],[RN Hours]]</f>
        <v>0</v>
      </c>
      <c r="O215" s="3">
        <v>13.733333333333333</v>
      </c>
      <c r="P215" s="3">
        <v>0</v>
      </c>
      <c r="Q215" s="4">
        <f>Table39[[#This Row],[RN Admin Hours Contract]]/Table39[[#This Row],[RN Admin Hours]]</f>
        <v>0</v>
      </c>
      <c r="R215" s="3">
        <v>0</v>
      </c>
      <c r="S215" s="3">
        <v>0</v>
      </c>
      <c r="T215" s="4">
        <v>0</v>
      </c>
      <c r="U215" s="3">
        <f>SUM(Table39[[#This Row],[LPN Hours]], Table39[[#This Row],[LPN Admin Hours]])</f>
        <v>66.386111111111106</v>
      </c>
      <c r="V215" s="3">
        <f>Table39[[#This Row],[LPN Hours Contract]]+Table39[[#This Row],[LPN Admin Hours Contract]]</f>
        <v>0</v>
      </c>
      <c r="W215" s="4">
        <f t="shared" si="12"/>
        <v>0</v>
      </c>
      <c r="X215" s="3">
        <v>66.386111111111106</v>
      </c>
      <c r="Y215" s="3">
        <v>0</v>
      </c>
      <c r="Z215" s="4">
        <f>Table39[[#This Row],[LPN Hours Contract]]/Table39[[#This Row],[LPN Hours]]</f>
        <v>0</v>
      </c>
      <c r="AA215" s="3">
        <v>0</v>
      </c>
      <c r="AB215" s="3">
        <v>0</v>
      </c>
      <c r="AC215" s="4">
        <v>0</v>
      </c>
      <c r="AD215" s="3">
        <f>SUM(Table39[[#This Row],[CNA Hours]], Table39[[#This Row],[NA in Training Hours]], Table39[[#This Row],[Med Aide/Tech Hours]])</f>
        <v>149.476</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121.35655555555556</v>
      </c>
      <c r="AH215" s="3">
        <v>0</v>
      </c>
      <c r="AI215" s="4">
        <f>Table39[[#This Row],[CNA Hours Contract]]/Table39[[#This Row],[CNA Hours]]</f>
        <v>0</v>
      </c>
      <c r="AJ215" s="3">
        <v>0</v>
      </c>
      <c r="AK215" s="3">
        <v>0</v>
      </c>
      <c r="AL215" s="4">
        <v>0</v>
      </c>
      <c r="AM215" s="3">
        <v>28.119444444444444</v>
      </c>
      <c r="AN215" s="3">
        <v>0</v>
      </c>
      <c r="AO215" s="4">
        <f>Table39[[#This Row],[Med Aide/Tech Hours Contract]]/Table39[[#This Row],[Med Aide/Tech Hours]]</f>
        <v>0</v>
      </c>
      <c r="AP215" s="1" t="s">
        <v>213</v>
      </c>
      <c r="AQ215" s="1">
        <v>3</v>
      </c>
    </row>
    <row r="216" spans="1:43" x14ac:dyDescent="0.2">
      <c r="A216" s="1" t="s">
        <v>220</v>
      </c>
      <c r="B216" s="1" t="s">
        <v>435</v>
      </c>
      <c r="C216" s="1" t="s">
        <v>532</v>
      </c>
      <c r="D216" s="1" t="s">
        <v>551</v>
      </c>
      <c r="E216" s="3">
        <v>50.6</v>
      </c>
      <c r="F216" s="3">
        <f t="shared" si="10"/>
        <v>193.83211111111115</v>
      </c>
      <c r="G216" s="3">
        <f>SUM(Table39[[#This Row],[RN Hours Contract (W/ Admin, DON)]], Table39[[#This Row],[LPN Contract Hours (w/ Admin)]], Table39[[#This Row],[CNA/NA/Med Aide Contract Hours]])</f>
        <v>0.28055555555555556</v>
      </c>
      <c r="H216" s="4">
        <f>Table39[[#This Row],[Total Contract Hours]]/Table39[[#This Row],[Total Hours Nurse Staffing]]</f>
        <v>1.4474152602853899E-3</v>
      </c>
      <c r="I216" s="3">
        <f>SUM(Table39[[#This Row],[RN Hours]], Table39[[#This Row],[RN Admin Hours]], Table39[[#This Row],[RN DON Hours]])</f>
        <v>43.494666666666667</v>
      </c>
      <c r="J216" s="3">
        <f t="shared" si="11"/>
        <v>0.28055555555555556</v>
      </c>
      <c r="K216" s="4">
        <f>Table39[[#This Row],[RN Hours Contract (W/ Admin, DON)]]/Table39[[#This Row],[RN Hours (w/ Admin, DON)]]</f>
        <v>6.4503438480324532E-3</v>
      </c>
      <c r="L216" s="3">
        <v>18.250222222222224</v>
      </c>
      <c r="M216" s="3">
        <v>1.3888888888888888E-2</v>
      </c>
      <c r="N216" s="4">
        <f>Table39[[#This Row],[RN Hours Contract]]/Table39[[#This Row],[RN Hours]]</f>
        <v>7.6102574093466131E-4</v>
      </c>
      <c r="O216" s="3">
        <v>19.733333333333334</v>
      </c>
      <c r="P216" s="3">
        <v>0.26666666666666666</v>
      </c>
      <c r="Q216" s="4">
        <f>Table39[[#This Row],[RN Admin Hours Contract]]/Table39[[#This Row],[RN Admin Hours]]</f>
        <v>1.3513513513513513E-2</v>
      </c>
      <c r="R216" s="3">
        <v>5.5111111111111111</v>
      </c>
      <c r="S216" s="3">
        <v>0</v>
      </c>
      <c r="T216" s="4">
        <f>Table39[[#This Row],[RN DON Hours Contract]]/Table39[[#This Row],[RN DON Hours]]</f>
        <v>0</v>
      </c>
      <c r="U216" s="3">
        <f>SUM(Table39[[#This Row],[LPN Hours]], Table39[[#This Row],[LPN Admin Hours]])</f>
        <v>65.197333333333333</v>
      </c>
      <c r="V216" s="3">
        <f>Table39[[#This Row],[LPN Hours Contract]]+Table39[[#This Row],[LPN Admin Hours Contract]]</f>
        <v>0</v>
      </c>
      <c r="W216" s="4">
        <f t="shared" si="12"/>
        <v>0</v>
      </c>
      <c r="X216" s="3">
        <v>59.864000000000004</v>
      </c>
      <c r="Y216" s="3">
        <v>0</v>
      </c>
      <c r="Z216" s="4">
        <f>Table39[[#This Row],[LPN Hours Contract]]/Table39[[#This Row],[LPN Hours]]</f>
        <v>0</v>
      </c>
      <c r="AA216" s="3">
        <v>5.333333333333333</v>
      </c>
      <c r="AB216" s="3">
        <v>0</v>
      </c>
      <c r="AC216" s="4">
        <f>Table39[[#This Row],[LPN Admin Hours Contract]]/Table39[[#This Row],[LPN Admin Hours]]</f>
        <v>0</v>
      </c>
      <c r="AD216" s="3">
        <f>SUM(Table39[[#This Row],[CNA Hours]], Table39[[#This Row],[NA in Training Hours]], Table39[[#This Row],[Med Aide/Tech Hours]])</f>
        <v>85.140111111111125</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80.597222222222229</v>
      </c>
      <c r="AH216" s="3">
        <v>0</v>
      </c>
      <c r="AI216" s="4">
        <f>Table39[[#This Row],[CNA Hours Contract]]/Table39[[#This Row],[CNA Hours]]</f>
        <v>0</v>
      </c>
      <c r="AJ216" s="3">
        <v>0</v>
      </c>
      <c r="AK216" s="3">
        <v>0</v>
      </c>
      <c r="AL216" s="4">
        <v>0</v>
      </c>
      <c r="AM216" s="3">
        <v>4.5428888888888901</v>
      </c>
      <c r="AN216" s="3">
        <v>0</v>
      </c>
      <c r="AO216" s="4">
        <f>Table39[[#This Row],[Med Aide/Tech Hours Contract]]/Table39[[#This Row],[Med Aide/Tech Hours]]</f>
        <v>0</v>
      </c>
      <c r="AP216" s="1" t="s">
        <v>214</v>
      </c>
      <c r="AQ216" s="1">
        <v>3</v>
      </c>
    </row>
    <row r="217" spans="1:43" x14ac:dyDescent="0.2">
      <c r="A217" s="1" t="s">
        <v>220</v>
      </c>
      <c r="B217" s="1" t="s">
        <v>436</v>
      </c>
      <c r="C217" s="1" t="s">
        <v>497</v>
      </c>
      <c r="D217" s="1" t="s">
        <v>536</v>
      </c>
      <c r="E217" s="3">
        <v>10.355555555555556</v>
      </c>
      <c r="F217" s="3">
        <f t="shared" si="10"/>
        <v>76.333333333333343</v>
      </c>
      <c r="G217" s="3">
        <f>SUM(Table39[[#This Row],[RN Hours Contract (W/ Admin, DON)]], Table39[[#This Row],[LPN Contract Hours (w/ Admin)]], Table39[[#This Row],[CNA/NA/Med Aide Contract Hours]])</f>
        <v>0.3972222222222222</v>
      </c>
      <c r="H217" s="4">
        <f>Table39[[#This Row],[Total Contract Hours]]/Table39[[#This Row],[Total Hours Nurse Staffing]]</f>
        <v>5.2037845705967967E-3</v>
      </c>
      <c r="I217" s="3">
        <f>SUM(Table39[[#This Row],[RN Hours]], Table39[[#This Row],[RN Admin Hours]], Table39[[#This Row],[RN DON Hours]])</f>
        <v>27.713888888888889</v>
      </c>
      <c r="J217" s="3">
        <f t="shared" si="11"/>
        <v>0</v>
      </c>
      <c r="K217" s="4">
        <f>Table39[[#This Row],[RN Hours Contract (W/ Admin, DON)]]/Table39[[#This Row],[RN Hours (w/ Admin, DON)]]</f>
        <v>0</v>
      </c>
      <c r="L217" s="3">
        <v>17.769444444444446</v>
      </c>
      <c r="M217" s="3">
        <v>0</v>
      </c>
      <c r="N217" s="4">
        <f>Table39[[#This Row],[RN Hours Contract]]/Table39[[#This Row],[RN Hours]]</f>
        <v>0</v>
      </c>
      <c r="O217" s="3">
        <v>5.1388888888888893</v>
      </c>
      <c r="P217" s="3">
        <v>0</v>
      </c>
      <c r="Q217" s="4">
        <f>Table39[[#This Row],[RN Admin Hours Contract]]/Table39[[#This Row],[RN Admin Hours]]</f>
        <v>0</v>
      </c>
      <c r="R217" s="3">
        <v>4.8055555555555554</v>
      </c>
      <c r="S217" s="3">
        <v>0</v>
      </c>
      <c r="T217" s="4">
        <f>Table39[[#This Row],[RN DON Hours Contract]]/Table39[[#This Row],[RN DON Hours]]</f>
        <v>0</v>
      </c>
      <c r="U217" s="3">
        <f>SUM(Table39[[#This Row],[LPN Hours]], Table39[[#This Row],[LPN Admin Hours]])</f>
        <v>6.5027777777777782</v>
      </c>
      <c r="V217" s="3">
        <f>Table39[[#This Row],[LPN Hours Contract]]+Table39[[#This Row],[LPN Admin Hours Contract]]</f>
        <v>0</v>
      </c>
      <c r="W217" s="4">
        <f t="shared" si="12"/>
        <v>0</v>
      </c>
      <c r="X217" s="3">
        <v>5.1194444444444445</v>
      </c>
      <c r="Y217" s="3">
        <v>0</v>
      </c>
      <c r="Z217" s="4">
        <f>Table39[[#This Row],[LPN Hours Contract]]/Table39[[#This Row],[LPN Hours]]</f>
        <v>0</v>
      </c>
      <c r="AA217" s="3">
        <v>1.3833333333333333</v>
      </c>
      <c r="AB217" s="3">
        <v>0</v>
      </c>
      <c r="AC217" s="4">
        <f>Table39[[#This Row],[LPN Admin Hours Contract]]/Table39[[#This Row],[LPN Admin Hours]]</f>
        <v>0</v>
      </c>
      <c r="AD217" s="3">
        <f>SUM(Table39[[#This Row],[CNA Hours]], Table39[[#This Row],[NA in Training Hours]], Table39[[#This Row],[Med Aide/Tech Hours]])</f>
        <v>42.116666666666667</v>
      </c>
      <c r="AE217" s="3">
        <f>SUM(Table39[[#This Row],[CNA Hours Contract]], Table39[[#This Row],[NA in Training Hours Contract]], Table39[[#This Row],[Med Aide/Tech Hours Contract]])</f>
        <v>0.3972222222222222</v>
      </c>
      <c r="AF217" s="4">
        <f>Table39[[#This Row],[CNA/NA/Med Aide Contract Hours]]/Table39[[#This Row],[Total CNA, NA in Training, Med Aide/Tech Hours]]</f>
        <v>9.4314734203930876E-3</v>
      </c>
      <c r="AG217" s="3">
        <v>39.033333333333331</v>
      </c>
      <c r="AH217" s="3">
        <v>0.3972222222222222</v>
      </c>
      <c r="AI217" s="4">
        <f>Table39[[#This Row],[CNA Hours Contract]]/Table39[[#This Row],[CNA Hours]]</f>
        <v>1.0176487332764019E-2</v>
      </c>
      <c r="AJ217" s="3">
        <v>3.0833333333333335</v>
      </c>
      <c r="AK217" s="3">
        <v>0</v>
      </c>
      <c r="AL217" s="4">
        <f>Table39[[#This Row],[NA in Training Hours Contract]]/Table39[[#This Row],[NA in Training Hours]]</f>
        <v>0</v>
      </c>
      <c r="AM217" s="3">
        <v>0</v>
      </c>
      <c r="AN217" s="3">
        <v>0</v>
      </c>
      <c r="AO217" s="4">
        <v>0</v>
      </c>
      <c r="AP217" s="1" t="s">
        <v>215</v>
      </c>
      <c r="AQ217" s="1">
        <v>3</v>
      </c>
    </row>
    <row r="218" spans="1:43" x14ac:dyDescent="0.2">
      <c r="A218" s="1" t="s">
        <v>220</v>
      </c>
      <c r="B218" s="1" t="s">
        <v>437</v>
      </c>
      <c r="C218" s="1" t="s">
        <v>533</v>
      </c>
      <c r="D218" s="1" t="s">
        <v>545</v>
      </c>
      <c r="E218" s="3">
        <v>128.42222222222222</v>
      </c>
      <c r="F218" s="3">
        <f t="shared" ref="F218:F221" si="13">SUM(I218,U218,AD218)</f>
        <v>626.62133333333327</v>
      </c>
      <c r="G218" s="3">
        <f>SUM(Table39[[#This Row],[RN Hours Contract (W/ Admin, DON)]], Table39[[#This Row],[LPN Contract Hours (w/ Admin)]], Table39[[#This Row],[CNA/NA/Med Aide Contract Hours]])</f>
        <v>12.813000000000006</v>
      </c>
      <c r="H218" s="4">
        <f>Table39[[#This Row],[Total Contract Hours]]/Table39[[#This Row],[Total Hours Nurse Staffing]]</f>
        <v>2.0447755795100081E-2</v>
      </c>
      <c r="I218" s="3">
        <f>SUM(Table39[[#This Row],[RN Hours]], Table39[[#This Row],[RN Admin Hours]], Table39[[#This Row],[RN DON Hours]])</f>
        <v>259.08244444444443</v>
      </c>
      <c r="J218" s="3">
        <f t="shared" si="11"/>
        <v>12.813000000000006</v>
      </c>
      <c r="K218" s="4">
        <f>Table39[[#This Row],[RN Hours Contract (W/ Admin, DON)]]/Table39[[#This Row],[RN Hours (w/ Admin, DON)]]</f>
        <v>4.945529994313267E-2</v>
      </c>
      <c r="L218" s="3">
        <v>238.26577777777777</v>
      </c>
      <c r="M218" s="3">
        <v>12.813000000000006</v>
      </c>
      <c r="N218" s="4">
        <f>Table39[[#This Row],[RN Hours Contract]]/Table39[[#This Row],[RN Hours]]</f>
        <v>5.377608198501023E-2</v>
      </c>
      <c r="O218" s="3">
        <v>10.677777777777777</v>
      </c>
      <c r="P218" s="3">
        <v>0</v>
      </c>
      <c r="Q218" s="4">
        <f>Table39[[#This Row],[RN Admin Hours Contract]]/Table39[[#This Row],[RN Admin Hours]]</f>
        <v>0</v>
      </c>
      <c r="R218" s="3">
        <v>10.138888888888889</v>
      </c>
      <c r="S218" s="3">
        <v>0</v>
      </c>
      <c r="T218" s="4">
        <f>Table39[[#This Row],[RN DON Hours Contract]]/Table39[[#This Row],[RN DON Hours]]</f>
        <v>0</v>
      </c>
      <c r="U218" s="3">
        <f>SUM(Table39[[#This Row],[LPN Hours]], Table39[[#This Row],[LPN Admin Hours]])</f>
        <v>96.99166666666666</v>
      </c>
      <c r="V218" s="3">
        <f>Table39[[#This Row],[LPN Hours Contract]]+Table39[[#This Row],[LPN Admin Hours Contract]]</f>
        <v>0</v>
      </c>
      <c r="W218" s="4">
        <f t="shared" si="12"/>
        <v>0</v>
      </c>
      <c r="X218" s="3">
        <v>96.99166666666666</v>
      </c>
      <c r="Y218" s="3">
        <v>0</v>
      </c>
      <c r="Z218" s="4">
        <f>Table39[[#This Row],[LPN Hours Contract]]/Table39[[#This Row],[LPN Hours]]</f>
        <v>0</v>
      </c>
      <c r="AA218" s="3">
        <v>0</v>
      </c>
      <c r="AB218" s="3">
        <v>0</v>
      </c>
      <c r="AC218" s="4">
        <v>0</v>
      </c>
      <c r="AD218" s="3">
        <f>SUM(Table39[[#This Row],[CNA Hours]], Table39[[#This Row],[NA in Training Hours]], Table39[[#This Row],[Med Aide/Tech Hours]])</f>
        <v>270.54722222222222</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270.54722222222222</v>
      </c>
      <c r="AH218" s="3">
        <v>0</v>
      </c>
      <c r="AI218" s="4">
        <f>Table39[[#This Row],[CNA Hours Contract]]/Table39[[#This Row],[CNA Hours]]</f>
        <v>0</v>
      </c>
      <c r="AJ218" s="3">
        <v>0</v>
      </c>
      <c r="AK218" s="3">
        <v>0</v>
      </c>
      <c r="AL218" s="4">
        <v>0</v>
      </c>
      <c r="AM218" s="3">
        <v>0</v>
      </c>
      <c r="AN218" s="3">
        <v>0</v>
      </c>
      <c r="AO218" s="4">
        <v>0</v>
      </c>
      <c r="AP218" s="1" t="s">
        <v>216</v>
      </c>
      <c r="AQ218" s="1">
        <v>3</v>
      </c>
    </row>
    <row r="219" spans="1:43" x14ac:dyDescent="0.2">
      <c r="A219" s="1" t="s">
        <v>220</v>
      </c>
      <c r="B219" s="1" t="s">
        <v>438</v>
      </c>
      <c r="C219" s="1" t="s">
        <v>480</v>
      </c>
      <c r="D219" s="1" t="s">
        <v>535</v>
      </c>
      <c r="E219" s="3">
        <v>56.555555555555557</v>
      </c>
      <c r="F219" s="3">
        <f t="shared" si="13"/>
        <v>206.58722222222221</v>
      </c>
      <c r="G219" s="3">
        <f>SUM(Table39[[#This Row],[RN Hours Contract (W/ Admin, DON)]], Table39[[#This Row],[LPN Contract Hours (w/ Admin)]], Table39[[#This Row],[CNA/NA/Med Aide Contract Hours]])</f>
        <v>0</v>
      </c>
      <c r="H219" s="4">
        <f>Table39[[#This Row],[Total Contract Hours]]/Table39[[#This Row],[Total Hours Nurse Staffing]]</f>
        <v>0</v>
      </c>
      <c r="I219" s="3">
        <f>SUM(Table39[[#This Row],[RN Hours]], Table39[[#This Row],[RN Admin Hours]], Table39[[#This Row],[RN DON Hours]])</f>
        <v>48.328888888888891</v>
      </c>
      <c r="J219" s="3">
        <f t="shared" si="11"/>
        <v>0</v>
      </c>
      <c r="K219" s="4">
        <f>Table39[[#This Row],[RN Hours Contract (W/ Admin, DON)]]/Table39[[#This Row],[RN Hours (w/ Admin, DON)]]</f>
        <v>0</v>
      </c>
      <c r="L219" s="3">
        <v>29.538888888888888</v>
      </c>
      <c r="M219" s="3">
        <v>0</v>
      </c>
      <c r="N219" s="4">
        <f>Table39[[#This Row],[RN Hours Contract]]/Table39[[#This Row],[RN Hours]]</f>
        <v>0</v>
      </c>
      <c r="O219" s="3">
        <v>13.634444444444444</v>
      </c>
      <c r="P219" s="3">
        <v>0</v>
      </c>
      <c r="Q219" s="4">
        <f>Table39[[#This Row],[RN Admin Hours Contract]]/Table39[[#This Row],[RN Admin Hours]]</f>
        <v>0</v>
      </c>
      <c r="R219" s="3">
        <v>5.1555555555555559</v>
      </c>
      <c r="S219" s="3">
        <v>0</v>
      </c>
      <c r="T219" s="4">
        <f>Table39[[#This Row],[RN DON Hours Contract]]/Table39[[#This Row],[RN DON Hours]]</f>
        <v>0</v>
      </c>
      <c r="U219" s="3">
        <f>SUM(Table39[[#This Row],[LPN Hours]], Table39[[#This Row],[LPN Admin Hours]])</f>
        <v>57.908333333333331</v>
      </c>
      <c r="V219" s="3">
        <f>Table39[[#This Row],[LPN Hours Contract]]+Table39[[#This Row],[LPN Admin Hours Contract]]</f>
        <v>0</v>
      </c>
      <c r="W219" s="4">
        <f t="shared" si="12"/>
        <v>0</v>
      </c>
      <c r="X219" s="3">
        <v>44.194444444444443</v>
      </c>
      <c r="Y219" s="3">
        <v>0</v>
      </c>
      <c r="Z219" s="4">
        <f>Table39[[#This Row],[LPN Hours Contract]]/Table39[[#This Row],[LPN Hours]]</f>
        <v>0</v>
      </c>
      <c r="AA219" s="3">
        <v>13.713888888888889</v>
      </c>
      <c r="AB219" s="3">
        <v>0</v>
      </c>
      <c r="AC219" s="4">
        <f>Table39[[#This Row],[LPN Admin Hours Contract]]/Table39[[#This Row],[LPN Admin Hours]]</f>
        <v>0</v>
      </c>
      <c r="AD219" s="3">
        <f>SUM(Table39[[#This Row],[CNA Hours]], Table39[[#This Row],[NA in Training Hours]], Table39[[#This Row],[Med Aide/Tech Hours]])</f>
        <v>100.35</v>
      </c>
      <c r="AE219" s="3">
        <f>SUM(Table39[[#This Row],[CNA Hours Contract]], Table39[[#This Row],[NA in Training Hours Contract]], Table39[[#This Row],[Med Aide/Tech Hours Contract]])</f>
        <v>0</v>
      </c>
      <c r="AF219" s="4">
        <f>Table39[[#This Row],[CNA/NA/Med Aide Contract Hours]]/Table39[[#This Row],[Total CNA, NA in Training, Med Aide/Tech Hours]]</f>
        <v>0</v>
      </c>
      <c r="AG219" s="3">
        <v>100.35</v>
      </c>
      <c r="AH219" s="3">
        <v>0</v>
      </c>
      <c r="AI219" s="4">
        <f>Table39[[#This Row],[CNA Hours Contract]]/Table39[[#This Row],[CNA Hours]]</f>
        <v>0</v>
      </c>
      <c r="AJ219" s="3">
        <v>0</v>
      </c>
      <c r="AK219" s="3">
        <v>0</v>
      </c>
      <c r="AL219" s="4">
        <v>0</v>
      </c>
      <c r="AM219" s="3">
        <v>0</v>
      </c>
      <c r="AN219" s="3">
        <v>0</v>
      </c>
      <c r="AO219" s="4">
        <v>0</v>
      </c>
      <c r="AP219" s="1" t="s">
        <v>217</v>
      </c>
      <c r="AQ219" s="1">
        <v>3</v>
      </c>
    </row>
    <row r="220" spans="1:43" x14ac:dyDescent="0.2">
      <c r="A220" s="1" t="s">
        <v>220</v>
      </c>
      <c r="B220" s="1" t="s">
        <v>439</v>
      </c>
      <c r="C220" s="1" t="s">
        <v>466</v>
      </c>
      <c r="D220" s="1" t="s">
        <v>545</v>
      </c>
      <c r="E220" s="3">
        <v>51.222222222222221</v>
      </c>
      <c r="F220" s="3">
        <f t="shared" si="13"/>
        <v>233.75966666666659</v>
      </c>
      <c r="G220" s="3">
        <f>SUM(Table39[[#This Row],[RN Hours Contract (W/ Admin, DON)]], Table39[[#This Row],[LPN Contract Hours (w/ Admin)]], Table39[[#This Row],[CNA/NA/Med Aide Contract Hours]])</f>
        <v>5.6888888888888891</v>
      </c>
      <c r="H220" s="4">
        <f>Table39[[#This Row],[Total Contract Hours]]/Table39[[#This Row],[Total Hours Nurse Staffing]]</f>
        <v>2.4336486144126195E-2</v>
      </c>
      <c r="I220" s="3">
        <f>SUM(Table39[[#This Row],[RN Hours]], Table39[[#This Row],[RN Admin Hours]], Table39[[#This Row],[RN DON Hours]])</f>
        <v>25.620888888888889</v>
      </c>
      <c r="J220" s="3">
        <f t="shared" si="11"/>
        <v>5.6888888888888891</v>
      </c>
      <c r="K220" s="4">
        <f>Table39[[#This Row],[RN Hours Contract (W/ Admin, DON)]]/Table39[[#This Row],[RN Hours (w/ Admin, DON)]]</f>
        <v>0.22204104289902338</v>
      </c>
      <c r="L220" s="3">
        <v>9.5945555555555551</v>
      </c>
      <c r="M220" s="3">
        <v>0</v>
      </c>
      <c r="N220" s="4">
        <f>Table39[[#This Row],[RN Hours Contract]]/Table39[[#This Row],[RN Hours]]</f>
        <v>0</v>
      </c>
      <c r="O220" s="3">
        <v>12.00411111111111</v>
      </c>
      <c r="P220" s="3">
        <v>5.6888888888888891</v>
      </c>
      <c r="Q220" s="4">
        <f>Table39[[#This Row],[RN Admin Hours Contract]]/Table39[[#This Row],[RN Admin Hours]]</f>
        <v>0.47391171543082472</v>
      </c>
      <c r="R220" s="3">
        <v>4.0222222222222221</v>
      </c>
      <c r="S220" s="3">
        <v>0</v>
      </c>
      <c r="T220" s="4">
        <f>Table39[[#This Row],[RN DON Hours Contract]]/Table39[[#This Row],[RN DON Hours]]</f>
        <v>0</v>
      </c>
      <c r="U220" s="3">
        <f>SUM(Table39[[#This Row],[LPN Hours]], Table39[[#This Row],[LPN Admin Hours]])</f>
        <v>66.820111111111075</v>
      </c>
      <c r="V220" s="3">
        <f>Table39[[#This Row],[LPN Hours Contract]]+Table39[[#This Row],[LPN Admin Hours Contract]]</f>
        <v>0</v>
      </c>
      <c r="W220" s="4">
        <f t="shared" si="12"/>
        <v>0</v>
      </c>
      <c r="X220" s="3">
        <v>0</v>
      </c>
      <c r="Y220" s="3">
        <v>0</v>
      </c>
      <c r="Z220" s="4">
        <v>0</v>
      </c>
      <c r="AA220" s="3">
        <v>66.820111111111075</v>
      </c>
      <c r="AB220" s="3">
        <v>0</v>
      </c>
      <c r="AC220" s="4">
        <f>Table39[[#This Row],[LPN Admin Hours Contract]]/Table39[[#This Row],[LPN Admin Hours]]</f>
        <v>0</v>
      </c>
      <c r="AD220" s="3">
        <f>SUM(Table39[[#This Row],[CNA Hours]], Table39[[#This Row],[NA in Training Hours]], Table39[[#This Row],[Med Aide/Tech Hours]])</f>
        <v>141.31866666666664</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113.34699999999999</v>
      </c>
      <c r="AH220" s="3">
        <v>0</v>
      </c>
      <c r="AI220" s="4">
        <f>Table39[[#This Row],[CNA Hours Contract]]/Table39[[#This Row],[CNA Hours]]</f>
        <v>0</v>
      </c>
      <c r="AJ220" s="3">
        <v>0</v>
      </c>
      <c r="AK220" s="3">
        <v>0</v>
      </c>
      <c r="AL220" s="4">
        <v>0</v>
      </c>
      <c r="AM220" s="3">
        <v>27.97166666666666</v>
      </c>
      <c r="AN220" s="3">
        <v>0</v>
      </c>
      <c r="AO220" s="4">
        <f>Table39[[#This Row],[Med Aide/Tech Hours Contract]]/Table39[[#This Row],[Med Aide/Tech Hours]]</f>
        <v>0</v>
      </c>
      <c r="AP220" s="1" t="s">
        <v>218</v>
      </c>
      <c r="AQ220" s="1">
        <v>3</v>
      </c>
    </row>
    <row r="221" spans="1:43" x14ac:dyDescent="0.2">
      <c r="A221" s="1" t="s">
        <v>220</v>
      </c>
      <c r="B221" s="1" t="s">
        <v>440</v>
      </c>
      <c r="C221" s="1" t="s">
        <v>476</v>
      </c>
      <c r="D221" s="1" t="s">
        <v>546</v>
      </c>
      <c r="E221" s="3">
        <v>39</v>
      </c>
      <c r="F221" s="3">
        <f t="shared" si="13"/>
        <v>164.28733333333335</v>
      </c>
      <c r="G221" s="3">
        <f>SUM(Table39[[#This Row],[RN Hours Contract (W/ Admin, DON)]], Table39[[#This Row],[LPN Contract Hours (w/ Admin)]], Table39[[#This Row],[CNA/NA/Med Aide Contract Hours]])</f>
        <v>10.255555555555556</v>
      </c>
      <c r="H221" s="4">
        <f>Table39[[#This Row],[Total Contract Hours]]/Table39[[#This Row],[Total Hours Nurse Staffing]]</f>
        <v>6.2424505574920901E-2</v>
      </c>
      <c r="I221" s="3">
        <f>SUM(Table39[[#This Row],[RN Hours]], Table39[[#This Row],[RN Admin Hours]], Table39[[#This Row],[RN DON Hours]])</f>
        <v>20.770444444444443</v>
      </c>
      <c r="J221" s="3">
        <f t="shared" si="11"/>
        <v>0</v>
      </c>
      <c r="K221" s="4">
        <f>Table39[[#This Row],[RN Hours Contract (W/ Admin, DON)]]/Table39[[#This Row],[RN Hours (w/ Admin, DON)]]</f>
        <v>0</v>
      </c>
      <c r="L221" s="3">
        <v>15.081555555555555</v>
      </c>
      <c r="M221" s="3">
        <v>0</v>
      </c>
      <c r="N221" s="4">
        <f>Table39[[#This Row],[RN Hours Contract]]/Table39[[#This Row],[RN Hours]]</f>
        <v>0</v>
      </c>
      <c r="O221" s="3">
        <v>0</v>
      </c>
      <c r="P221" s="3">
        <v>0</v>
      </c>
      <c r="Q221" s="4">
        <v>0</v>
      </c>
      <c r="R221" s="3">
        <v>5.6888888888888891</v>
      </c>
      <c r="S221" s="3">
        <v>0</v>
      </c>
      <c r="T221" s="4">
        <f>Table39[[#This Row],[RN DON Hours Contract]]/Table39[[#This Row],[RN DON Hours]]</f>
        <v>0</v>
      </c>
      <c r="U221" s="3">
        <f>SUM(Table39[[#This Row],[LPN Hours]], Table39[[#This Row],[LPN Admin Hours]])</f>
        <v>31.835888888888888</v>
      </c>
      <c r="V221" s="3">
        <f>Table39[[#This Row],[LPN Hours Contract]]+Table39[[#This Row],[LPN Admin Hours Contract]]</f>
        <v>0</v>
      </c>
      <c r="W221" s="4">
        <f t="shared" si="12"/>
        <v>0</v>
      </c>
      <c r="X221" s="3">
        <v>31.835888888888888</v>
      </c>
      <c r="Y221" s="3">
        <v>0</v>
      </c>
      <c r="Z221" s="4">
        <f>Table39[[#This Row],[LPN Hours Contract]]/Table39[[#This Row],[LPN Hours]]</f>
        <v>0</v>
      </c>
      <c r="AA221" s="3">
        <v>0</v>
      </c>
      <c r="AB221" s="3">
        <v>0</v>
      </c>
      <c r="AC221" s="4">
        <v>0</v>
      </c>
      <c r="AD221" s="3">
        <f>SUM(Table39[[#This Row],[CNA Hours]], Table39[[#This Row],[NA in Training Hours]], Table39[[#This Row],[Med Aide/Tech Hours]])</f>
        <v>111.68100000000001</v>
      </c>
      <c r="AE221" s="3">
        <f>SUM(Table39[[#This Row],[CNA Hours Contract]], Table39[[#This Row],[NA in Training Hours Contract]], Table39[[#This Row],[Med Aide/Tech Hours Contract]])</f>
        <v>10.255555555555556</v>
      </c>
      <c r="AF221" s="4">
        <f>Table39[[#This Row],[CNA/NA/Med Aide Contract Hours]]/Table39[[#This Row],[Total CNA, NA in Training, Med Aide/Tech Hours]]</f>
        <v>9.182900901277348E-2</v>
      </c>
      <c r="AG221" s="3">
        <v>106.54666666666668</v>
      </c>
      <c r="AH221" s="3">
        <v>10.255555555555556</v>
      </c>
      <c r="AI221" s="4">
        <f>Table39[[#This Row],[CNA Hours Contract]]/Table39[[#This Row],[CNA Hours]]</f>
        <v>9.6254119217452958E-2</v>
      </c>
      <c r="AJ221" s="3">
        <v>0</v>
      </c>
      <c r="AK221" s="3">
        <v>0</v>
      </c>
      <c r="AL221" s="4">
        <v>0</v>
      </c>
      <c r="AM221" s="3">
        <v>5.1343333333333332</v>
      </c>
      <c r="AN221" s="3">
        <v>0</v>
      </c>
      <c r="AO221" s="4">
        <f>Table39[[#This Row],[Med Aide/Tech Hours Contract]]/Table39[[#This Row],[Med Aide/Tech Hours]]</f>
        <v>0</v>
      </c>
      <c r="AP221" s="1" t="s">
        <v>219</v>
      </c>
      <c r="AQ221" s="1">
        <v>3</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221" numberStoredAsText="1"/>
    <ignoredError sqref="AM1:AO1 AM98:AO219 AM2:AO97 K98:AC219 H98:H219 AE2:AL97 AE98:AL219 L2:AC97 A2:E97 A98:F219 A1:AL1 F2:K97 AD2:AD219 G98:G219 I98:J219 I220:J221 G220:G221 AD220:AD221 A220:F221 AE220:AL221 H220:H221 K220:AC221"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221"/>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558</v>
      </c>
      <c r="B1" s="5" t="s">
        <v>560</v>
      </c>
      <c r="C1" s="5" t="s">
        <v>576</v>
      </c>
      <c r="D1" s="5" t="s">
        <v>561</v>
      </c>
      <c r="E1" s="5" t="s">
        <v>562</v>
      </c>
      <c r="F1" s="5" t="s">
        <v>604</v>
      </c>
      <c r="G1" s="5" t="s">
        <v>605</v>
      </c>
      <c r="H1" s="5" t="s">
        <v>606</v>
      </c>
      <c r="I1" s="5" t="s">
        <v>607</v>
      </c>
      <c r="J1" s="5" t="s">
        <v>608</v>
      </c>
      <c r="K1" s="5" t="s">
        <v>609</v>
      </c>
      <c r="L1" s="5" t="s">
        <v>610</v>
      </c>
      <c r="M1" s="5" t="s">
        <v>611</v>
      </c>
      <c r="N1" s="5" t="s">
        <v>612</v>
      </c>
      <c r="O1" s="5" t="s">
        <v>613</v>
      </c>
      <c r="P1" s="5" t="s">
        <v>614</v>
      </c>
      <c r="Q1" s="5" t="s">
        <v>615</v>
      </c>
      <c r="R1" s="5" t="s">
        <v>616</v>
      </c>
      <c r="S1" s="5" t="s">
        <v>617</v>
      </c>
      <c r="T1" s="5" t="s">
        <v>618</v>
      </c>
      <c r="U1" s="5" t="s">
        <v>619</v>
      </c>
      <c r="V1" s="5" t="s">
        <v>620</v>
      </c>
      <c r="W1" s="5" t="s">
        <v>621</v>
      </c>
      <c r="X1" s="5" t="s">
        <v>622</v>
      </c>
      <c r="Y1" s="5" t="s">
        <v>623</v>
      </c>
      <c r="Z1" s="5" t="s">
        <v>624</v>
      </c>
      <c r="AA1" s="5" t="s">
        <v>625</v>
      </c>
      <c r="AB1" s="5" t="s">
        <v>626</v>
      </c>
      <c r="AC1" s="5" t="s">
        <v>627</v>
      </c>
      <c r="AD1" s="5" t="s">
        <v>628</v>
      </c>
      <c r="AE1" s="5" t="s">
        <v>629</v>
      </c>
      <c r="AF1" s="5" t="s">
        <v>630</v>
      </c>
      <c r="AG1" s="5" t="s">
        <v>631</v>
      </c>
      <c r="AH1" s="5" t="s">
        <v>559</v>
      </c>
      <c r="AI1" s="5" t="s">
        <v>603</v>
      </c>
    </row>
    <row r="2" spans="1:36" x14ac:dyDescent="0.2">
      <c r="A2" s="1" t="s">
        <v>220</v>
      </c>
      <c r="B2" s="1" t="s">
        <v>223</v>
      </c>
      <c r="C2" s="1" t="s">
        <v>462</v>
      </c>
      <c r="D2" s="1" t="s">
        <v>540</v>
      </c>
      <c r="E2" s="3">
        <v>107.81111111111112</v>
      </c>
      <c r="F2" s="3">
        <v>5.2444444444444445</v>
      </c>
      <c r="G2" s="3">
        <v>1.0524444444444445</v>
      </c>
      <c r="H2" s="3">
        <v>0.72577777777777785</v>
      </c>
      <c r="I2" s="3">
        <v>4.5194444444444448</v>
      </c>
      <c r="J2" s="3">
        <v>0</v>
      </c>
      <c r="K2" s="3">
        <v>7.7333333333333334</v>
      </c>
      <c r="L2" s="3">
        <v>5.2870000000000008</v>
      </c>
      <c r="M2" s="3">
        <v>10.457666666666666</v>
      </c>
      <c r="N2" s="3">
        <v>0</v>
      </c>
      <c r="O2" s="3">
        <f>SUM(Table2[[#This Row],[Qualified Social Work Staff Hours]:[Other Social Work Staff Hours]])/Table2[[#This Row],[MDS Census]]</f>
        <v>9.6999896939091002E-2</v>
      </c>
      <c r="P2" s="3">
        <v>0</v>
      </c>
      <c r="Q2" s="3">
        <v>18.670444444444442</v>
      </c>
      <c r="R2" s="3">
        <f>SUM(Table2[[#This Row],[Qualified Activities Professional Hours]:[Other Activities Professional Hours]])/Table2[[#This Row],[MDS Census]]</f>
        <v>0.17317736782438417</v>
      </c>
      <c r="S2" s="3">
        <v>6.4984444444444449</v>
      </c>
      <c r="T2" s="3">
        <v>11.198444444444448</v>
      </c>
      <c r="U2" s="3">
        <v>0</v>
      </c>
      <c r="V2" s="3">
        <f>SUM(Table2[[#This Row],[Occupational Therapist Hours]:[OT Aide Hours]])/Table2[[#This Row],[MDS Census]]</f>
        <v>0.16414717097804804</v>
      </c>
      <c r="W2" s="3">
        <v>8.891</v>
      </c>
      <c r="X2" s="3">
        <v>8.5355555555555522</v>
      </c>
      <c r="Y2" s="3">
        <v>0</v>
      </c>
      <c r="Z2" s="3">
        <f>SUM(Table2[[#This Row],[Physical Therapist (PT) Hours]:[PT Aide Hours]])/Table2[[#This Row],[MDS Census]]</f>
        <v>0.16163969906214568</v>
      </c>
      <c r="AA2" s="3">
        <v>0</v>
      </c>
      <c r="AB2" s="3">
        <v>0</v>
      </c>
      <c r="AC2" s="3">
        <v>0</v>
      </c>
      <c r="AD2" s="3">
        <v>0</v>
      </c>
      <c r="AE2" s="3">
        <v>0</v>
      </c>
      <c r="AF2" s="3">
        <v>5.0086666666666666</v>
      </c>
      <c r="AG2" s="3">
        <v>0</v>
      </c>
      <c r="AH2" s="1" t="s">
        <v>0</v>
      </c>
      <c r="AI2" s="17">
        <v>3</v>
      </c>
      <c r="AJ2" s="1"/>
    </row>
    <row r="3" spans="1:36" x14ac:dyDescent="0.2">
      <c r="A3" s="1" t="s">
        <v>220</v>
      </c>
      <c r="B3" s="1" t="s">
        <v>224</v>
      </c>
      <c r="C3" s="1" t="s">
        <v>463</v>
      </c>
      <c r="D3" s="1" t="s">
        <v>541</v>
      </c>
      <c r="E3" s="3">
        <v>72.222222222222229</v>
      </c>
      <c r="F3" s="3">
        <v>4.9333333333333336</v>
      </c>
      <c r="G3" s="3">
        <v>0.27777777777777779</v>
      </c>
      <c r="H3" s="3">
        <v>0.17777777777777778</v>
      </c>
      <c r="I3" s="3">
        <v>4.8888888888888893</v>
      </c>
      <c r="J3" s="3">
        <v>0</v>
      </c>
      <c r="K3" s="3">
        <v>0</v>
      </c>
      <c r="L3" s="3">
        <v>15.277777777777779</v>
      </c>
      <c r="M3" s="3">
        <v>0</v>
      </c>
      <c r="N3" s="3">
        <v>5.0277777777777777</v>
      </c>
      <c r="O3" s="3">
        <f>SUM(Table2[[#This Row],[Qualified Social Work Staff Hours]:[Other Social Work Staff Hours]])/Table2[[#This Row],[MDS Census]]</f>
        <v>6.9615384615384607E-2</v>
      </c>
      <c r="P3" s="3">
        <v>1.1555555555555554</v>
      </c>
      <c r="Q3" s="3">
        <v>6.6805555555555554</v>
      </c>
      <c r="R3" s="3">
        <f>SUM(Table2[[#This Row],[Qualified Activities Professional Hours]:[Other Activities Professional Hours]])/Table2[[#This Row],[MDS Census]]</f>
        <v>0.10849999999999999</v>
      </c>
      <c r="S3" s="3">
        <v>15.341666666666667</v>
      </c>
      <c r="T3" s="3">
        <v>4.9777777777777779</v>
      </c>
      <c r="U3" s="3">
        <v>0</v>
      </c>
      <c r="V3" s="3">
        <f>SUM(Table2[[#This Row],[Occupational Therapist Hours]:[OT Aide Hours]])/Table2[[#This Row],[MDS Census]]</f>
        <v>0.2813461538461538</v>
      </c>
      <c r="W3" s="3">
        <v>10.791666666666666</v>
      </c>
      <c r="X3" s="3">
        <v>15.827777777777778</v>
      </c>
      <c r="Y3" s="3">
        <v>0</v>
      </c>
      <c r="Z3" s="3">
        <f>SUM(Table2[[#This Row],[Physical Therapist (PT) Hours]:[PT Aide Hours]])/Table2[[#This Row],[MDS Census]]</f>
        <v>0.36857692307692302</v>
      </c>
      <c r="AA3" s="3">
        <v>0</v>
      </c>
      <c r="AB3" s="3">
        <v>0</v>
      </c>
      <c r="AC3" s="3">
        <v>0</v>
      </c>
      <c r="AD3" s="3">
        <v>0</v>
      </c>
      <c r="AE3" s="3">
        <v>0</v>
      </c>
      <c r="AF3" s="3">
        <v>28.666666666666668</v>
      </c>
      <c r="AG3" s="3">
        <v>0.31111111111111112</v>
      </c>
      <c r="AH3" s="1" t="s">
        <v>1</v>
      </c>
      <c r="AI3" s="17">
        <v>3</v>
      </c>
      <c r="AJ3" s="1"/>
    </row>
    <row r="4" spans="1:36" x14ac:dyDescent="0.2">
      <c r="A4" s="1" t="s">
        <v>220</v>
      </c>
      <c r="B4" s="1" t="s">
        <v>225</v>
      </c>
      <c r="C4" s="1" t="s">
        <v>451</v>
      </c>
      <c r="D4" s="1" t="s">
        <v>542</v>
      </c>
      <c r="E4" s="3">
        <v>58</v>
      </c>
      <c r="F4" s="3">
        <v>0</v>
      </c>
      <c r="G4" s="3">
        <v>0.13333333333333333</v>
      </c>
      <c r="H4" s="3">
        <v>0</v>
      </c>
      <c r="I4" s="3">
        <v>0</v>
      </c>
      <c r="J4" s="3">
        <v>0</v>
      </c>
      <c r="K4" s="3">
        <v>0</v>
      </c>
      <c r="L4" s="3">
        <v>0.76477777777777778</v>
      </c>
      <c r="M4" s="3">
        <v>0</v>
      </c>
      <c r="N4" s="3">
        <v>0</v>
      </c>
      <c r="O4" s="3">
        <f>SUM(Table2[[#This Row],[Qualified Social Work Staff Hours]:[Other Social Work Staff Hours]])/Table2[[#This Row],[MDS Census]]</f>
        <v>0</v>
      </c>
      <c r="P4" s="3">
        <v>0</v>
      </c>
      <c r="Q4" s="3">
        <v>0</v>
      </c>
      <c r="R4" s="3">
        <f>SUM(Table2[[#This Row],[Qualified Activities Professional Hours]:[Other Activities Professional Hours]])/Table2[[#This Row],[MDS Census]]</f>
        <v>0</v>
      </c>
      <c r="S4" s="3">
        <v>1.0586666666666666</v>
      </c>
      <c r="T4" s="3">
        <v>5.767222222222224</v>
      </c>
      <c r="U4" s="3">
        <v>0</v>
      </c>
      <c r="V4" s="3">
        <f>SUM(Table2[[#This Row],[Occupational Therapist Hours]:[OT Aide Hours]])/Table2[[#This Row],[MDS Census]]</f>
        <v>0.11768773946360156</v>
      </c>
      <c r="W4" s="3">
        <v>5.5111111111111111</v>
      </c>
      <c r="X4" s="3">
        <v>2.6505555555555556</v>
      </c>
      <c r="Y4" s="3">
        <v>0</v>
      </c>
      <c r="Z4" s="3">
        <f>SUM(Table2[[#This Row],[Physical Therapist (PT) Hours]:[PT Aide Hours]])/Table2[[#This Row],[MDS Census]]</f>
        <v>0.14071839080459772</v>
      </c>
      <c r="AA4" s="3">
        <v>0</v>
      </c>
      <c r="AB4" s="3">
        <v>0</v>
      </c>
      <c r="AC4" s="3">
        <v>0</v>
      </c>
      <c r="AD4" s="3">
        <v>0</v>
      </c>
      <c r="AE4" s="3">
        <v>0</v>
      </c>
      <c r="AF4" s="3">
        <v>0</v>
      </c>
      <c r="AG4" s="3">
        <v>0</v>
      </c>
      <c r="AH4" s="1" t="s">
        <v>2</v>
      </c>
      <c r="AI4" s="17">
        <v>3</v>
      </c>
      <c r="AJ4" s="1"/>
    </row>
    <row r="5" spans="1:36" x14ac:dyDescent="0.2">
      <c r="A5" s="1" t="s">
        <v>220</v>
      </c>
      <c r="B5" s="1" t="s">
        <v>226</v>
      </c>
      <c r="C5" s="1" t="s">
        <v>459</v>
      </c>
      <c r="D5" s="1" t="s">
        <v>543</v>
      </c>
      <c r="E5" s="3">
        <v>82.055555555555557</v>
      </c>
      <c r="F5" s="3">
        <v>5.166666666666667</v>
      </c>
      <c r="G5" s="3">
        <v>0.56111111111111112</v>
      </c>
      <c r="H5" s="3">
        <v>0</v>
      </c>
      <c r="I5" s="3">
        <v>1.0825555555555557</v>
      </c>
      <c r="J5" s="3">
        <v>0</v>
      </c>
      <c r="K5" s="3">
        <v>0</v>
      </c>
      <c r="L5" s="3">
        <v>1.683222222222222</v>
      </c>
      <c r="M5" s="3">
        <v>1.2985555555555555</v>
      </c>
      <c r="N5" s="3">
        <v>0</v>
      </c>
      <c r="O5" s="3">
        <f>SUM(Table2[[#This Row],[Qualified Social Work Staff Hours]:[Other Social Work Staff Hours]])/Table2[[#This Row],[MDS Census]]</f>
        <v>1.5825321597833446E-2</v>
      </c>
      <c r="P5" s="3">
        <v>4.0911111111111111</v>
      </c>
      <c r="Q5" s="3">
        <v>25.767444444444457</v>
      </c>
      <c r="R5" s="3">
        <f>SUM(Table2[[#This Row],[Qualified Activities Professional Hours]:[Other Activities Professional Hours]])/Table2[[#This Row],[MDS Census]]</f>
        <v>0.36388219363574831</v>
      </c>
      <c r="S5" s="3">
        <v>4.6547777777777775</v>
      </c>
      <c r="T5" s="3">
        <v>16.166555555555554</v>
      </c>
      <c r="U5" s="3">
        <v>0</v>
      </c>
      <c r="V5" s="3">
        <f>SUM(Table2[[#This Row],[Occupational Therapist Hours]:[OT Aide Hours]])/Table2[[#This Row],[MDS Census]]</f>
        <v>0.25374678402166551</v>
      </c>
      <c r="W5" s="3">
        <v>4.9468888888888882</v>
      </c>
      <c r="X5" s="3">
        <v>12.648666666666667</v>
      </c>
      <c r="Y5" s="3">
        <v>0</v>
      </c>
      <c r="Z5" s="3">
        <f>SUM(Table2[[#This Row],[Physical Therapist (PT) Hours]:[PT Aide Hours]])/Table2[[#This Row],[MDS Census]]</f>
        <v>0.21443466486120516</v>
      </c>
      <c r="AA5" s="3">
        <v>0</v>
      </c>
      <c r="AB5" s="3">
        <v>0</v>
      </c>
      <c r="AC5" s="3">
        <v>0</v>
      </c>
      <c r="AD5" s="3">
        <v>0</v>
      </c>
      <c r="AE5" s="3">
        <v>0</v>
      </c>
      <c r="AF5" s="3">
        <v>0</v>
      </c>
      <c r="AG5" s="3">
        <v>0</v>
      </c>
      <c r="AH5" s="1" t="s">
        <v>3</v>
      </c>
      <c r="AI5" s="17">
        <v>3</v>
      </c>
      <c r="AJ5" s="1"/>
    </row>
    <row r="6" spans="1:36" x14ac:dyDescent="0.2">
      <c r="A6" s="1" t="s">
        <v>220</v>
      </c>
      <c r="B6" s="1" t="s">
        <v>227</v>
      </c>
      <c r="C6" s="1" t="s">
        <v>464</v>
      </c>
      <c r="D6" s="1" t="s">
        <v>544</v>
      </c>
      <c r="E6" s="3">
        <v>109.02222222222223</v>
      </c>
      <c r="F6" s="3">
        <v>5.333333333333333</v>
      </c>
      <c r="G6" s="3">
        <v>0.66666666666666663</v>
      </c>
      <c r="H6" s="3">
        <v>1.3777777777777778</v>
      </c>
      <c r="I6" s="3">
        <v>5.4222222222222225</v>
      </c>
      <c r="J6" s="3">
        <v>0</v>
      </c>
      <c r="K6" s="3">
        <v>0</v>
      </c>
      <c r="L6" s="3">
        <v>2.1544444444444446</v>
      </c>
      <c r="M6" s="3">
        <v>5.3138888888888891</v>
      </c>
      <c r="N6" s="3">
        <v>5.447222222222222</v>
      </c>
      <c r="O6" s="3">
        <f>SUM(Table2[[#This Row],[Qualified Social Work Staff Hours]:[Other Social Work Staff Hours]])/Table2[[#This Row],[MDS Census]]</f>
        <v>9.8705666530778641E-2</v>
      </c>
      <c r="P6" s="3">
        <v>5.4</v>
      </c>
      <c r="Q6" s="3">
        <v>15.127777777777778</v>
      </c>
      <c r="R6" s="3">
        <f>SUM(Table2[[#This Row],[Qualified Activities Professional Hours]:[Other Activities Professional Hours]])/Table2[[#This Row],[MDS Census]]</f>
        <v>0.18828984916428862</v>
      </c>
      <c r="S6" s="3">
        <v>8.3772222222222208</v>
      </c>
      <c r="T6" s="3">
        <v>10.018888888888887</v>
      </c>
      <c r="U6" s="3">
        <v>0</v>
      </c>
      <c r="V6" s="3">
        <f>SUM(Table2[[#This Row],[Occupational Therapist Hours]:[OT Aide Hours]])/Table2[[#This Row],[MDS Census]]</f>
        <v>0.16873726049735013</v>
      </c>
      <c r="W6" s="3">
        <v>4.709777777777779</v>
      </c>
      <c r="X6" s="3">
        <v>13.882444444444443</v>
      </c>
      <c r="Y6" s="3">
        <v>0</v>
      </c>
      <c r="Z6" s="3">
        <f>SUM(Table2[[#This Row],[Physical Therapist (PT) Hours]:[PT Aide Hours]])/Table2[[#This Row],[MDS Census]]</f>
        <v>0.17053607827150427</v>
      </c>
      <c r="AA6" s="3">
        <v>0</v>
      </c>
      <c r="AB6" s="3">
        <v>0</v>
      </c>
      <c r="AC6" s="3">
        <v>0</v>
      </c>
      <c r="AD6" s="3">
        <v>0</v>
      </c>
      <c r="AE6" s="3">
        <v>0</v>
      </c>
      <c r="AF6" s="3">
        <v>0</v>
      </c>
      <c r="AG6" s="3">
        <v>0</v>
      </c>
      <c r="AH6" s="1" t="s">
        <v>4</v>
      </c>
      <c r="AI6" s="17">
        <v>3</v>
      </c>
      <c r="AJ6" s="1"/>
    </row>
    <row r="7" spans="1:36" x14ac:dyDescent="0.2">
      <c r="A7" s="1" t="s">
        <v>220</v>
      </c>
      <c r="B7" s="1" t="s">
        <v>228</v>
      </c>
      <c r="C7" s="1" t="s">
        <v>442</v>
      </c>
      <c r="D7" s="1" t="s">
        <v>534</v>
      </c>
      <c r="E7" s="3">
        <v>120.38888888888889</v>
      </c>
      <c r="F7" s="3">
        <v>4.9777777777777779</v>
      </c>
      <c r="G7" s="3">
        <v>0.14000000000000001</v>
      </c>
      <c r="H7" s="3">
        <v>0.6915555555555557</v>
      </c>
      <c r="I7" s="3">
        <v>4.0305555555555559</v>
      </c>
      <c r="J7" s="3">
        <v>0</v>
      </c>
      <c r="K7" s="3">
        <v>0</v>
      </c>
      <c r="L7" s="3">
        <v>15.343444444444446</v>
      </c>
      <c r="M7" s="3">
        <v>0</v>
      </c>
      <c r="N7" s="3">
        <v>9.9472222222222229</v>
      </c>
      <c r="O7" s="3">
        <f>SUM(Table2[[#This Row],[Qualified Social Work Staff Hours]:[Other Social Work Staff Hours]])/Table2[[#This Row],[MDS Census]]</f>
        <v>8.2625749884633143E-2</v>
      </c>
      <c r="P7" s="3">
        <v>0</v>
      </c>
      <c r="Q7" s="3">
        <v>0</v>
      </c>
      <c r="R7" s="3">
        <f>SUM(Table2[[#This Row],[Qualified Activities Professional Hours]:[Other Activities Professional Hours]])/Table2[[#This Row],[MDS Census]]</f>
        <v>0</v>
      </c>
      <c r="S7" s="3">
        <v>7.0495555555555534</v>
      </c>
      <c r="T7" s="3">
        <v>8.5104444444444471</v>
      </c>
      <c r="U7" s="3">
        <v>0</v>
      </c>
      <c r="V7" s="3">
        <f>SUM(Table2[[#This Row],[Occupational Therapist Hours]:[OT Aide Hours]])/Table2[[#This Row],[MDS Census]]</f>
        <v>0.12924780802953392</v>
      </c>
      <c r="W7" s="3">
        <v>6.2638888888888875</v>
      </c>
      <c r="X7" s="3">
        <v>10.091111111111109</v>
      </c>
      <c r="Y7" s="3">
        <v>1.176333333333333</v>
      </c>
      <c r="Z7" s="3">
        <f>SUM(Table2[[#This Row],[Physical Therapist (PT) Hours]:[PT Aide Hours]])/Table2[[#This Row],[MDS Census]]</f>
        <v>0.1456225196123673</v>
      </c>
      <c r="AA7" s="3">
        <v>0</v>
      </c>
      <c r="AB7" s="3">
        <v>0</v>
      </c>
      <c r="AC7" s="3">
        <v>0</v>
      </c>
      <c r="AD7" s="3">
        <v>0</v>
      </c>
      <c r="AE7" s="3">
        <v>0</v>
      </c>
      <c r="AF7" s="3">
        <v>0</v>
      </c>
      <c r="AG7" s="3">
        <v>0</v>
      </c>
      <c r="AH7" s="1" t="s">
        <v>5</v>
      </c>
      <c r="AI7" s="17">
        <v>3</v>
      </c>
      <c r="AJ7" s="1"/>
    </row>
    <row r="8" spans="1:36" x14ac:dyDescent="0.2">
      <c r="A8" s="1" t="s">
        <v>220</v>
      </c>
      <c r="B8" s="1" t="s">
        <v>229</v>
      </c>
      <c r="C8" s="1" t="s">
        <v>442</v>
      </c>
      <c r="D8" s="1" t="s">
        <v>534</v>
      </c>
      <c r="E8" s="3">
        <v>75.288888888888891</v>
      </c>
      <c r="F8" s="3">
        <v>5.5111111111111111</v>
      </c>
      <c r="G8" s="3">
        <v>0.51911111111111052</v>
      </c>
      <c r="H8" s="3">
        <v>0.437</v>
      </c>
      <c r="I8" s="3">
        <v>2.8472222222222223</v>
      </c>
      <c r="J8" s="3">
        <v>0</v>
      </c>
      <c r="K8" s="3">
        <v>5.6</v>
      </c>
      <c r="L8" s="3">
        <v>5.2381111111111123</v>
      </c>
      <c r="M8" s="3">
        <v>5.6</v>
      </c>
      <c r="N8" s="3">
        <v>0</v>
      </c>
      <c r="O8" s="3">
        <f>SUM(Table2[[#This Row],[Qualified Social Work Staff Hours]:[Other Social Work Staff Hours]])/Table2[[#This Row],[MDS Census]]</f>
        <v>7.4380165289256187E-2</v>
      </c>
      <c r="P8" s="3">
        <v>0</v>
      </c>
      <c r="Q8" s="3">
        <v>7.6566666666666654</v>
      </c>
      <c r="R8" s="3">
        <f>SUM(Table2[[#This Row],[Qualified Activities Professional Hours]:[Other Activities Professional Hours]])/Table2[[#This Row],[MDS Census]]</f>
        <v>0.10169716646989373</v>
      </c>
      <c r="S8" s="3">
        <v>2.9312222222222228</v>
      </c>
      <c r="T8" s="3">
        <v>0.81100000000000005</v>
      </c>
      <c r="U8" s="3">
        <v>0</v>
      </c>
      <c r="V8" s="3">
        <f>SUM(Table2[[#This Row],[Occupational Therapist Hours]:[OT Aide Hours]])/Table2[[#This Row],[MDS Census]]</f>
        <v>4.9704840613931531E-2</v>
      </c>
      <c r="W8" s="3">
        <v>5.1931111111111115</v>
      </c>
      <c r="X8" s="3">
        <v>5.633</v>
      </c>
      <c r="Y8" s="3">
        <v>0</v>
      </c>
      <c r="Z8" s="3">
        <f>SUM(Table2[[#This Row],[Physical Therapist (PT) Hours]:[PT Aide Hours]])/Table2[[#This Row],[MDS Census]]</f>
        <v>0.14379427390791025</v>
      </c>
      <c r="AA8" s="3">
        <v>0</v>
      </c>
      <c r="AB8" s="3">
        <v>5.1555555555555559</v>
      </c>
      <c r="AC8" s="3">
        <v>0</v>
      </c>
      <c r="AD8" s="3">
        <v>0</v>
      </c>
      <c r="AE8" s="3">
        <v>0</v>
      </c>
      <c r="AF8" s="3">
        <v>52.483555555555547</v>
      </c>
      <c r="AG8" s="3">
        <v>0</v>
      </c>
      <c r="AH8" s="1" t="s">
        <v>6</v>
      </c>
      <c r="AI8" s="17">
        <v>3</v>
      </c>
      <c r="AJ8" s="1"/>
    </row>
    <row r="9" spans="1:36" x14ac:dyDescent="0.2">
      <c r="A9" s="1" t="s">
        <v>220</v>
      </c>
      <c r="B9" s="1" t="s">
        <v>230</v>
      </c>
      <c r="C9" s="1" t="s">
        <v>447</v>
      </c>
      <c r="D9" s="1" t="s">
        <v>537</v>
      </c>
      <c r="E9" s="3">
        <v>90.62222222222222</v>
      </c>
      <c r="F9" s="3">
        <v>5.2444444444444445</v>
      </c>
      <c r="G9" s="3">
        <v>0.53333333333333333</v>
      </c>
      <c r="H9" s="3">
        <v>0.32777777777777778</v>
      </c>
      <c r="I9" s="3">
        <v>3.9027777777777777</v>
      </c>
      <c r="J9" s="3">
        <v>0</v>
      </c>
      <c r="K9" s="3">
        <v>0</v>
      </c>
      <c r="L9" s="3">
        <v>5.5611111111111109</v>
      </c>
      <c r="M9" s="3">
        <v>5.5111111111111111</v>
      </c>
      <c r="N9" s="3">
        <v>0</v>
      </c>
      <c r="O9" s="3">
        <f>SUM(Table2[[#This Row],[Qualified Social Work Staff Hours]:[Other Social Work Staff Hours]])/Table2[[#This Row],[MDS Census]]</f>
        <v>6.0814124570868072E-2</v>
      </c>
      <c r="P9" s="3">
        <v>5.333333333333333</v>
      </c>
      <c r="Q9" s="3">
        <v>22.005555555555556</v>
      </c>
      <c r="R9" s="3">
        <f>SUM(Table2[[#This Row],[Qualified Activities Professional Hours]:[Other Activities Professional Hours]])/Table2[[#This Row],[MDS Census]]</f>
        <v>0.30167974497302602</v>
      </c>
      <c r="S9" s="3">
        <v>8.0111111111111111</v>
      </c>
      <c r="T9" s="3">
        <v>11.775</v>
      </c>
      <c r="U9" s="3">
        <v>0</v>
      </c>
      <c r="V9" s="3">
        <f>SUM(Table2[[#This Row],[Occupational Therapist Hours]:[OT Aide Hours]])/Table2[[#This Row],[MDS Census]]</f>
        <v>0.21833619421284944</v>
      </c>
      <c r="W9" s="3">
        <v>5.416666666666667</v>
      </c>
      <c r="X9" s="3">
        <v>12.402777777777779</v>
      </c>
      <c r="Y9" s="3">
        <v>0</v>
      </c>
      <c r="Z9" s="3">
        <f>SUM(Table2[[#This Row],[Physical Therapist (PT) Hours]:[PT Aide Hours]])/Table2[[#This Row],[MDS Census]]</f>
        <v>0.19663437959784211</v>
      </c>
      <c r="AA9" s="3">
        <v>0</v>
      </c>
      <c r="AB9" s="3">
        <v>0</v>
      </c>
      <c r="AC9" s="3">
        <v>0</v>
      </c>
      <c r="AD9" s="3">
        <v>0</v>
      </c>
      <c r="AE9" s="3">
        <v>0</v>
      </c>
      <c r="AF9" s="3">
        <v>0</v>
      </c>
      <c r="AG9" s="3">
        <v>0</v>
      </c>
      <c r="AH9" s="1" t="s">
        <v>7</v>
      </c>
      <c r="AI9" s="17">
        <v>3</v>
      </c>
      <c r="AJ9" s="1"/>
    </row>
    <row r="10" spans="1:36" x14ac:dyDescent="0.2">
      <c r="A10" s="1" t="s">
        <v>220</v>
      </c>
      <c r="B10" s="1" t="s">
        <v>231</v>
      </c>
      <c r="C10" s="1" t="s">
        <v>449</v>
      </c>
      <c r="D10" s="1" t="s">
        <v>545</v>
      </c>
      <c r="E10" s="3">
        <v>136.64444444444445</v>
      </c>
      <c r="F10" s="3">
        <v>18.148777777777777</v>
      </c>
      <c r="G10" s="3">
        <v>0.57777777777777772</v>
      </c>
      <c r="H10" s="3">
        <v>0.58888888888888891</v>
      </c>
      <c r="I10" s="3">
        <v>4.5250000000000004</v>
      </c>
      <c r="J10" s="3">
        <v>0</v>
      </c>
      <c r="K10" s="3">
        <v>0</v>
      </c>
      <c r="L10" s="3">
        <v>3.1833333333333331</v>
      </c>
      <c r="M10" s="3">
        <v>5.4222222222222225</v>
      </c>
      <c r="N10" s="3">
        <v>3.9238888888888885</v>
      </c>
      <c r="O10" s="3">
        <f>SUM(Table2[[#This Row],[Qualified Social Work Staff Hours]:[Other Social Work Staff Hours]])/Table2[[#This Row],[MDS Census]]</f>
        <v>6.8397300374044553E-2</v>
      </c>
      <c r="P10" s="3">
        <v>5.2444444444444445</v>
      </c>
      <c r="Q10" s="3">
        <v>7.649111111111111</v>
      </c>
      <c r="R10" s="3">
        <f>SUM(Table2[[#This Row],[Qualified Activities Professional Hours]:[Other Activities Professional Hours]])/Table2[[#This Row],[MDS Census]]</f>
        <v>9.4358432265409006E-2</v>
      </c>
      <c r="S10" s="3">
        <v>5.4372222222222222</v>
      </c>
      <c r="T10" s="3">
        <v>7.174666666666667</v>
      </c>
      <c r="U10" s="3">
        <v>0</v>
      </c>
      <c r="V10" s="3">
        <f>SUM(Table2[[#This Row],[Occupational Therapist Hours]:[OT Aide Hours]])/Table2[[#This Row],[MDS Census]]</f>
        <v>9.2297121483167988E-2</v>
      </c>
      <c r="W10" s="3">
        <v>9.063444444444448</v>
      </c>
      <c r="X10" s="3">
        <v>5.76877777777778</v>
      </c>
      <c r="Y10" s="3">
        <v>0</v>
      </c>
      <c r="Z10" s="3">
        <f>SUM(Table2[[#This Row],[Physical Therapist (PT) Hours]:[PT Aide Hours]])/Table2[[#This Row],[MDS Census]]</f>
        <v>0.108546105057733</v>
      </c>
      <c r="AA10" s="3">
        <v>0</v>
      </c>
      <c r="AB10" s="3">
        <v>0</v>
      </c>
      <c r="AC10" s="3">
        <v>0</v>
      </c>
      <c r="AD10" s="3">
        <v>0</v>
      </c>
      <c r="AE10" s="3">
        <v>0</v>
      </c>
      <c r="AF10" s="3">
        <v>2.7777777777777776E-2</v>
      </c>
      <c r="AG10" s="3">
        <v>0</v>
      </c>
      <c r="AH10" s="1" t="s">
        <v>8</v>
      </c>
      <c r="AI10" s="17">
        <v>3</v>
      </c>
      <c r="AJ10" s="1"/>
    </row>
    <row r="11" spans="1:36" x14ac:dyDescent="0.2">
      <c r="A11" s="1" t="s">
        <v>220</v>
      </c>
      <c r="B11" s="1" t="s">
        <v>232</v>
      </c>
      <c r="C11" s="1" t="s">
        <v>465</v>
      </c>
      <c r="D11" s="1" t="s">
        <v>546</v>
      </c>
      <c r="E11" s="3">
        <v>88.588888888888889</v>
      </c>
      <c r="F11" s="3">
        <v>5.2444444444444445</v>
      </c>
      <c r="G11" s="3">
        <v>0.43333333333333335</v>
      </c>
      <c r="H11" s="3">
        <v>0.4</v>
      </c>
      <c r="I11" s="3">
        <v>3.3777777777777778</v>
      </c>
      <c r="J11" s="3">
        <v>0</v>
      </c>
      <c r="K11" s="3">
        <v>0</v>
      </c>
      <c r="L11" s="3">
        <v>11.249222222222221</v>
      </c>
      <c r="M11" s="3">
        <v>5.6888888888888891</v>
      </c>
      <c r="N11" s="3">
        <v>0</v>
      </c>
      <c r="O11" s="3">
        <f>SUM(Table2[[#This Row],[Qualified Social Work Staff Hours]:[Other Social Work Staff Hours]])/Table2[[#This Row],[MDS Census]]</f>
        <v>6.4216731468706892E-2</v>
      </c>
      <c r="P11" s="3">
        <v>10.405555555555555</v>
      </c>
      <c r="Q11" s="3">
        <v>1.1583333333333334</v>
      </c>
      <c r="R11" s="3">
        <f>SUM(Table2[[#This Row],[Qualified Activities Professional Hours]:[Other Activities Professional Hours]])/Table2[[#This Row],[MDS Census]]</f>
        <v>0.13053430327354823</v>
      </c>
      <c r="S11" s="3">
        <v>14.217777777777782</v>
      </c>
      <c r="T11" s="3">
        <v>9.371888888888888</v>
      </c>
      <c r="U11" s="3">
        <v>0</v>
      </c>
      <c r="V11" s="3">
        <f>SUM(Table2[[#This Row],[Occupational Therapist Hours]:[OT Aide Hours]])/Table2[[#This Row],[MDS Census]]</f>
        <v>0.26628245327981942</v>
      </c>
      <c r="W11" s="3">
        <v>14.714666666666666</v>
      </c>
      <c r="X11" s="3">
        <v>10.421888888888891</v>
      </c>
      <c r="Y11" s="3">
        <v>0</v>
      </c>
      <c r="Z11" s="3">
        <f>SUM(Table2[[#This Row],[Physical Therapist (PT) Hours]:[PT Aide Hours]])/Table2[[#This Row],[MDS Census]]</f>
        <v>0.28374388561394709</v>
      </c>
      <c r="AA11" s="3">
        <v>0</v>
      </c>
      <c r="AB11" s="3">
        <v>0</v>
      </c>
      <c r="AC11" s="3">
        <v>0</v>
      </c>
      <c r="AD11" s="3">
        <v>0</v>
      </c>
      <c r="AE11" s="3">
        <v>0</v>
      </c>
      <c r="AF11" s="3">
        <v>0</v>
      </c>
      <c r="AG11" s="3">
        <v>0</v>
      </c>
      <c r="AH11" s="1" t="s">
        <v>9</v>
      </c>
      <c r="AI11" s="17">
        <v>3</v>
      </c>
      <c r="AJ11" s="1"/>
    </row>
    <row r="12" spans="1:36" x14ac:dyDescent="0.2">
      <c r="A12" s="1" t="s">
        <v>220</v>
      </c>
      <c r="B12" s="1" t="s">
        <v>233</v>
      </c>
      <c r="C12" s="1" t="s">
        <v>466</v>
      </c>
      <c r="D12" s="1" t="s">
        <v>545</v>
      </c>
      <c r="E12" s="3">
        <v>131.45555555555555</v>
      </c>
      <c r="F12" s="3">
        <v>0.80855555555555547</v>
      </c>
      <c r="G12" s="3">
        <v>0</v>
      </c>
      <c r="H12" s="3">
        <v>0</v>
      </c>
      <c r="I12" s="3">
        <v>8.611111111111111E-2</v>
      </c>
      <c r="J12" s="3">
        <v>0</v>
      </c>
      <c r="K12" s="3">
        <v>0</v>
      </c>
      <c r="L12" s="3">
        <v>4.5697777777777784</v>
      </c>
      <c r="M12" s="3">
        <v>5.0873333333333335</v>
      </c>
      <c r="N12" s="3">
        <v>2.9108888888888886</v>
      </c>
      <c r="O12" s="3">
        <f>SUM(Table2[[#This Row],[Qualified Social Work Staff Hours]:[Other Social Work Staff Hours]])/Table2[[#This Row],[MDS Census]]</f>
        <v>6.084354661482546E-2</v>
      </c>
      <c r="P12" s="3">
        <v>4.8605555555555569</v>
      </c>
      <c r="Q12" s="3">
        <v>20.189111111111107</v>
      </c>
      <c r="R12" s="3">
        <f>SUM(Table2[[#This Row],[Qualified Activities Professional Hours]:[Other Activities Professional Hours]])/Table2[[#This Row],[MDS Census]]</f>
        <v>0.19055616600456426</v>
      </c>
      <c r="S12" s="3">
        <v>12.926333333333339</v>
      </c>
      <c r="T12" s="3">
        <v>10.079111111111112</v>
      </c>
      <c r="U12" s="3">
        <v>0</v>
      </c>
      <c r="V12" s="3">
        <f>SUM(Table2[[#This Row],[Occupational Therapist Hours]:[OT Aide Hours]])/Table2[[#This Row],[MDS Census]]</f>
        <v>0.17500549404107857</v>
      </c>
      <c r="W12" s="3">
        <v>14.414666666666671</v>
      </c>
      <c r="X12" s="3">
        <v>15.300444444444446</v>
      </c>
      <c r="Y12" s="3">
        <v>0</v>
      </c>
      <c r="Z12" s="3">
        <f>SUM(Table2[[#This Row],[Physical Therapist (PT) Hours]:[PT Aide Hours]])/Table2[[#This Row],[MDS Census]]</f>
        <v>0.22604682613473084</v>
      </c>
      <c r="AA12" s="3">
        <v>0</v>
      </c>
      <c r="AB12" s="3">
        <v>0</v>
      </c>
      <c r="AC12" s="3">
        <v>0</v>
      </c>
      <c r="AD12" s="3">
        <v>0</v>
      </c>
      <c r="AE12" s="3">
        <v>0</v>
      </c>
      <c r="AF12" s="3">
        <v>0</v>
      </c>
      <c r="AG12" s="3">
        <v>0</v>
      </c>
      <c r="AH12" s="1" t="s">
        <v>10</v>
      </c>
      <c r="AI12" s="17">
        <v>3</v>
      </c>
      <c r="AJ12" s="1"/>
    </row>
    <row r="13" spans="1:36" x14ac:dyDescent="0.2">
      <c r="A13" s="1" t="s">
        <v>220</v>
      </c>
      <c r="B13" s="1" t="s">
        <v>234</v>
      </c>
      <c r="C13" s="1" t="s">
        <v>454</v>
      </c>
      <c r="D13" s="1" t="s">
        <v>534</v>
      </c>
      <c r="E13" s="3">
        <v>85.477777777777774</v>
      </c>
      <c r="F13" s="3">
        <v>5.4833333333333334</v>
      </c>
      <c r="G13" s="3">
        <v>0.41666666666666669</v>
      </c>
      <c r="H13" s="3">
        <v>0.32222222222222224</v>
      </c>
      <c r="I13" s="3">
        <v>5.2222222222222223</v>
      </c>
      <c r="J13" s="3">
        <v>0</v>
      </c>
      <c r="K13" s="3">
        <v>0</v>
      </c>
      <c r="L13" s="3">
        <v>3.9750000000000001</v>
      </c>
      <c r="M13" s="3">
        <v>4.0888888888888886</v>
      </c>
      <c r="N13" s="3">
        <v>3.3361111111111112</v>
      </c>
      <c r="O13" s="3">
        <f>SUM(Table2[[#This Row],[Qualified Social Work Staff Hours]:[Other Social Work Staff Hours]])/Table2[[#This Row],[MDS Census]]</f>
        <v>8.6864682178603922E-2</v>
      </c>
      <c r="P13" s="3">
        <v>5.4222222222222225</v>
      </c>
      <c r="Q13" s="3">
        <v>9.375</v>
      </c>
      <c r="R13" s="3">
        <f>SUM(Table2[[#This Row],[Qualified Activities Professional Hours]:[Other Activities Professional Hours]])/Table2[[#This Row],[MDS Census]]</f>
        <v>0.17311191992720656</v>
      </c>
      <c r="S13" s="3">
        <v>16.736111111111111</v>
      </c>
      <c r="T13" s="3">
        <v>0</v>
      </c>
      <c r="U13" s="3">
        <v>0</v>
      </c>
      <c r="V13" s="3">
        <f>SUM(Table2[[#This Row],[Occupational Therapist Hours]:[OT Aide Hours]])/Table2[[#This Row],[MDS Census]]</f>
        <v>0.19579487846093852</v>
      </c>
      <c r="W13" s="3">
        <v>5.5638888888888891</v>
      </c>
      <c r="X13" s="3">
        <v>3.036111111111111</v>
      </c>
      <c r="Y13" s="3">
        <v>0</v>
      </c>
      <c r="Z13" s="3">
        <f>SUM(Table2[[#This Row],[Physical Therapist (PT) Hours]:[PT Aide Hours]])/Table2[[#This Row],[MDS Census]]</f>
        <v>0.10061094501494866</v>
      </c>
      <c r="AA13" s="3">
        <v>0</v>
      </c>
      <c r="AB13" s="3">
        <v>0</v>
      </c>
      <c r="AC13" s="3">
        <v>0</v>
      </c>
      <c r="AD13" s="3">
        <v>0</v>
      </c>
      <c r="AE13" s="3">
        <v>0</v>
      </c>
      <c r="AF13" s="3">
        <v>0</v>
      </c>
      <c r="AG13" s="3">
        <v>0</v>
      </c>
      <c r="AH13" s="1" t="s">
        <v>11</v>
      </c>
      <c r="AI13" s="17">
        <v>3</v>
      </c>
      <c r="AJ13" s="1"/>
    </row>
    <row r="14" spans="1:36" x14ac:dyDescent="0.2">
      <c r="A14" s="1" t="s">
        <v>220</v>
      </c>
      <c r="B14" s="1" t="s">
        <v>235</v>
      </c>
      <c r="C14" s="1" t="s">
        <v>448</v>
      </c>
      <c r="D14" s="1" t="s">
        <v>534</v>
      </c>
      <c r="E14" s="3">
        <v>154.14444444444445</v>
      </c>
      <c r="F14" s="3">
        <v>5.447222222222222</v>
      </c>
      <c r="G14" s="3">
        <v>0</v>
      </c>
      <c r="H14" s="3">
        <v>0</v>
      </c>
      <c r="I14" s="3">
        <v>5.177777777777778</v>
      </c>
      <c r="J14" s="3">
        <v>0</v>
      </c>
      <c r="K14" s="3">
        <v>0</v>
      </c>
      <c r="L14" s="3">
        <v>5.4416666666666664</v>
      </c>
      <c r="M14" s="3">
        <v>3.0416666666666665</v>
      </c>
      <c r="N14" s="3">
        <v>8.6138888888888889</v>
      </c>
      <c r="O14" s="3">
        <f>SUM(Table2[[#This Row],[Qualified Social Work Staff Hours]:[Other Social Work Staff Hours]])/Table2[[#This Row],[MDS Census]]</f>
        <v>7.5614502991422181E-2</v>
      </c>
      <c r="P14" s="3">
        <v>5.1277777777777782</v>
      </c>
      <c r="Q14" s="3">
        <v>14.975</v>
      </c>
      <c r="R14" s="3">
        <f>SUM(Table2[[#This Row],[Qualified Activities Professional Hours]:[Other Activities Professional Hours]])/Table2[[#This Row],[MDS Census]]</f>
        <v>0.13041519498306062</v>
      </c>
      <c r="S14" s="3">
        <v>9.7694444444444439</v>
      </c>
      <c r="T14" s="3">
        <v>11.622222222222222</v>
      </c>
      <c r="U14" s="3">
        <v>0</v>
      </c>
      <c r="V14" s="3">
        <f>SUM(Table2[[#This Row],[Occupational Therapist Hours]:[OT Aide Hours]])/Table2[[#This Row],[MDS Census]]</f>
        <v>0.13877676061414257</v>
      </c>
      <c r="W14" s="3">
        <v>14.905555555555555</v>
      </c>
      <c r="X14" s="3">
        <v>13.797222222222222</v>
      </c>
      <c r="Y14" s="3">
        <v>0</v>
      </c>
      <c r="Z14" s="3">
        <f>SUM(Table2[[#This Row],[Physical Therapist (PT) Hours]:[PT Aide Hours]])/Table2[[#This Row],[MDS Census]]</f>
        <v>0.1862070208318316</v>
      </c>
      <c r="AA14" s="3">
        <v>0</v>
      </c>
      <c r="AB14" s="3">
        <v>0</v>
      </c>
      <c r="AC14" s="3">
        <v>0</v>
      </c>
      <c r="AD14" s="3">
        <v>0</v>
      </c>
      <c r="AE14" s="3">
        <v>0</v>
      </c>
      <c r="AF14" s="3">
        <v>0</v>
      </c>
      <c r="AG14" s="3">
        <v>0</v>
      </c>
      <c r="AH14" s="1" t="s">
        <v>12</v>
      </c>
      <c r="AI14" s="17">
        <v>3</v>
      </c>
      <c r="AJ14" s="1"/>
    </row>
    <row r="15" spans="1:36" x14ac:dyDescent="0.2">
      <c r="A15" s="1" t="s">
        <v>220</v>
      </c>
      <c r="B15" s="1" t="s">
        <v>236</v>
      </c>
      <c r="C15" s="1" t="s">
        <v>467</v>
      </c>
      <c r="D15" s="1" t="s">
        <v>534</v>
      </c>
      <c r="E15" s="3">
        <v>113.25555555555556</v>
      </c>
      <c r="F15" s="3">
        <v>5.6</v>
      </c>
      <c r="G15" s="3">
        <v>0.60222222222222199</v>
      </c>
      <c r="H15" s="3">
        <v>6.222222222222222E-2</v>
      </c>
      <c r="I15" s="3">
        <v>0</v>
      </c>
      <c r="J15" s="3">
        <v>0</v>
      </c>
      <c r="K15" s="3">
        <v>0</v>
      </c>
      <c r="L15" s="3">
        <v>4.5773333333333337</v>
      </c>
      <c r="M15" s="3">
        <v>6.7555555555555555</v>
      </c>
      <c r="N15" s="3">
        <v>0</v>
      </c>
      <c r="O15" s="3">
        <f>SUM(Table2[[#This Row],[Qualified Social Work Staff Hours]:[Other Social Work Staff Hours]])/Table2[[#This Row],[MDS Census]]</f>
        <v>5.9648778573530854E-2</v>
      </c>
      <c r="P15" s="3">
        <v>0</v>
      </c>
      <c r="Q15" s="3">
        <v>14.862555555555543</v>
      </c>
      <c r="R15" s="3">
        <f>SUM(Table2[[#This Row],[Qualified Activities Professional Hours]:[Other Activities Professional Hours]])/Table2[[#This Row],[MDS Census]]</f>
        <v>0.13123025605807895</v>
      </c>
      <c r="S15" s="3">
        <v>9.9592222222222198</v>
      </c>
      <c r="T15" s="3">
        <v>0.67288888888888887</v>
      </c>
      <c r="U15" s="3">
        <v>0</v>
      </c>
      <c r="V15" s="3">
        <f>SUM(Table2[[#This Row],[Occupational Therapist Hours]:[OT Aide Hours]])/Table2[[#This Row],[MDS Census]]</f>
        <v>9.3877170607279473E-2</v>
      </c>
      <c r="W15" s="3">
        <v>11.240666666666666</v>
      </c>
      <c r="X15" s="3">
        <v>1.4666666666666666</v>
      </c>
      <c r="Y15" s="3">
        <v>0</v>
      </c>
      <c r="Z15" s="3">
        <f>SUM(Table2[[#This Row],[Physical Therapist (PT) Hours]:[PT Aide Hours]])/Table2[[#This Row],[MDS Census]]</f>
        <v>0.11220052977533601</v>
      </c>
      <c r="AA15" s="3">
        <v>0</v>
      </c>
      <c r="AB15" s="3">
        <v>0</v>
      </c>
      <c r="AC15" s="3">
        <v>0</v>
      </c>
      <c r="AD15" s="3">
        <v>0</v>
      </c>
      <c r="AE15" s="3">
        <v>0</v>
      </c>
      <c r="AF15" s="3">
        <v>0</v>
      </c>
      <c r="AG15" s="3">
        <v>0</v>
      </c>
      <c r="AH15" s="1" t="s">
        <v>13</v>
      </c>
      <c r="AI15" s="17">
        <v>3</v>
      </c>
      <c r="AJ15" s="1"/>
    </row>
    <row r="16" spans="1:36" x14ac:dyDescent="0.2">
      <c r="A16" s="1" t="s">
        <v>220</v>
      </c>
      <c r="B16" s="1" t="s">
        <v>237</v>
      </c>
      <c r="C16" s="1" t="s">
        <v>465</v>
      </c>
      <c r="D16" s="1" t="s">
        <v>547</v>
      </c>
      <c r="E16" s="3">
        <v>111.5</v>
      </c>
      <c r="F16" s="3">
        <v>4.4444444444444446</v>
      </c>
      <c r="G16" s="3">
        <v>0.77000000000000024</v>
      </c>
      <c r="H16" s="3">
        <v>0.66311111111111121</v>
      </c>
      <c r="I16" s="3">
        <v>4.3166666666666664</v>
      </c>
      <c r="J16" s="3">
        <v>0</v>
      </c>
      <c r="K16" s="3">
        <v>0</v>
      </c>
      <c r="L16" s="3">
        <v>2.6646666666666667</v>
      </c>
      <c r="M16" s="3">
        <v>9.3760000000000012</v>
      </c>
      <c r="N16" s="3">
        <v>0</v>
      </c>
      <c r="O16" s="3">
        <f>SUM(Table2[[#This Row],[Qualified Social Work Staff Hours]:[Other Social Work Staff Hours]])/Table2[[#This Row],[MDS Census]]</f>
        <v>8.408968609865472E-2</v>
      </c>
      <c r="P16" s="3">
        <v>0</v>
      </c>
      <c r="Q16" s="3">
        <v>13.442666666666664</v>
      </c>
      <c r="R16" s="3">
        <f>SUM(Table2[[#This Row],[Qualified Activities Professional Hours]:[Other Activities Professional Hours]])/Table2[[#This Row],[MDS Census]]</f>
        <v>0.12056203288490282</v>
      </c>
      <c r="S16" s="3">
        <v>1.9075555555555552</v>
      </c>
      <c r="T16" s="3">
        <v>5.0716666666666672</v>
      </c>
      <c r="U16" s="3">
        <v>0</v>
      </c>
      <c r="V16" s="3">
        <f>SUM(Table2[[#This Row],[Occupational Therapist Hours]:[OT Aide Hours]])/Table2[[#This Row],[MDS Census]]</f>
        <v>6.2593921275535633E-2</v>
      </c>
      <c r="W16" s="3">
        <v>2.6201111111111119</v>
      </c>
      <c r="X16" s="3">
        <v>9.2343333333333337</v>
      </c>
      <c r="Y16" s="3">
        <v>0</v>
      </c>
      <c r="Z16" s="3">
        <f>SUM(Table2[[#This Row],[Physical Therapist (PT) Hours]:[PT Aide Hours]])/Table2[[#This Row],[MDS Census]]</f>
        <v>0.1063178873941206</v>
      </c>
      <c r="AA16" s="3">
        <v>0</v>
      </c>
      <c r="AB16" s="3">
        <v>4.7591111111111113</v>
      </c>
      <c r="AC16" s="3">
        <v>0</v>
      </c>
      <c r="AD16" s="3">
        <v>0</v>
      </c>
      <c r="AE16" s="3">
        <v>0</v>
      </c>
      <c r="AF16" s="3">
        <v>0.10177777777777777</v>
      </c>
      <c r="AG16" s="3">
        <v>0</v>
      </c>
      <c r="AH16" s="1" t="s">
        <v>14</v>
      </c>
      <c r="AI16" s="17">
        <v>3</v>
      </c>
      <c r="AJ16" s="1"/>
    </row>
    <row r="17" spans="1:36" x14ac:dyDescent="0.2">
      <c r="A17" s="1" t="s">
        <v>220</v>
      </c>
      <c r="B17" s="1" t="s">
        <v>238</v>
      </c>
      <c r="C17" s="1" t="s">
        <v>465</v>
      </c>
      <c r="D17" s="1" t="s">
        <v>547</v>
      </c>
      <c r="E17" s="3">
        <v>188.53333333333333</v>
      </c>
      <c r="F17" s="3">
        <v>0</v>
      </c>
      <c r="G17" s="3">
        <v>0.76666666666666672</v>
      </c>
      <c r="H17" s="3">
        <v>2.3611111111111112</v>
      </c>
      <c r="I17" s="3">
        <v>12.377777777777778</v>
      </c>
      <c r="J17" s="3">
        <v>0</v>
      </c>
      <c r="K17" s="3">
        <v>0</v>
      </c>
      <c r="L17" s="3">
        <v>8.8888888888888893</v>
      </c>
      <c r="M17" s="3">
        <v>12.041666666666666</v>
      </c>
      <c r="N17" s="3">
        <v>0</v>
      </c>
      <c r="O17" s="3">
        <f>SUM(Table2[[#This Row],[Qualified Social Work Staff Hours]:[Other Social Work Staff Hours]])/Table2[[#This Row],[MDS Census]]</f>
        <v>6.3870226308345115E-2</v>
      </c>
      <c r="P17" s="3">
        <v>0</v>
      </c>
      <c r="Q17" s="3">
        <v>6.6027777777777779</v>
      </c>
      <c r="R17" s="3">
        <f>SUM(Table2[[#This Row],[Qualified Activities Professional Hours]:[Other Activities Professional Hours]])/Table2[[#This Row],[MDS Census]]</f>
        <v>3.5021805752003775E-2</v>
      </c>
      <c r="S17" s="3">
        <v>13.611111111111111</v>
      </c>
      <c r="T17" s="3">
        <v>10.502777777777778</v>
      </c>
      <c r="U17" s="3">
        <v>0</v>
      </c>
      <c r="V17" s="3">
        <f>SUM(Table2[[#This Row],[Occupational Therapist Hours]:[OT Aide Hours]])/Table2[[#This Row],[MDS Census]]</f>
        <v>0.12790252239509664</v>
      </c>
      <c r="W17" s="3">
        <v>18.508333333333333</v>
      </c>
      <c r="X17" s="3">
        <v>13.227777777777778</v>
      </c>
      <c r="Y17" s="3">
        <v>0</v>
      </c>
      <c r="Z17" s="3">
        <f>SUM(Table2[[#This Row],[Physical Therapist (PT) Hours]:[PT Aide Hours]])/Table2[[#This Row],[MDS Census]]</f>
        <v>0.16833156529938709</v>
      </c>
      <c r="AA17" s="3">
        <v>0</v>
      </c>
      <c r="AB17" s="3">
        <v>0</v>
      </c>
      <c r="AC17" s="3">
        <v>0</v>
      </c>
      <c r="AD17" s="3">
        <v>0</v>
      </c>
      <c r="AE17" s="3">
        <v>0</v>
      </c>
      <c r="AF17" s="3">
        <v>47.774999999999999</v>
      </c>
      <c r="AG17" s="3">
        <v>0</v>
      </c>
      <c r="AH17" s="1" t="s">
        <v>15</v>
      </c>
      <c r="AI17" s="17">
        <v>3</v>
      </c>
      <c r="AJ17" s="1"/>
    </row>
    <row r="18" spans="1:36" x14ac:dyDescent="0.2">
      <c r="A18" s="1" t="s">
        <v>220</v>
      </c>
      <c r="B18" s="1" t="s">
        <v>239</v>
      </c>
      <c r="C18" s="1" t="s">
        <v>465</v>
      </c>
      <c r="D18" s="1" t="s">
        <v>547</v>
      </c>
      <c r="E18" s="3">
        <v>170.32222222222222</v>
      </c>
      <c r="F18" s="3">
        <v>5.4222222222222225</v>
      </c>
      <c r="G18" s="3">
        <v>2.6666666666666665</v>
      </c>
      <c r="H18" s="3">
        <v>1.1944444444444444</v>
      </c>
      <c r="I18" s="3">
        <v>7.802777777777778</v>
      </c>
      <c r="J18" s="3">
        <v>0</v>
      </c>
      <c r="K18" s="3">
        <v>0</v>
      </c>
      <c r="L18" s="3">
        <v>3.5081111111111101</v>
      </c>
      <c r="M18" s="3">
        <v>5.4222222222222225</v>
      </c>
      <c r="N18" s="3">
        <v>8.8694444444444436</v>
      </c>
      <c r="O18" s="3">
        <f>SUM(Table2[[#This Row],[Qualified Social Work Staff Hours]:[Other Social Work Staff Hours]])/Table2[[#This Row],[MDS Census]]</f>
        <v>8.3909583143062169E-2</v>
      </c>
      <c r="P18" s="3">
        <v>5.0666666666666664</v>
      </c>
      <c r="Q18" s="3">
        <v>19.669444444444444</v>
      </c>
      <c r="R18" s="3">
        <f>SUM(Table2[[#This Row],[Qualified Activities Professional Hours]:[Other Activities Professional Hours]])/Table2[[#This Row],[MDS Census]]</f>
        <v>0.14523126100854589</v>
      </c>
      <c r="S18" s="3">
        <v>12.635333333333334</v>
      </c>
      <c r="T18" s="3">
        <v>11.810111111111109</v>
      </c>
      <c r="U18" s="3">
        <v>0</v>
      </c>
      <c r="V18" s="3">
        <f>SUM(Table2[[#This Row],[Occupational Therapist Hours]:[OT Aide Hours]])/Table2[[#This Row],[MDS Census]]</f>
        <v>0.14352469176071497</v>
      </c>
      <c r="W18" s="3">
        <v>9.8559999999999999</v>
      </c>
      <c r="X18" s="3">
        <v>13.554777777777776</v>
      </c>
      <c r="Y18" s="3">
        <v>0</v>
      </c>
      <c r="Z18" s="3">
        <f>SUM(Table2[[#This Row],[Physical Therapist (PT) Hours]:[PT Aide Hours]])/Table2[[#This Row],[MDS Census]]</f>
        <v>0.13744993150238108</v>
      </c>
      <c r="AA18" s="3">
        <v>0</v>
      </c>
      <c r="AB18" s="3">
        <v>0</v>
      </c>
      <c r="AC18" s="3">
        <v>0</v>
      </c>
      <c r="AD18" s="3">
        <v>0</v>
      </c>
      <c r="AE18" s="3">
        <v>0</v>
      </c>
      <c r="AF18" s="3">
        <v>0</v>
      </c>
      <c r="AG18" s="3">
        <v>0</v>
      </c>
      <c r="AH18" s="1" t="s">
        <v>16</v>
      </c>
      <c r="AI18" s="17">
        <v>3</v>
      </c>
      <c r="AJ18" s="1"/>
    </row>
    <row r="19" spans="1:36" x14ac:dyDescent="0.2">
      <c r="A19" s="1" t="s">
        <v>220</v>
      </c>
      <c r="B19" s="1" t="s">
        <v>240</v>
      </c>
      <c r="C19" s="1" t="s">
        <v>468</v>
      </c>
      <c r="D19" s="1" t="s">
        <v>548</v>
      </c>
      <c r="E19" s="3">
        <v>98.4</v>
      </c>
      <c r="F19" s="3">
        <v>4.9777777777777779</v>
      </c>
      <c r="G19" s="3">
        <v>0.7055555555555556</v>
      </c>
      <c r="H19" s="3">
        <v>0.42499999999999999</v>
      </c>
      <c r="I19" s="3">
        <v>4.7777777777777777</v>
      </c>
      <c r="J19" s="3">
        <v>0</v>
      </c>
      <c r="K19" s="3">
        <v>2.8333333333333335</v>
      </c>
      <c r="L19" s="3">
        <v>1.5576666666666663</v>
      </c>
      <c r="M19" s="3">
        <v>5.5111111111111111</v>
      </c>
      <c r="N19" s="3">
        <v>4.0305555555555559</v>
      </c>
      <c r="O19" s="3">
        <f>SUM(Table2[[#This Row],[Qualified Social Work Staff Hours]:[Other Social Work Staff Hours]])/Table2[[#This Row],[MDS Census]]</f>
        <v>9.6968157181571826E-2</v>
      </c>
      <c r="P19" s="3">
        <v>11.133333333333333</v>
      </c>
      <c r="Q19" s="3">
        <v>19.255555555555556</v>
      </c>
      <c r="R19" s="3">
        <f>SUM(Table2[[#This Row],[Qualified Activities Professional Hours]:[Other Activities Professional Hours]])/Table2[[#This Row],[MDS Census]]</f>
        <v>0.30883017163504967</v>
      </c>
      <c r="S19" s="3">
        <v>4.5667777777777765</v>
      </c>
      <c r="T19" s="3">
        <v>7.2703333333333324</v>
      </c>
      <c r="U19" s="3">
        <v>0</v>
      </c>
      <c r="V19" s="3">
        <f>SUM(Table2[[#This Row],[Occupational Therapist Hours]:[OT Aide Hours]])/Table2[[#This Row],[MDS Census]]</f>
        <v>0.12029584462511289</v>
      </c>
      <c r="W19" s="3">
        <v>4.6367777777777786</v>
      </c>
      <c r="X19" s="3">
        <v>5.368666666666666</v>
      </c>
      <c r="Y19" s="3">
        <v>0</v>
      </c>
      <c r="Z19" s="3">
        <f>SUM(Table2[[#This Row],[Physical Therapist (PT) Hours]:[PT Aide Hours]])/Table2[[#This Row],[MDS Census]]</f>
        <v>0.10168134598012646</v>
      </c>
      <c r="AA19" s="3">
        <v>0</v>
      </c>
      <c r="AB19" s="3">
        <v>0</v>
      </c>
      <c r="AC19" s="3">
        <v>0</v>
      </c>
      <c r="AD19" s="3">
        <v>2.4916666666666667</v>
      </c>
      <c r="AE19" s="3">
        <v>0</v>
      </c>
      <c r="AF19" s="3">
        <v>0</v>
      </c>
      <c r="AG19" s="3">
        <v>0</v>
      </c>
      <c r="AH19" s="1" t="s">
        <v>17</v>
      </c>
      <c r="AI19" s="17">
        <v>3</v>
      </c>
      <c r="AJ19" s="1"/>
    </row>
    <row r="20" spans="1:36" x14ac:dyDescent="0.2">
      <c r="A20" s="1" t="s">
        <v>220</v>
      </c>
      <c r="B20" s="1" t="s">
        <v>241</v>
      </c>
      <c r="C20" s="1" t="s">
        <v>450</v>
      </c>
      <c r="D20" s="1" t="s">
        <v>534</v>
      </c>
      <c r="E20" s="3">
        <v>123.17777777777778</v>
      </c>
      <c r="F20" s="3">
        <v>32.62222222222222</v>
      </c>
      <c r="G20" s="3">
        <v>0.56666666666666665</v>
      </c>
      <c r="H20" s="3">
        <v>0.42777777777777776</v>
      </c>
      <c r="I20" s="3">
        <v>4.2888888888888888</v>
      </c>
      <c r="J20" s="3">
        <v>0</v>
      </c>
      <c r="K20" s="3">
        <v>0</v>
      </c>
      <c r="L20" s="3">
        <v>5.2104444444444455</v>
      </c>
      <c r="M20" s="3">
        <v>5.6888888888888891</v>
      </c>
      <c r="N20" s="3">
        <v>0</v>
      </c>
      <c r="O20" s="3">
        <f>SUM(Table2[[#This Row],[Qualified Social Work Staff Hours]:[Other Social Work Staff Hours]])/Table2[[#This Row],[MDS Census]]</f>
        <v>4.6184376691322387E-2</v>
      </c>
      <c r="P20" s="3">
        <v>5.6888888888888891</v>
      </c>
      <c r="Q20" s="3">
        <v>9.8226666666666649</v>
      </c>
      <c r="R20" s="3">
        <f>SUM(Table2[[#This Row],[Qualified Activities Professional Hours]:[Other Activities Professional Hours]])/Table2[[#This Row],[MDS Census]]</f>
        <v>0.1259281977268627</v>
      </c>
      <c r="S20" s="3">
        <v>5.3274444444444455</v>
      </c>
      <c r="T20" s="3">
        <v>11.033666666666672</v>
      </c>
      <c r="U20" s="3">
        <v>0</v>
      </c>
      <c r="V20" s="3">
        <f>SUM(Table2[[#This Row],[Occupational Therapist Hours]:[OT Aide Hours]])/Table2[[#This Row],[MDS Census]]</f>
        <v>0.13282518491791453</v>
      </c>
      <c r="W20" s="3">
        <v>8.0244444444444465</v>
      </c>
      <c r="X20" s="3">
        <v>7.2271111111111095</v>
      </c>
      <c r="Y20" s="3">
        <v>0</v>
      </c>
      <c r="Z20" s="3">
        <f>SUM(Table2[[#This Row],[Physical Therapist (PT) Hours]:[PT Aide Hours]])/Table2[[#This Row],[MDS Census]]</f>
        <v>0.12381742738589212</v>
      </c>
      <c r="AA20" s="3">
        <v>0</v>
      </c>
      <c r="AB20" s="3">
        <v>0</v>
      </c>
      <c r="AC20" s="3">
        <v>0</v>
      </c>
      <c r="AD20" s="3">
        <v>0</v>
      </c>
      <c r="AE20" s="3">
        <v>0</v>
      </c>
      <c r="AF20" s="3">
        <v>0.17222222222222222</v>
      </c>
      <c r="AG20" s="3">
        <v>0</v>
      </c>
      <c r="AH20" s="1" t="s">
        <v>18</v>
      </c>
      <c r="AI20" s="17">
        <v>3</v>
      </c>
      <c r="AJ20" s="1"/>
    </row>
    <row r="21" spans="1:36" x14ac:dyDescent="0.2">
      <c r="A21" s="1" t="s">
        <v>220</v>
      </c>
      <c r="B21" s="1" t="s">
        <v>242</v>
      </c>
      <c r="C21" s="1" t="s">
        <v>465</v>
      </c>
      <c r="D21" s="1" t="s">
        <v>547</v>
      </c>
      <c r="E21" s="3">
        <v>118.27777777777777</v>
      </c>
      <c r="F21" s="3">
        <v>4.9777777777777779</v>
      </c>
      <c r="G21" s="3">
        <v>0.24333333333333332</v>
      </c>
      <c r="H21" s="3">
        <v>0.75277777777777777</v>
      </c>
      <c r="I21" s="3">
        <v>5.5305555555555559</v>
      </c>
      <c r="J21" s="3">
        <v>0</v>
      </c>
      <c r="K21" s="3">
        <v>0</v>
      </c>
      <c r="L21" s="3">
        <v>2.8222222222222224</v>
      </c>
      <c r="M21" s="3">
        <v>15.466666666666667</v>
      </c>
      <c r="N21" s="3">
        <v>0</v>
      </c>
      <c r="O21" s="3">
        <f>SUM(Table2[[#This Row],[Qualified Social Work Staff Hours]:[Other Social Work Staff Hours]])/Table2[[#This Row],[MDS Census]]</f>
        <v>0.13076561766087366</v>
      </c>
      <c r="P21" s="3">
        <v>3.7333333333333334</v>
      </c>
      <c r="Q21" s="3">
        <v>21.519444444444446</v>
      </c>
      <c r="R21" s="3">
        <f>SUM(Table2[[#This Row],[Qualified Activities Professional Hours]:[Other Activities Professional Hours]])/Table2[[#This Row],[MDS Census]]</f>
        <v>0.21350399248473464</v>
      </c>
      <c r="S21" s="3">
        <v>20.977777777777778</v>
      </c>
      <c r="T21" s="3">
        <v>8.9444444444444446</v>
      </c>
      <c r="U21" s="3">
        <v>0</v>
      </c>
      <c r="V21" s="3">
        <f>SUM(Table2[[#This Row],[Occupational Therapist Hours]:[OT Aide Hours]])/Table2[[#This Row],[MDS Census]]</f>
        <v>0.25298262094880231</v>
      </c>
      <c r="W21" s="3">
        <v>13.819444444444445</v>
      </c>
      <c r="X21" s="3">
        <v>14.116666666666667</v>
      </c>
      <c r="Y21" s="3">
        <v>0</v>
      </c>
      <c r="Z21" s="3">
        <f>SUM(Table2[[#This Row],[Physical Therapist (PT) Hours]:[PT Aide Hours]])/Table2[[#This Row],[MDS Census]]</f>
        <v>0.23619069985908878</v>
      </c>
      <c r="AA21" s="3">
        <v>0</v>
      </c>
      <c r="AB21" s="3">
        <v>0</v>
      </c>
      <c r="AC21" s="3">
        <v>0</v>
      </c>
      <c r="AD21" s="3">
        <v>0</v>
      </c>
      <c r="AE21" s="3">
        <v>0</v>
      </c>
      <c r="AF21" s="3">
        <v>0</v>
      </c>
      <c r="AG21" s="3">
        <v>0</v>
      </c>
      <c r="AH21" s="1" t="s">
        <v>19</v>
      </c>
      <c r="AI21" s="17">
        <v>3</v>
      </c>
      <c r="AJ21" s="1"/>
    </row>
    <row r="22" spans="1:36" x14ac:dyDescent="0.2">
      <c r="A22" s="1" t="s">
        <v>220</v>
      </c>
      <c r="B22" s="1" t="s">
        <v>243</v>
      </c>
      <c r="C22" s="1" t="s">
        <v>454</v>
      </c>
      <c r="D22" s="1" t="s">
        <v>534</v>
      </c>
      <c r="E22" s="3">
        <v>71.022222222222226</v>
      </c>
      <c r="F22" s="3">
        <v>5.2444444444444445</v>
      </c>
      <c r="G22" s="3">
        <v>0.65</v>
      </c>
      <c r="H22" s="3">
        <v>3.1333333333333338E-2</v>
      </c>
      <c r="I22" s="3">
        <v>5.2142222222222214</v>
      </c>
      <c r="J22" s="3">
        <v>0</v>
      </c>
      <c r="K22" s="3">
        <v>0</v>
      </c>
      <c r="L22" s="3">
        <v>1.5940000000000001</v>
      </c>
      <c r="M22" s="3">
        <v>10.177777777777777</v>
      </c>
      <c r="N22" s="3">
        <v>0</v>
      </c>
      <c r="O22" s="3">
        <f>SUM(Table2[[#This Row],[Qualified Social Work Staff Hours]:[Other Social Work Staff Hours]])/Table2[[#This Row],[MDS Census]]</f>
        <v>0.14330413016270335</v>
      </c>
      <c r="P22" s="3">
        <v>0</v>
      </c>
      <c r="Q22" s="3">
        <v>13.598666666666663</v>
      </c>
      <c r="R22" s="3">
        <f>SUM(Table2[[#This Row],[Qualified Activities Professional Hours]:[Other Activities Professional Hours]])/Table2[[#This Row],[MDS Census]]</f>
        <v>0.19147058823529406</v>
      </c>
      <c r="S22" s="3">
        <v>12.725777777777779</v>
      </c>
      <c r="T22" s="3">
        <v>1.9946666666666664</v>
      </c>
      <c r="U22" s="3">
        <v>0</v>
      </c>
      <c r="V22" s="3">
        <f>SUM(Table2[[#This Row],[Occupational Therapist Hours]:[OT Aide Hours]])/Table2[[#This Row],[MDS Census]]</f>
        <v>0.20726533166458075</v>
      </c>
      <c r="W22" s="3">
        <v>14.020555555555555</v>
      </c>
      <c r="X22" s="3">
        <v>10.626111111111111</v>
      </c>
      <c r="Y22" s="3">
        <v>0</v>
      </c>
      <c r="Z22" s="3">
        <f>SUM(Table2[[#This Row],[Physical Therapist (PT) Hours]:[PT Aide Hours]])/Table2[[#This Row],[MDS Census]]</f>
        <v>0.34702753441802253</v>
      </c>
      <c r="AA22" s="3">
        <v>0</v>
      </c>
      <c r="AB22" s="3">
        <v>0</v>
      </c>
      <c r="AC22" s="3">
        <v>0</v>
      </c>
      <c r="AD22" s="3">
        <v>0</v>
      </c>
      <c r="AE22" s="3">
        <v>0</v>
      </c>
      <c r="AF22" s="3">
        <v>9.7222222222222224E-2</v>
      </c>
      <c r="AG22" s="3">
        <v>0</v>
      </c>
      <c r="AH22" s="1" t="s">
        <v>20</v>
      </c>
      <c r="AI22" s="17">
        <v>3</v>
      </c>
      <c r="AJ22" s="1"/>
    </row>
    <row r="23" spans="1:36" x14ac:dyDescent="0.2">
      <c r="A23" s="1" t="s">
        <v>220</v>
      </c>
      <c r="B23" s="1" t="s">
        <v>244</v>
      </c>
      <c r="C23" s="1" t="s">
        <v>442</v>
      </c>
      <c r="D23" s="1" t="s">
        <v>534</v>
      </c>
      <c r="E23" s="3">
        <v>76.477777777777774</v>
      </c>
      <c r="F23" s="3">
        <v>5.6</v>
      </c>
      <c r="G23" s="3">
        <v>0.53333333333333333</v>
      </c>
      <c r="H23" s="3">
        <v>0.3</v>
      </c>
      <c r="I23" s="3">
        <v>5.333333333333333</v>
      </c>
      <c r="J23" s="3">
        <v>0</v>
      </c>
      <c r="K23" s="3">
        <v>0</v>
      </c>
      <c r="L23" s="3">
        <v>4.4527777777777775</v>
      </c>
      <c r="M23" s="3">
        <v>5.5111111111111111</v>
      </c>
      <c r="N23" s="3">
        <v>0</v>
      </c>
      <c r="O23" s="3">
        <f>SUM(Table2[[#This Row],[Qualified Social Work Staff Hours]:[Other Social Work Staff Hours]])/Table2[[#This Row],[MDS Census]]</f>
        <v>7.2061601046055496E-2</v>
      </c>
      <c r="P23" s="3">
        <v>5.4222222222222225</v>
      </c>
      <c r="Q23" s="3">
        <v>3.4583333333333335</v>
      </c>
      <c r="R23" s="3">
        <f>SUM(Table2[[#This Row],[Qualified Activities Professional Hours]:[Other Activities Professional Hours]])/Table2[[#This Row],[MDS Census]]</f>
        <v>0.11611942466947553</v>
      </c>
      <c r="S23" s="3">
        <v>18.81388888888889</v>
      </c>
      <c r="T23" s="3">
        <v>0</v>
      </c>
      <c r="U23" s="3">
        <v>0</v>
      </c>
      <c r="V23" s="3">
        <f>SUM(Table2[[#This Row],[Occupational Therapist Hours]:[OT Aide Hours]])/Table2[[#This Row],[MDS Census]]</f>
        <v>0.2460046491355514</v>
      </c>
      <c r="W23" s="3">
        <v>8.2388888888888889</v>
      </c>
      <c r="X23" s="3">
        <v>6.5250000000000004</v>
      </c>
      <c r="Y23" s="3">
        <v>0</v>
      </c>
      <c r="Z23" s="3">
        <f>SUM(Table2[[#This Row],[Physical Therapist (PT) Hours]:[PT Aide Hours]])/Table2[[#This Row],[MDS Census]]</f>
        <v>0.19304808949585939</v>
      </c>
      <c r="AA23" s="3">
        <v>0</v>
      </c>
      <c r="AB23" s="3">
        <v>0</v>
      </c>
      <c r="AC23" s="3">
        <v>0</v>
      </c>
      <c r="AD23" s="3">
        <v>0</v>
      </c>
      <c r="AE23" s="3">
        <v>0</v>
      </c>
      <c r="AF23" s="3">
        <v>0</v>
      </c>
      <c r="AG23" s="3">
        <v>0</v>
      </c>
      <c r="AH23" s="1" t="s">
        <v>21</v>
      </c>
      <c r="AI23" s="17">
        <v>3</v>
      </c>
      <c r="AJ23" s="1"/>
    </row>
    <row r="24" spans="1:36" x14ac:dyDescent="0.2">
      <c r="A24" s="1" t="s">
        <v>220</v>
      </c>
      <c r="B24" s="1" t="s">
        <v>245</v>
      </c>
      <c r="C24" s="1" t="s">
        <v>469</v>
      </c>
      <c r="D24" s="1" t="s">
        <v>546</v>
      </c>
      <c r="E24" s="3">
        <v>98.277777777777771</v>
      </c>
      <c r="F24" s="3">
        <v>5.0666666666666664</v>
      </c>
      <c r="G24" s="3">
        <v>0.52222222222222225</v>
      </c>
      <c r="H24" s="3">
        <v>4.3666666666666666E-2</v>
      </c>
      <c r="I24" s="3">
        <v>4.9994444444444435</v>
      </c>
      <c r="J24" s="3">
        <v>0</v>
      </c>
      <c r="K24" s="3">
        <v>0</v>
      </c>
      <c r="L24" s="3">
        <v>10.098000000000003</v>
      </c>
      <c r="M24" s="3">
        <v>0</v>
      </c>
      <c r="N24" s="3">
        <v>9.18322222222222</v>
      </c>
      <c r="O24" s="3">
        <f>SUM(Table2[[#This Row],[Qualified Social Work Staff Hours]:[Other Social Work Staff Hours]])/Table2[[#This Row],[MDS Census]]</f>
        <v>9.3441492368569801E-2</v>
      </c>
      <c r="P24" s="3">
        <v>0</v>
      </c>
      <c r="Q24" s="3">
        <v>16.225555555555559</v>
      </c>
      <c r="R24" s="3">
        <f>SUM(Table2[[#This Row],[Qualified Activities Professional Hours]:[Other Activities Professional Hours]])/Table2[[#This Row],[MDS Census]]</f>
        <v>0.16509892594686268</v>
      </c>
      <c r="S24" s="3">
        <v>23.548111111111112</v>
      </c>
      <c r="T24" s="3">
        <v>9.4933333333333305</v>
      </c>
      <c r="U24" s="3">
        <v>0</v>
      </c>
      <c r="V24" s="3">
        <f>SUM(Table2[[#This Row],[Occupational Therapist Hours]:[OT Aide Hours]])/Table2[[#This Row],[MDS Census]]</f>
        <v>0.33620463538722445</v>
      </c>
      <c r="W24" s="3">
        <v>23.271777777777782</v>
      </c>
      <c r="X24" s="3">
        <v>9.0442222222222224</v>
      </c>
      <c r="Y24" s="3">
        <v>0</v>
      </c>
      <c r="Z24" s="3">
        <f>SUM(Table2[[#This Row],[Physical Therapist (PT) Hours]:[PT Aide Hours]])/Table2[[#This Row],[MDS Census]]</f>
        <v>0.32882306387789717</v>
      </c>
      <c r="AA24" s="3">
        <v>0</v>
      </c>
      <c r="AB24" s="3">
        <v>0</v>
      </c>
      <c r="AC24" s="3">
        <v>0</v>
      </c>
      <c r="AD24" s="3">
        <v>0</v>
      </c>
      <c r="AE24" s="3">
        <v>0</v>
      </c>
      <c r="AF24" s="3">
        <v>0</v>
      </c>
      <c r="AG24" s="3">
        <v>0</v>
      </c>
      <c r="AH24" s="1" t="s">
        <v>22</v>
      </c>
      <c r="AI24" s="17">
        <v>3</v>
      </c>
      <c r="AJ24" s="1"/>
    </row>
    <row r="25" spans="1:36" x14ac:dyDescent="0.2">
      <c r="A25" s="1" t="s">
        <v>220</v>
      </c>
      <c r="B25" s="1" t="s">
        <v>246</v>
      </c>
      <c r="C25" s="1" t="s">
        <v>461</v>
      </c>
      <c r="D25" s="1" t="s">
        <v>549</v>
      </c>
      <c r="E25" s="3">
        <v>91.222222222222229</v>
      </c>
      <c r="F25" s="3">
        <v>22.222222222222221</v>
      </c>
      <c r="G25" s="3">
        <v>0</v>
      </c>
      <c r="H25" s="3">
        <v>0</v>
      </c>
      <c r="I25" s="3">
        <v>0</v>
      </c>
      <c r="J25" s="3">
        <v>0</v>
      </c>
      <c r="K25" s="3">
        <v>0</v>
      </c>
      <c r="L25" s="3">
        <v>0</v>
      </c>
      <c r="M25" s="3">
        <v>2.2277777777777779</v>
      </c>
      <c r="N25" s="3">
        <v>0</v>
      </c>
      <c r="O25" s="3">
        <f>SUM(Table2[[#This Row],[Qualified Social Work Staff Hours]:[Other Social Work Staff Hours]])/Table2[[#This Row],[MDS Census]]</f>
        <v>2.4421437271619974E-2</v>
      </c>
      <c r="P25" s="3">
        <v>5.4222222222222225</v>
      </c>
      <c r="Q25" s="3">
        <v>8.4364444444444455</v>
      </c>
      <c r="R25" s="3">
        <f>SUM(Table2[[#This Row],[Qualified Activities Professional Hours]:[Other Activities Professional Hours]])/Table2[[#This Row],[MDS Census]]</f>
        <v>0.15192204628501826</v>
      </c>
      <c r="S25" s="3">
        <v>0</v>
      </c>
      <c r="T25" s="3">
        <v>0</v>
      </c>
      <c r="U25" s="3">
        <v>0</v>
      </c>
      <c r="V25" s="3">
        <f>SUM(Table2[[#This Row],[Occupational Therapist Hours]:[OT Aide Hours]])/Table2[[#This Row],[MDS Census]]</f>
        <v>0</v>
      </c>
      <c r="W25" s="3">
        <v>0</v>
      </c>
      <c r="X25" s="3">
        <v>0</v>
      </c>
      <c r="Y25" s="3">
        <v>0</v>
      </c>
      <c r="Z25" s="3">
        <f>SUM(Table2[[#This Row],[Physical Therapist (PT) Hours]:[PT Aide Hours]])/Table2[[#This Row],[MDS Census]]</f>
        <v>0</v>
      </c>
      <c r="AA25" s="3">
        <v>0</v>
      </c>
      <c r="AB25" s="3">
        <v>0</v>
      </c>
      <c r="AC25" s="3">
        <v>0</v>
      </c>
      <c r="AD25" s="3">
        <v>0</v>
      </c>
      <c r="AE25" s="3">
        <v>0</v>
      </c>
      <c r="AF25" s="3">
        <v>0</v>
      </c>
      <c r="AG25" s="3">
        <v>0</v>
      </c>
      <c r="AH25" s="1" t="s">
        <v>23</v>
      </c>
      <c r="AI25" s="17">
        <v>3</v>
      </c>
      <c r="AJ25" s="1"/>
    </row>
    <row r="26" spans="1:36" x14ac:dyDescent="0.2">
      <c r="A26" s="1" t="s">
        <v>220</v>
      </c>
      <c r="B26" s="1" t="s">
        <v>247</v>
      </c>
      <c r="C26" s="1" t="s">
        <v>470</v>
      </c>
      <c r="D26" s="1" t="s">
        <v>539</v>
      </c>
      <c r="E26" s="3">
        <v>60.344444444444441</v>
      </c>
      <c r="F26" s="3">
        <v>8</v>
      </c>
      <c r="G26" s="3">
        <v>2.2222222222222223E-2</v>
      </c>
      <c r="H26" s="3">
        <v>0.32777777777777778</v>
      </c>
      <c r="I26" s="3">
        <v>0</v>
      </c>
      <c r="J26" s="3">
        <v>0</v>
      </c>
      <c r="K26" s="3">
        <v>0</v>
      </c>
      <c r="L26" s="3">
        <v>0.71333333333333337</v>
      </c>
      <c r="M26" s="3">
        <v>4.7111111111111112</v>
      </c>
      <c r="N26" s="3">
        <v>0</v>
      </c>
      <c r="O26" s="3">
        <f>SUM(Table2[[#This Row],[Qualified Social Work Staff Hours]:[Other Social Work Staff Hours]])/Table2[[#This Row],[MDS Census]]</f>
        <v>7.8070336954520356E-2</v>
      </c>
      <c r="P26" s="3">
        <v>5.1555555555555559</v>
      </c>
      <c r="Q26" s="3">
        <v>11.368333333333332</v>
      </c>
      <c r="R26" s="3">
        <f>SUM(Table2[[#This Row],[Qualified Activities Professional Hours]:[Other Activities Professional Hours]])/Table2[[#This Row],[MDS Census]]</f>
        <v>0.27382618302338424</v>
      </c>
      <c r="S26" s="3">
        <v>1.8436666666666668</v>
      </c>
      <c r="T26" s="3">
        <v>4.0751111111111111</v>
      </c>
      <c r="U26" s="3">
        <v>0</v>
      </c>
      <c r="V26" s="3">
        <f>SUM(Table2[[#This Row],[Occupational Therapist Hours]:[OT Aide Hours]])/Table2[[#This Row],[MDS Census]]</f>
        <v>9.8083225925243975E-2</v>
      </c>
      <c r="W26" s="3">
        <v>2.8033333333333332</v>
      </c>
      <c r="X26" s="3">
        <v>3.0896666666666683</v>
      </c>
      <c r="Y26" s="3">
        <v>4.0366666666666671</v>
      </c>
      <c r="Z26" s="3">
        <f>SUM(Table2[[#This Row],[Physical Therapist (PT) Hours]:[PT Aide Hours]])/Table2[[#This Row],[MDS Census]]</f>
        <v>0.1645498066654392</v>
      </c>
      <c r="AA26" s="3">
        <v>0</v>
      </c>
      <c r="AB26" s="3">
        <v>0</v>
      </c>
      <c r="AC26" s="3">
        <v>0</v>
      </c>
      <c r="AD26" s="3">
        <v>0</v>
      </c>
      <c r="AE26" s="3">
        <v>0</v>
      </c>
      <c r="AF26" s="3">
        <v>0</v>
      </c>
      <c r="AG26" s="3">
        <v>0</v>
      </c>
      <c r="AH26" s="1" t="s">
        <v>24</v>
      </c>
      <c r="AI26" s="17">
        <v>3</v>
      </c>
      <c r="AJ26" s="1"/>
    </row>
    <row r="27" spans="1:36" x14ac:dyDescent="0.2">
      <c r="A27" s="1" t="s">
        <v>220</v>
      </c>
      <c r="B27" s="1" t="s">
        <v>248</v>
      </c>
      <c r="C27" s="1" t="s">
        <v>442</v>
      </c>
      <c r="D27" s="1" t="s">
        <v>534</v>
      </c>
      <c r="E27" s="3">
        <v>53.044444444444444</v>
      </c>
      <c r="F27" s="3">
        <v>3.74322222222222</v>
      </c>
      <c r="G27" s="3">
        <v>0.31666666666666665</v>
      </c>
      <c r="H27" s="3">
        <v>0.24888888888888891</v>
      </c>
      <c r="I27" s="3">
        <v>2.6277777777777778</v>
      </c>
      <c r="J27" s="3">
        <v>0</v>
      </c>
      <c r="K27" s="3">
        <v>0</v>
      </c>
      <c r="L27" s="3">
        <v>4.112333333333333</v>
      </c>
      <c r="M27" s="3">
        <v>0</v>
      </c>
      <c r="N27" s="3">
        <v>11.419999999999982</v>
      </c>
      <c r="O27" s="3">
        <f>SUM(Table2[[#This Row],[Qualified Social Work Staff Hours]:[Other Social Work Staff Hours]])/Table2[[#This Row],[MDS Census]]</f>
        <v>0.21529116045245045</v>
      </c>
      <c r="P27" s="3">
        <v>0</v>
      </c>
      <c r="Q27" s="3">
        <v>14.046111111111129</v>
      </c>
      <c r="R27" s="3">
        <f>SUM(Table2[[#This Row],[Qualified Activities Professional Hours]:[Other Activities Professional Hours]])/Table2[[#This Row],[MDS Census]]</f>
        <v>0.26479891076665302</v>
      </c>
      <c r="S27" s="3">
        <v>1.7077777777777776</v>
      </c>
      <c r="T27" s="3">
        <v>6.5414444444444433</v>
      </c>
      <c r="U27" s="3">
        <v>0</v>
      </c>
      <c r="V27" s="3">
        <f>SUM(Table2[[#This Row],[Occupational Therapist Hours]:[OT Aide Hours]])/Table2[[#This Row],[MDS Census]]</f>
        <v>0.15551529116045243</v>
      </c>
      <c r="W27" s="3">
        <v>5.7718888888888893</v>
      </c>
      <c r="X27" s="3">
        <v>6.1396666666666686</v>
      </c>
      <c r="Y27" s="3">
        <v>0</v>
      </c>
      <c r="Z27" s="3">
        <f>SUM(Table2[[#This Row],[Physical Therapist (PT) Hours]:[PT Aide Hours]])/Table2[[#This Row],[MDS Census]]</f>
        <v>0.22455802262253882</v>
      </c>
      <c r="AA27" s="3">
        <v>0</v>
      </c>
      <c r="AB27" s="3">
        <v>0</v>
      </c>
      <c r="AC27" s="3">
        <v>0</v>
      </c>
      <c r="AD27" s="3">
        <v>52.357222222222248</v>
      </c>
      <c r="AE27" s="3">
        <v>0</v>
      </c>
      <c r="AF27" s="3">
        <v>8.611111111111111E-2</v>
      </c>
      <c r="AG27" s="3">
        <v>0</v>
      </c>
      <c r="AH27" s="1" t="s">
        <v>25</v>
      </c>
      <c r="AI27" s="17">
        <v>3</v>
      </c>
      <c r="AJ27" s="1"/>
    </row>
    <row r="28" spans="1:36" x14ac:dyDescent="0.2">
      <c r="A28" s="1" t="s">
        <v>220</v>
      </c>
      <c r="B28" s="1" t="s">
        <v>249</v>
      </c>
      <c r="C28" s="1" t="s">
        <v>471</v>
      </c>
      <c r="D28" s="1" t="s">
        <v>545</v>
      </c>
      <c r="E28" s="3">
        <v>131.84444444444443</v>
      </c>
      <c r="F28" s="3">
        <v>5.5777777777777775</v>
      </c>
      <c r="G28" s="3">
        <v>0</v>
      </c>
      <c r="H28" s="3">
        <v>0</v>
      </c>
      <c r="I28" s="3">
        <v>0</v>
      </c>
      <c r="J28" s="3">
        <v>0</v>
      </c>
      <c r="K28" s="3">
        <v>0</v>
      </c>
      <c r="L28" s="3">
        <v>8.262444444444446</v>
      </c>
      <c r="M28" s="3">
        <v>5.2602222222222226</v>
      </c>
      <c r="N28" s="3">
        <v>4.7493333333333343</v>
      </c>
      <c r="O28" s="3">
        <f>SUM(Table2[[#This Row],[Qualified Social Work Staff Hours]:[Other Social Work Staff Hours]])/Table2[[#This Row],[MDS Census]]</f>
        <v>7.5919433676049239E-2</v>
      </c>
      <c r="P28" s="3">
        <v>3.071333333333333</v>
      </c>
      <c r="Q28" s="3">
        <v>13.58666666666667</v>
      </c>
      <c r="R28" s="3">
        <f>SUM(Table2[[#This Row],[Qualified Activities Professional Hours]:[Other Activities Professional Hours]])/Table2[[#This Row],[MDS Census]]</f>
        <v>0.12634586212708582</v>
      </c>
      <c r="S28" s="3">
        <v>14.115222222222219</v>
      </c>
      <c r="T28" s="3">
        <v>23.389444444444443</v>
      </c>
      <c r="U28" s="3">
        <v>0</v>
      </c>
      <c r="V28" s="3">
        <f>SUM(Table2[[#This Row],[Occupational Therapist Hours]:[OT Aide Hours]])/Table2[[#This Row],[MDS Census]]</f>
        <v>0.28446148660037079</v>
      </c>
      <c r="W28" s="3">
        <v>18.34522222222223</v>
      </c>
      <c r="X28" s="3">
        <v>19.482444444444443</v>
      </c>
      <c r="Y28" s="3">
        <v>0</v>
      </c>
      <c r="Z28" s="3">
        <f>SUM(Table2[[#This Row],[Physical Therapist (PT) Hours]:[PT Aide Hours]])/Table2[[#This Row],[MDS Census]]</f>
        <v>0.28691134333389523</v>
      </c>
      <c r="AA28" s="3">
        <v>0</v>
      </c>
      <c r="AB28" s="3">
        <v>0</v>
      </c>
      <c r="AC28" s="3">
        <v>0</v>
      </c>
      <c r="AD28" s="3">
        <v>0</v>
      </c>
      <c r="AE28" s="3">
        <v>0</v>
      </c>
      <c r="AF28" s="3">
        <v>0</v>
      </c>
      <c r="AG28" s="3">
        <v>0</v>
      </c>
      <c r="AH28" s="1" t="s">
        <v>26</v>
      </c>
      <c r="AI28" s="17">
        <v>3</v>
      </c>
      <c r="AJ28" s="1"/>
    </row>
    <row r="29" spans="1:36" x14ac:dyDescent="0.2">
      <c r="A29" s="1" t="s">
        <v>220</v>
      </c>
      <c r="B29" s="1" t="s">
        <v>250</v>
      </c>
      <c r="C29" s="1" t="s">
        <v>442</v>
      </c>
      <c r="D29" s="1" t="s">
        <v>534</v>
      </c>
      <c r="E29" s="3">
        <v>79.922222222222217</v>
      </c>
      <c r="F29" s="3">
        <v>20.6</v>
      </c>
      <c r="G29" s="3">
        <v>0</v>
      </c>
      <c r="H29" s="3">
        <v>0</v>
      </c>
      <c r="I29" s="3">
        <v>0</v>
      </c>
      <c r="J29" s="3">
        <v>0</v>
      </c>
      <c r="K29" s="3">
        <v>0</v>
      </c>
      <c r="L29" s="3">
        <v>0</v>
      </c>
      <c r="M29" s="3">
        <v>5.6888888888888891</v>
      </c>
      <c r="N29" s="3">
        <v>0</v>
      </c>
      <c r="O29" s="3">
        <f>SUM(Table2[[#This Row],[Qualified Social Work Staff Hours]:[Other Social Work Staff Hours]])/Table2[[#This Row],[MDS Census]]</f>
        <v>7.1180314194355637E-2</v>
      </c>
      <c r="P29" s="3">
        <v>5.5111111111111111</v>
      </c>
      <c r="Q29" s="3">
        <v>8.7942222222222224</v>
      </c>
      <c r="R29" s="3">
        <f>SUM(Table2[[#This Row],[Qualified Activities Professional Hours]:[Other Activities Professional Hours]])/Table2[[#This Row],[MDS Census]]</f>
        <v>0.17899068538857224</v>
      </c>
      <c r="S29" s="3">
        <v>0</v>
      </c>
      <c r="T29" s="3">
        <v>0</v>
      </c>
      <c r="U29" s="3">
        <v>0</v>
      </c>
      <c r="V29" s="3">
        <f>SUM(Table2[[#This Row],[Occupational Therapist Hours]:[OT Aide Hours]])/Table2[[#This Row],[MDS Census]]</f>
        <v>0</v>
      </c>
      <c r="W29" s="3">
        <v>0</v>
      </c>
      <c r="X29" s="3">
        <v>0</v>
      </c>
      <c r="Y29" s="3">
        <v>0</v>
      </c>
      <c r="Z29" s="3">
        <f>SUM(Table2[[#This Row],[Physical Therapist (PT) Hours]:[PT Aide Hours]])/Table2[[#This Row],[MDS Census]]</f>
        <v>0</v>
      </c>
      <c r="AA29" s="3">
        <v>0</v>
      </c>
      <c r="AB29" s="3">
        <v>0</v>
      </c>
      <c r="AC29" s="3">
        <v>0</v>
      </c>
      <c r="AD29" s="3">
        <v>0</v>
      </c>
      <c r="AE29" s="3">
        <v>0</v>
      </c>
      <c r="AF29" s="3">
        <v>0</v>
      </c>
      <c r="AG29" s="3">
        <v>0</v>
      </c>
      <c r="AH29" s="1" t="s">
        <v>27</v>
      </c>
      <c r="AI29" s="17">
        <v>3</v>
      </c>
      <c r="AJ29" s="1"/>
    </row>
    <row r="30" spans="1:36" x14ac:dyDescent="0.2">
      <c r="A30" s="1" t="s">
        <v>220</v>
      </c>
      <c r="B30" s="1" t="s">
        <v>251</v>
      </c>
      <c r="C30" s="1" t="s">
        <v>451</v>
      </c>
      <c r="D30" s="1" t="s">
        <v>542</v>
      </c>
      <c r="E30" s="3">
        <v>196.7</v>
      </c>
      <c r="F30" s="3">
        <v>5.6</v>
      </c>
      <c r="G30" s="3">
        <v>0.78222222222222249</v>
      </c>
      <c r="H30" s="3">
        <v>0</v>
      </c>
      <c r="I30" s="3">
        <v>5.822222222222222</v>
      </c>
      <c r="J30" s="3">
        <v>0</v>
      </c>
      <c r="K30" s="3">
        <v>22.755555555555556</v>
      </c>
      <c r="L30" s="3">
        <v>9.2876666666666683</v>
      </c>
      <c r="M30" s="3">
        <v>15.754222222222216</v>
      </c>
      <c r="N30" s="3">
        <v>10.933333333333334</v>
      </c>
      <c r="O30" s="3">
        <f>SUM(Table2[[#This Row],[Qualified Social Work Staff Hours]:[Other Social Work Staff Hours]])/Table2[[#This Row],[MDS Census]]</f>
        <v>0.13567643902163473</v>
      </c>
      <c r="P30" s="3">
        <v>0</v>
      </c>
      <c r="Q30" s="3">
        <v>18.622222222222224</v>
      </c>
      <c r="R30" s="3">
        <f>SUM(Table2[[#This Row],[Qualified Activities Professional Hours]:[Other Activities Professional Hours]])/Table2[[#This Row],[MDS Census]]</f>
        <v>9.4673219228379388E-2</v>
      </c>
      <c r="S30" s="3">
        <v>7.7144444444444478</v>
      </c>
      <c r="T30" s="3">
        <v>15.464333333333332</v>
      </c>
      <c r="U30" s="3">
        <v>0</v>
      </c>
      <c r="V30" s="3">
        <f>SUM(Table2[[#This Row],[Occupational Therapist Hours]:[OT Aide Hours]])/Table2[[#This Row],[MDS Census]]</f>
        <v>0.11783821951081741</v>
      </c>
      <c r="W30" s="3">
        <v>9.5620000000000012</v>
      </c>
      <c r="X30" s="3">
        <v>18.764888888888894</v>
      </c>
      <c r="Y30" s="3">
        <v>0</v>
      </c>
      <c r="Z30" s="3">
        <f>SUM(Table2[[#This Row],[Physical Therapist (PT) Hours]:[PT Aide Hours]])/Table2[[#This Row],[MDS Census]]</f>
        <v>0.14401061966898271</v>
      </c>
      <c r="AA30" s="3">
        <v>0</v>
      </c>
      <c r="AB30" s="3">
        <v>5.6856666666666662</v>
      </c>
      <c r="AC30" s="3">
        <v>0</v>
      </c>
      <c r="AD30" s="3">
        <v>0</v>
      </c>
      <c r="AE30" s="3">
        <v>0</v>
      </c>
      <c r="AF30" s="3">
        <v>2.8987777777777777</v>
      </c>
      <c r="AG30" s="3">
        <v>0</v>
      </c>
      <c r="AH30" s="1" t="s">
        <v>28</v>
      </c>
      <c r="AI30" s="17">
        <v>3</v>
      </c>
      <c r="AJ30" s="1"/>
    </row>
    <row r="31" spans="1:36" x14ac:dyDescent="0.2">
      <c r="A31" s="1" t="s">
        <v>220</v>
      </c>
      <c r="B31" s="1" t="s">
        <v>252</v>
      </c>
      <c r="C31" s="1" t="s">
        <v>469</v>
      </c>
      <c r="D31" s="1" t="s">
        <v>546</v>
      </c>
      <c r="E31" s="3">
        <v>113.05555555555556</v>
      </c>
      <c r="F31" s="3">
        <v>5.5555555555555554</v>
      </c>
      <c r="G31" s="3">
        <v>0</v>
      </c>
      <c r="H31" s="3">
        <v>0</v>
      </c>
      <c r="I31" s="3">
        <v>0</v>
      </c>
      <c r="J31" s="3">
        <v>0</v>
      </c>
      <c r="K31" s="3">
        <v>0</v>
      </c>
      <c r="L31" s="3">
        <v>5.6791111111111103</v>
      </c>
      <c r="M31" s="3">
        <v>10.633333333333333</v>
      </c>
      <c r="N31" s="3">
        <v>0</v>
      </c>
      <c r="O31" s="3">
        <f>SUM(Table2[[#This Row],[Qualified Social Work Staff Hours]:[Other Social Work Staff Hours]])/Table2[[#This Row],[MDS Census]]</f>
        <v>9.4054054054054051E-2</v>
      </c>
      <c r="P31" s="3">
        <v>5.333333333333333</v>
      </c>
      <c r="Q31" s="3">
        <v>17.822222222222223</v>
      </c>
      <c r="R31" s="3">
        <f>SUM(Table2[[#This Row],[Qualified Activities Professional Hours]:[Other Activities Professional Hours]])/Table2[[#This Row],[MDS Census]]</f>
        <v>0.2048157248157248</v>
      </c>
      <c r="S31" s="3">
        <v>13.13822222222222</v>
      </c>
      <c r="T31" s="3">
        <v>10.627222222222224</v>
      </c>
      <c r="U31" s="3">
        <v>0</v>
      </c>
      <c r="V31" s="3">
        <f>SUM(Table2[[#This Row],[Occupational Therapist Hours]:[OT Aide Hours]])/Table2[[#This Row],[MDS Census]]</f>
        <v>0.2102103194103194</v>
      </c>
      <c r="W31" s="3">
        <v>8.5952222222222208</v>
      </c>
      <c r="X31" s="3">
        <v>7.8856666666666637</v>
      </c>
      <c r="Y31" s="3">
        <v>0</v>
      </c>
      <c r="Z31" s="3">
        <f>SUM(Table2[[#This Row],[Physical Therapist (PT) Hours]:[PT Aide Hours]])/Table2[[#This Row],[MDS Census]]</f>
        <v>0.14577690417690414</v>
      </c>
      <c r="AA31" s="3">
        <v>0</v>
      </c>
      <c r="AB31" s="3">
        <v>0</v>
      </c>
      <c r="AC31" s="3">
        <v>0</v>
      </c>
      <c r="AD31" s="3">
        <v>0</v>
      </c>
      <c r="AE31" s="3">
        <v>0</v>
      </c>
      <c r="AF31" s="3">
        <v>2.0055555555555555</v>
      </c>
      <c r="AG31" s="3">
        <v>0</v>
      </c>
      <c r="AH31" s="1" t="s">
        <v>29</v>
      </c>
      <c r="AI31" s="17">
        <v>3</v>
      </c>
      <c r="AJ31" s="1"/>
    </row>
    <row r="32" spans="1:36" x14ac:dyDescent="0.2">
      <c r="A32" s="1" t="s">
        <v>220</v>
      </c>
      <c r="B32" s="1" t="s">
        <v>253</v>
      </c>
      <c r="C32" s="1" t="s">
        <v>448</v>
      </c>
      <c r="D32" s="1" t="s">
        <v>534</v>
      </c>
      <c r="E32" s="3">
        <v>372.07777777777778</v>
      </c>
      <c r="F32" s="3">
        <v>11.022222222222222</v>
      </c>
      <c r="G32" s="3">
        <v>5.416666666666667</v>
      </c>
      <c r="H32" s="3">
        <v>2.612222222222222</v>
      </c>
      <c r="I32" s="3">
        <v>26.855555555555554</v>
      </c>
      <c r="J32" s="3">
        <v>0</v>
      </c>
      <c r="K32" s="3">
        <v>5.5111111111111111</v>
      </c>
      <c r="L32" s="3">
        <v>13.526999999999997</v>
      </c>
      <c r="M32" s="3">
        <v>22.227777777777778</v>
      </c>
      <c r="N32" s="3">
        <v>25.6</v>
      </c>
      <c r="O32" s="3">
        <f>SUM(Table2[[#This Row],[Qualified Social Work Staff Hours]:[Other Social Work Staff Hours]])/Table2[[#This Row],[MDS Census]]</f>
        <v>0.12854241944635234</v>
      </c>
      <c r="P32" s="3">
        <v>4.2666666666666666</v>
      </c>
      <c r="Q32" s="3">
        <v>22.152777777777779</v>
      </c>
      <c r="R32" s="3">
        <f>SUM(Table2[[#This Row],[Qualified Activities Professional Hours]:[Other Activities Professional Hours]])/Table2[[#This Row],[MDS Census]]</f>
        <v>7.1005166183892257E-2</v>
      </c>
      <c r="S32" s="3">
        <v>32.660888888888884</v>
      </c>
      <c r="T32" s="3">
        <v>23.310555555555553</v>
      </c>
      <c r="U32" s="3">
        <v>0</v>
      </c>
      <c r="V32" s="3">
        <f>SUM(Table2[[#This Row],[Occupational Therapist Hours]:[OT Aide Hours]])/Table2[[#This Row],[MDS Census]]</f>
        <v>0.15042942037208468</v>
      </c>
      <c r="W32" s="3">
        <v>27.765666666666661</v>
      </c>
      <c r="X32" s="3">
        <v>26.589555555555567</v>
      </c>
      <c r="Y32" s="3">
        <v>7.4944444444444445</v>
      </c>
      <c r="Z32" s="3">
        <f>SUM(Table2[[#This Row],[Physical Therapist (PT) Hours]:[PT Aide Hours]])/Table2[[#This Row],[MDS Census]]</f>
        <v>0.1662277898886135</v>
      </c>
      <c r="AA32" s="3">
        <v>0</v>
      </c>
      <c r="AB32" s="3">
        <v>20.233333333333334</v>
      </c>
      <c r="AC32" s="3">
        <v>0</v>
      </c>
      <c r="AD32" s="3">
        <v>0</v>
      </c>
      <c r="AE32" s="3">
        <v>0</v>
      </c>
      <c r="AF32" s="3">
        <v>0</v>
      </c>
      <c r="AG32" s="3">
        <v>40.491666666666667</v>
      </c>
      <c r="AH32" s="1" t="s">
        <v>30</v>
      </c>
      <c r="AI32" s="17">
        <v>3</v>
      </c>
      <c r="AJ32" s="1"/>
    </row>
    <row r="33" spans="1:36" x14ac:dyDescent="0.2">
      <c r="A33" s="1" t="s">
        <v>220</v>
      </c>
      <c r="B33" s="1" t="s">
        <v>254</v>
      </c>
      <c r="C33" s="1" t="s">
        <v>461</v>
      </c>
      <c r="D33" s="1" t="s">
        <v>549</v>
      </c>
      <c r="E33" s="3">
        <v>68.177777777777777</v>
      </c>
      <c r="F33" s="3">
        <v>5.6</v>
      </c>
      <c r="G33" s="3">
        <v>0.74444444444444446</v>
      </c>
      <c r="H33" s="3">
        <v>0.47222222222222221</v>
      </c>
      <c r="I33" s="3">
        <v>1.1227777777777777</v>
      </c>
      <c r="J33" s="3">
        <v>0</v>
      </c>
      <c r="K33" s="3">
        <v>0</v>
      </c>
      <c r="L33" s="3">
        <v>8.666666666666667E-2</v>
      </c>
      <c r="M33" s="3">
        <v>4.8</v>
      </c>
      <c r="N33" s="3">
        <v>0</v>
      </c>
      <c r="O33" s="3">
        <f>SUM(Table2[[#This Row],[Qualified Social Work Staff Hours]:[Other Social Work Staff Hours]])/Table2[[#This Row],[MDS Census]]</f>
        <v>7.040417209908735E-2</v>
      </c>
      <c r="P33" s="3">
        <v>5.177777777777778</v>
      </c>
      <c r="Q33" s="3">
        <v>15.027777777777779</v>
      </c>
      <c r="R33" s="3">
        <f>SUM(Table2[[#This Row],[Qualified Activities Professional Hours]:[Other Activities Professional Hours]])/Table2[[#This Row],[MDS Census]]</f>
        <v>0.29636571056062583</v>
      </c>
      <c r="S33" s="3">
        <v>1.7822222222222226</v>
      </c>
      <c r="T33" s="3">
        <v>1.3773333333333333</v>
      </c>
      <c r="U33" s="3">
        <v>0</v>
      </c>
      <c r="V33" s="3">
        <f>SUM(Table2[[#This Row],[Occupational Therapist Hours]:[OT Aide Hours]])/Table2[[#This Row],[MDS Census]]</f>
        <v>4.6342894393741854E-2</v>
      </c>
      <c r="W33" s="3">
        <v>1.8860000000000001</v>
      </c>
      <c r="X33" s="3">
        <v>6.6745555555555551</v>
      </c>
      <c r="Y33" s="3">
        <v>0</v>
      </c>
      <c r="Z33" s="3">
        <f>SUM(Table2[[#This Row],[Physical Therapist (PT) Hours]:[PT Aide Hours]])/Table2[[#This Row],[MDS Census]]</f>
        <v>0.12556225554106912</v>
      </c>
      <c r="AA33" s="3">
        <v>0</v>
      </c>
      <c r="AB33" s="3">
        <v>0</v>
      </c>
      <c r="AC33" s="3">
        <v>0</v>
      </c>
      <c r="AD33" s="3">
        <v>0</v>
      </c>
      <c r="AE33" s="3">
        <v>0</v>
      </c>
      <c r="AF33" s="3">
        <v>0</v>
      </c>
      <c r="AG33" s="3">
        <v>0</v>
      </c>
      <c r="AH33" s="1" t="s">
        <v>31</v>
      </c>
      <c r="AI33" s="17">
        <v>3</v>
      </c>
      <c r="AJ33" s="1"/>
    </row>
    <row r="34" spans="1:36" x14ac:dyDescent="0.2">
      <c r="A34" s="1" t="s">
        <v>220</v>
      </c>
      <c r="B34" s="1" t="s">
        <v>255</v>
      </c>
      <c r="C34" s="1" t="s">
        <v>465</v>
      </c>
      <c r="D34" s="1" t="s">
        <v>547</v>
      </c>
      <c r="E34" s="3">
        <v>73.522222222222226</v>
      </c>
      <c r="F34" s="3">
        <v>5.333333333333333</v>
      </c>
      <c r="G34" s="3">
        <v>0.64711111111111008</v>
      </c>
      <c r="H34" s="3">
        <v>0.51033333333333342</v>
      </c>
      <c r="I34" s="3">
        <v>2.0944444444444446</v>
      </c>
      <c r="J34" s="3">
        <v>0</v>
      </c>
      <c r="K34" s="3">
        <v>0</v>
      </c>
      <c r="L34" s="3">
        <v>1.7011111111111117</v>
      </c>
      <c r="M34" s="3">
        <v>6.6121111111111102</v>
      </c>
      <c r="N34" s="3">
        <v>0</v>
      </c>
      <c r="O34" s="3">
        <f>SUM(Table2[[#This Row],[Qualified Social Work Staff Hours]:[Other Social Work Staff Hours]])/Table2[[#This Row],[MDS Census]]</f>
        <v>8.9933504609339562E-2</v>
      </c>
      <c r="P34" s="3">
        <v>0</v>
      </c>
      <c r="Q34" s="3">
        <v>3.3838888888888889</v>
      </c>
      <c r="R34" s="3">
        <f>SUM(Table2[[#This Row],[Qualified Activities Professional Hours]:[Other Activities Professional Hours]])/Table2[[#This Row],[MDS Census]]</f>
        <v>4.6025389149161253E-2</v>
      </c>
      <c r="S34" s="3">
        <v>6.1891111111111119</v>
      </c>
      <c r="T34" s="3">
        <v>5.1560000000000015</v>
      </c>
      <c r="U34" s="3">
        <v>0</v>
      </c>
      <c r="V34" s="3">
        <f>SUM(Table2[[#This Row],[Occupational Therapist Hours]:[OT Aide Hours]])/Table2[[#This Row],[MDS Census]]</f>
        <v>0.1543085990630195</v>
      </c>
      <c r="W34" s="3">
        <v>3.1525555555555558</v>
      </c>
      <c r="X34" s="3">
        <v>9.8442222222222178</v>
      </c>
      <c r="Y34" s="3">
        <v>0</v>
      </c>
      <c r="Z34" s="3">
        <f>SUM(Table2[[#This Row],[Physical Therapist (PT) Hours]:[PT Aide Hours]])/Table2[[#This Row],[MDS Census]]</f>
        <v>0.17677346229409091</v>
      </c>
      <c r="AA34" s="3">
        <v>0</v>
      </c>
      <c r="AB34" s="3">
        <v>5.3811111111111112</v>
      </c>
      <c r="AC34" s="3">
        <v>0</v>
      </c>
      <c r="AD34" s="3">
        <v>0</v>
      </c>
      <c r="AE34" s="3">
        <v>0</v>
      </c>
      <c r="AF34" s="3">
        <v>2.9666666666666668E-2</v>
      </c>
      <c r="AG34" s="3">
        <v>0</v>
      </c>
      <c r="AH34" s="1" t="s">
        <v>32</v>
      </c>
      <c r="AI34" s="17">
        <v>3</v>
      </c>
      <c r="AJ34" s="1"/>
    </row>
    <row r="35" spans="1:36" x14ac:dyDescent="0.2">
      <c r="A35" s="1" t="s">
        <v>220</v>
      </c>
      <c r="B35" s="1" t="s">
        <v>256</v>
      </c>
      <c r="C35" s="1" t="s">
        <v>469</v>
      </c>
      <c r="D35" s="1" t="s">
        <v>546</v>
      </c>
      <c r="E35" s="3">
        <v>134.75555555555556</v>
      </c>
      <c r="F35" s="3">
        <v>8.1777777777777771</v>
      </c>
      <c r="G35" s="3">
        <v>0.52222222222222225</v>
      </c>
      <c r="H35" s="3">
        <v>5.6333333333333339E-2</v>
      </c>
      <c r="I35" s="3">
        <v>3.4430000000000005</v>
      </c>
      <c r="J35" s="3">
        <v>0</v>
      </c>
      <c r="K35" s="3">
        <v>0</v>
      </c>
      <c r="L35" s="3">
        <v>7.1925555555555558</v>
      </c>
      <c r="M35" s="3">
        <v>0</v>
      </c>
      <c r="N35" s="3">
        <v>8.8415555555555549</v>
      </c>
      <c r="O35" s="3">
        <f>SUM(Table2[[#This Row],[Qualified Social Work Staff Hours]:[Other Social Work Staff Hours]])/Table2[[#This Row],[MDS Census]]</f>
        <v>6.5611807387862792E-2</v>
      </c>
      <c r="P35" s="3">
        <v>0</v>
      </c>
      <c r="Q35" s="3">
        <v>13.005666666666668</v>
      </c>
      <c r="R35" s="3">
        <f>SUM(Table2[[#This Row],[Qualified Activities Professional Hours]:[Other Activities Professional Hours]])/Table2[[#This Row],[MDS Census]]</f>
        <v>9.6513027704485499E-2</v>
      </c>
      <c r="S35" s="3">
        <v>12.006222222222217</v>
      </c>
      <c r="T35" s="3">
        <v>13.50166666666667</v>
      </c>
      <c r="U35" s="3">
        <v>0</v>
      </c>
      <c r="V35" s="3">
        <f>SUM(Table2[[#This Row],[Occupational Therapist Hours]:[OT Aide Hours]])/Table2[[#This Row],[MDS Census]]</f>
        <v>0.18929007255936672</v>
      </c>
      <c r="W35" s="3">
        <v>23.275444444444442</v>
      </c>
      <c r="X35" s="3">
        <v>14.78166666666667</v>
      </c>
      <c r="Y35" s="3">
        <v>0</v>
      </c>
      <c r="Z35" s="3">
        <f>SUM(Table2[[#This Row],[Physical Therapist (PT) Hours]:[PT Aide Hours]])/Table2[[#This Row],[MDS Census]]</f>
        <v>0.28241589709762532</v>
      </c>
      <c r="AA35" s="3">
        <v>0.11755555555555555</v>
      </c>
      <c r="AB35" s="3">
        <v>0</v>
      </c>
      <c r="AC35" s="3">
        <v>0</v>
      </c>
      <c r="AD35" s="3">
        <v>0</v>
      </c>
      <c r="AE35" s="3">
        <v>0</v>
      </c>
      <c r="AF35" s="3">
        <v>0</v>
      </c>
      <c r="AG35" s="3">
        <v>0</v>
      </c>
      <c r="AH35" s="1" t="s">
        <v>33</v>
      </c>
      <c r="AI35" s="17">
        <v>3</v>
      </c>
      <c r="AJ35" s="1"/>
    </row>
    <row r="36" spans="1:36" x14ac:dyDescent="0.2">
      <c r="A36" s="1" t="s">
        <v>220</v>
      </c>
      <c r="B36" s="1" t="s">
        <v>257</v>
      </c>
      <c r="C36" s="1" t="s">
        <v>465</v>
      </c>
      <c r="D36" s="1" t="s">
        <v>546</v>
      </c>
      <c r="E36" s="3">
        <v>79.766666666666666</v>
      </c>
      <c r="F36" s="3">
        <v>5.1555555555555559</v>
      </c>
      <c r="G36" s="3">
        <v>0.57777777777777772</v>
      </c>
      <c r="H36" s="3">
        <v>0.38277777777777766</v>
      </c>
      <c r="I36" s="3">
        <v>2.2805555555555554</v>
      </c>
      <c r="J36" s="3">
        <v>0</v>
      </c>
      <c r="K36" s="3">
        <v>0</v>
      </c>
      <c r="L36" s="3">
        <v>5.3425555555555553</v>
      </c>
      <c r="M36" s="3">
        <v>8.2666666666666675</v>
      </c>
      <c r="N36" s="3">
        <v>0</v>
      </c>
      <c r="O36" s="3">
        <f>SUM(Table2[[#This Row],[Qualified Social Work Staff Hours]:[Other Social Work Staff Hours]])/Table2[[#This Row],[MDS Census]]</f>
        <v>0.10363560384454661</v>
      </c>
      <c r="P36" s="3">
        <v>0</v>
      </c>
      <c r="Q36" s="3">
        <v>5.4641111111111105</v>
      </c>
      <c r="R36" s="3">
        <f>SUM(Table2[[#This Row],[Qualified Activities Professional Hours]:[Other Activities Professional Hours]])/Table2[[#This Row],[MDS Census]]</f>
        <v>6.8501184008914889E-2</v>
      </c>
      <c r="S36" s="3">
        <v>2.6651111111111105</v>
      </c>
      <c r="T36" s="3">
        <v>4.8232222222222232</v>
      </c>
      <c r="U36" s="3">
        <v>0</v>
      </c>
      <c r="V36" s="3">
        <f>SUM(Table2[[#This Row],[Occupational Therapist Hours]:[OT Aide Hours]])/Table2[[#This Row],[MDS Census]]</f>
        <v>9.3877977434183038E-2</v>
      </c>
      <c r="W36" s="3">
        <v>3.3183333333333329</v>
      </c>
      <c r="X36" s="3">
        <v>5.03188888888889</v>
      </c>
      <c r="Y36" s="3">
        <v>0</v>
      </c>
      <c r="Z36" s="3">
        <f>SUM(Table2[[#This Row],[Physical Therapist (PT) Hours]:[PT Aide Hours]])/Table2[[#This Row],[MDS Census]]</f>
        <v>0.10468310349630869</v>
      </c>
      <c r="AA36" s="3">
        <v>0</v>
      </c>
      <c r="AB36" s="3">
        <v>4.7880000000000011</v>
      </c>
      <c r="AC36" s="3">
        <v>0</v>
      </c>
      <c r="AD36" s="3">
        <v>0</v>
      </c>
      <c r="AE36" s="3">
        <v>0</v>
      </c>
      <c r="AF36" s="3">
        <v>0.10766666666666666</v>
      </c>
      <c r="AG36" s="3">
        <v>0</v>
      </c>
      <c r="AH36" s="1" t="s">
        <v>34</v>
      </c>
      <c r="AI36" s="17">
        <v>3</v>
      </c>
      <c r="AJ36" s="1"/>
    </row>
    <row r="37" spans="1:36" x14ac:dyDescent="0.2">
      <c r="A37" s="1" t="s">
        <v>220</v>
      </c>
      <c r="B37" s="1" t="s">
        <v>258</v>
      </c>
      <c r="C37" s="1" t="s">
        <v>472</v>
      </c>
      <c r="D37" s="1" t="s">
        <v>546</v>
      </c>
      <c r="E37" s="3">
        <v>99.733333333333334</v>
      </c>
      <c r="F37" s="3">
        <v>5.7777777777777777</v>
      </c>
      <c r="G37" s="3">
        <v>0.72222222222222221</v>
      </c>
      <c r="H37" s="3">
        <v>0.43333333333333335</v>
      </c>
      <c r="I37" s="3">
        <v>3.3777777777777778</v>
      </c>
      <c r="J37" s="3">
        <v>0</v>
      </c>
      <c r="K37" s="3">
        <v>5.6888888888888891</v>
      </c>
      <c r="L37" s="3">
        <v>5.9330000000000007</v>
      </c>
      <c r="M37" s="3">
        <v>5.7777777777777777</v>
      </c>
      <c r="N37" s="3">
        <v>0</v>
      </c>
      <c r="O37" s="3">
        <f>SUM(Table2[[#This Row],[Qualified Social Work Staff Hours]:[Other Social Work Staff Hours]])/Table2[[#This Row],[MDS Census]]</f>
        <v>5.7932263814616754E-2</v>
      </c>
      <c r="P37" s="3">
        <v>4.9777777777777779</v>
      </c>
      <c r="Q37" s="3">
        <v>7.552777777777778</v>
      </c>
      <c r="R37" s="3">
        <f>SUM(Table2[[#This Row],[Qualified Activities Professional Hours]:[Other Activities Professional Hours]])/Table2[[#This Row],[MDS Census]]</f>
        <v>0.12564059714795009</v>
      </c>
      <c r="S37" s="3">
        <v>5.0876666666666663</v>
      </c>
      <c r="T37" s="3">
        <v>5.4442222222222219</v>
      </c>
      <c r="U37" s="3">
        <v>0</v>
      </c>
      <c r="V37" s="3">
        <f>SUM(Table2[[#This Row],[Occupational Therapist Hours]:[OT Aide Hours]])/Table2[[#This Row],[MDS Census]]</f>
        <v>0.10560049019607842</v>
      </c>
      <c r="W37" s="3">
        <v>6.083444444444444</v>
      </c>
      <c r="X37" s="3">
        <v>5.4691111111111104</v>
      </c>
      <c r="Y37" s="3">
        <v>0</v>
      </c>
      <c r="Z37" s="3">
        <f>SUM(Table2[[#This Row],[Physical Therapist (PT) Hours]:[PT Aide Hours]])/Table2[[#This Row],[MDS Census]]</f>
        <v>0.11583444741532975</v>
      </c>
      <c r="AA37" s="3">
        <v>0</v>
      </c>
      <c r="AB37" s="3">
        <v>0</v>
      </c>
      <c r="AC37" s="3">
        <v>0</v>
      </c>
      <c r="AD37" s="3">
        <v>0</v>
      </c>
      <c r="AE37" s="3">
        <v>0</v>
      </c>
      <c r="AF37" s="3">
        <v>0</v>
      </c>
      <c r="AG37" s="3">
        <v>0</v>
      </c>
      <c r="AH37" s="1" t="s">
        <v>35</v>
      </c>
      <c r="AI37" s="17">
        <v>3</v>
      </c>
      <c r="AJ37" s="1"/>
    </row>
    <row r="38" spans="1:36" x14ac:dyDescent="0.2">
      <c r="A38" s="1" t="s">
        <v>220</v>
      </c>
      <c r="B38" s="1" t="s">
        <v>259</v>
      </c>
      <c r="C38" s="1" t="s">
        <v>473</v>
      </c>
      <c r="D38" s="1" t="s">
        <v>550</v>
      </c>
      <c r="E38" s="3">
        <v>65.611111111111114</v>
      </c>
      <c r="F38" s="3">
        <v>5.6888888888888891</v>
      </c>
      <c r="G38" s="3">
        <v>0.73333333333333328</v>
      </c>
      <c r="H38" s="3">
        <v>0.37777777777777777</v>
      </c>
      <c r="I38" s="3">
        <v>2.1666666666666665</v>
      </c>
      <c r="J38" s="3">
        <v>0</v>
      </c>
      <c r="K38" s="3">
        <v>1.0444444444444445</v>
      </c>
      <c r="L38" s="3">
        <v>4.8355555555555556</v>
      </c>
      <c r="M38" s="3">
        <v>6.6666666666666666E-2</v>
      </c>
      <c r="N38" s="3">
        <v>0</v>
      </c>
      <c r="O38" s="3">
        <f>SUM(Table2[[#This Row],[Qualified Social Work Staff Hours]:[Other Social Work Staff Hours]])/Table2[[#This Row],[MDS Census]]</f>
        <v>1.0160880609652837E-3</v>
      </c>
      <c r="P38" s="3">
        <v>5.333333333333333</v>
      </c>
      <c r="Q38" s="3">
        <v>15.072222222222223</v>
      </c>
      <c r="R38" s="3">
        <f>SUM(Table2[[#This Row],[Qualified Activities Professional Hours]:[Other Activities Professional Hours]])/Table2[[#This Row],[MDS Census]]</f>
        <v>0.31100762066045723</v>
      </c>
      <c r="S38" s="3">
        <v>2.9791111111111106</v>
      </c>
      <c r="T38" s="3">
        <v>4.8622222222222238</v>
      </c>
      <c r="U38" s="3">
        <v>0</v>
      </c>
      <c r="V38" s="3">
        <f>SUM(Table2[[#This Row],[Occupational Therapist Hours]:[OT Aide Hours]])/Table2[[#This Row],[MDS Census]]</f>
        <v>0.11951227773073668</v>
      </c>
      <c r="W38" s="3">
        <v>5.4666666666666668</v>
      </c>
      <c r="X38" s="3">
        <v>5.0536666666666674</v>
      </c>
      <c r="Y38" s="3">
        <v>0</v>
      </c>
      <c r="Z38" s="3">
        <f>SUM(Table2[[#This Row],[Physical Therapist (PT) Hours]:[PT Aide Hours]])/Table2[[#This Row],[MDS Census]]</f>
        <v>0.16034377646062659</v>
      </c>
      <c r="AA38" s="3">
        <v>0</v>
      </c>
      <c r="AB38" s="3">
        <v>0</v>
      </c>
      <c r="AC38" s="3">
        <v>0</v>
      </c>
      <c r="AD38" s="3">
        <v>0</v>
      </c>
      <c r="AE38" s="3">
        <v>0</v>
      </c>
      <c r="AF38" s="3">
        <v>0</v>
      </c>
      <c r="AG38" s="3">
        <v>0</v>
      </c>
      <c r="AH38" s="1" t="s">
        <v>36</v>
      </c>
      <c r="AI38" s="17">
        <v>3</v>
      </c>
      <c r="AJ38" s="1"/>
    </row>
    <row r="39" spans="1:36" x14ac:dyDescent="0.2">
      <c r="A39" s="1" t="s">
        <v>220</v>
      </c>
      <c r="B39" s="1" t="s">
        <v>260</v>
      </c>
      <c r="C39" s="1" t="s">
        <v>474</v>
      </c>
      <c r="D39" s="1" t="s">
        <v>546</v>
      </c>
      <c r="E39" s="3">
        <v>108.22222222222223</v>
      </c>
      <c r="F39" s="3">
        <v>10.527777777777779</v>
      </c>
      <c r="G39" s="3">
        <v>0.56666666666666665</v>
      </c>
      <c r="H39" s="3">
        <v>0</v>
      </c>
      <c r="I39" s="3">
        <v>0.80011111111111122</v>
      </c>
      <c r="J39" s="3">
        <v>0</v>
      </c>
      <c r="K39" s="3">
        <v>0</v>
      </c>
      <c r="L39" s="3">
        <v>3.2683333333333344</v>
      </c>
      <c r="M39" s="3">
        <v>0</v>
      </c>
      <c r="N39" s="3">
        <v>3.1674444444444445</v>
      </c>
      <c r="O39" s="3">
        <f>SUM(Table2[[#This Row],[Qualified Social Work Staff Hours]:[Other Social Work Staff Hours]])/Table2[[#This Row],[MDS Census]]</f>
        <v>2.9267967145790552E-2</v>
      </c>
      <c r="P39" s="3">
        <v>5.4152222222222219</v>
      </c>
      <c r="Q39" s="3">
        <v>16.694999999999993</v>
      </c>
      <c r="R39" s="3">
        <f>SUM(Table2[[#This Row],[Qualified Activities Professional Hours]:[Other Activities Professional Hours]])/Table2[[#This Row],[MDS Census]]</f>
        <v>0.20430390143737159</v>
      </c>
      <c r="S39" s="3">
        <v>5.9563333333333324</v>
      </c>
      <c r="T39" s="3">
        <v>13.019222222222227</v>
      </c>
      <c r="U39" s="3">
        <v>0</v>
      </c>
      <c r="V39" s="3">
        <f>SUM(Table2[[#This Row],[Occupational Therapist Hours]:[OT Aide Hours]])/Table2[[#This Row],[MDS Census]]</f>
        <v>0.17533880903490762</v>
      </c>
      <c r="W39" s="3">
        <v>5.0547777777777778</v>
      </c>
      <c r="X39" s="3">
        <v>9.8009999999999984</v>
      </c>
      <c r="Y39" s="3">
        <v>0</v>
      </c>
      <c r="Z39" s="3">
        <f>SUM(Table2[[#This Row],[Physical Therapist (PT) Hours]:[PT Aide Hours]])/Table2[[#This Row],[MDS Census]]</f>
        <v>0.13727104722792605</v>
      </c>
      <c r="AA39" s="3">
        <v>0</v>
      </c>
      <c r="AB39" s="3">
        <v>0</v>
      </c>
      <c r="AC39" s="3">
        <v>0</v>
      </c>
      <c r="AD39" s="3">
        <v>0</v>
      </c>
      <c r="AE39" s="3">
        <v>0</v>
      </c>
      <c r="AF39" s="3">
        <v>0</v>
      </c>
      <c r="AG39" s="3">
        <v>0</v>
      </c>
      <c r="AH39" s="1" t="s">
        <v>37</v>
      </c>
      <c r="AI39" s="17">
        <v>3</v>
      </c>
      <c r="AJ39" s="1"/>
    </row>
    <row r="40" spans="1:36" x14ac:dyDescent="0.2">
      <c r="A40" s="1" t="s">
        <v>220</v>
      </c>
      <c r="B40" s="1" t="s">
        <v>261</v>
      </c>
      <c r="C40" s="1" t="s">
        <v>465</v>
      </c>
      <c r="D40" s="1" t="s">
        <v>547</v>
      </c>
      <c r="E40" s="3">
        <v>75.088888888888889</v>
      </c>
      <c r="F40" s="3">
        <v>5.4222222222222225</v>
      </c>
      <c r="G40" s="3">
        <v>0.43333333333333335</v>
      </c>
      <c r="H40" s="3">
        <v>0</v>
      </c>
      <c r="I40" s="3">
        <v>1.5888888888888888</v>
      </c>
      <c r="J40" s="3">
        <v>0</v>
      </c>
      <c r="K40" s="3">
        <v>0</v>
      </c>
      <c r="L40" s="3">
        <v>3.2105555555555556</v>
      </c>
      <c r="M40" s="3">
        <v>8.4097777777777747</v>
      </c>
      <c r="N40" s="3">
        <v>0</v>
      </c>
      <c r="O40" s="3">
        <f>SUM(Table2[[#This Row],[Qualified Social Work Staff Hours]:[Other Social Work Staff Hours]])/Table2[[#This Row],[MDS Census]]</f>
        <v>0.11199763243563181</v>
      </c>
      <c r="P40" s="3">
        <v>5.4526666666666666</v>
      </c>
      <c r="Q40" s="3">
        <v>9.7849999999999984</v>
      </c>
      <c r="R40" s="3">
        <f>SUM(Table2[[#This Row],[Qualified Activities Professional Hours]:[Other Activities Professional Hours]])/Table2[[#This Row],[MDS Census]]</f>
        <v>0.20292838117786327</v>
      </c>
      <c r="S40" s="3">
        <v>8.6603333333333339</v>
      </c>
      <c r="T40" s="3">
        <v>6.102555555555556</v>
      </c>
      <c r="U40" s="3">
        <v>0</v>
      </c>
      <c r="V40" s="3">
        <f>SUM(Table2[[#This Row],[Occupational Therapist Hours]:[OT Aide Hours]])/Table2[[#This Row],[MDS Census]]</f>
        <v>0.19660550458715598</v>
      </c>
      <c r="W40" s="3">
        <v>5.2288888888888891</v>
      </c>
      <c r="X40" s="3">
        <v>8.9675555555555562</v>
      </c>
      <c r="Y40" s="3">
        <v>0</v>
      </c>
      <c r="Z40" s="3">
        <f>SUM(Table2[[#This Row],[Physical Therapist (PT) Hours]:[PT Aide Hours]])/Table2[[#This Row],[MDS Census]]</f>
        <v>0.18906185261911809</v>
      </c>
      <c r="AA40" s="3">
        <v>0</v>
      </c>
      <c r="AB40" s="3">
        <v>0</v>
      </c>
      <c r="AC40" s="3">
        <v>0</v>
      </c>
      <c r="AD40" s="3">
        <v>0</v>
      </c>
      <c r="AE40" s="3">
        <v>0</v>
      </c>
      <c r="AF40" s="3">
        <v>0</v>
      </c>
      <c r="AG40" s="3">
        <v>0</v>
      </c>
      <c r="AH40" s="1" t="s">
        <v>38</v>
      </c>
      <c r="AI40" s="17">
        <v>3</v>
      </c>
      <c r="AJ40" s="1"/>
    </row>
    <row r="41" spans="1:36" x14ac:dyDescent="0.2">
      <c r="A41" s="1" t="s">
        <v>220</v>
      </c>
      <c r="B41" s="1" t="s">
        <v>262</v>
      </c>
      <c r="C41" s="1" t="s">
        <v>475</v>
      </c>
      <c r="D41" s="1" t="s">
        <v>541</v>
      </c>
      <c r="E41" s="3">
        <v>88.222222222222229</v>
      </c>
      <c r="F41" s="3">
        <v>5.4222222222222225</v>
      </c>
      <c r="G41" s="3">
        <v>0.51911111111111052</v>
      </c>
      <c r="H41" s="3">
        <v>0.52955555555555556</v>
      </c>
      <c r="I41" s="3">
        <v>3.2027777777777779</v>
      </c>
      <c r="J41" s="3">
        <v>0</v>
      </c>
      <c r="K41" s="3">
        <v>0</v>
      </c>
      <c r="L41" s="3">
        <v>5.2157777777777792</v>
      </c>
      <c r="M41" s="3">
        <v>8.5315555555555544</v>
      </c>
      <c r="N41" s="3">
        <v>0</v>
      </c>
      <c r="O41" s="3">
        <f>SUM(Table2[[#This Row],[Qualified Social Work Staff Hours]:[Other Social Work Staff Hours]])/Table2[[#This Row],[MDS Census]]</f>
        <v>9.6705289672544062E-2</v>
      </c>
      <c r="P41" s="3">
        <v>0</v>
      </c>
      <c r="Q41" s="3">
        <v>10.121888888888888</v>
      </c>
      <c r="R41" s="3">
        <f>SUM(Table2[[#This Row],[Qualified Activities Professional Hours]:[Other Activities Professional Hours]])/Table2[[#This Row],[MDS Census]]</f>
        <v>0.11473173803526447</v>
      </c>
      <c r="S41" s="3">
        <v>5.6737777777777776</v>
      </c>
      <c r="T41" s="3">
        <v>10.266999999999998</v>
      </c>
      <c r="U41" s="3">
        <v>0</v>
      </c>
      <c r="V41" s="3">
        <f>SUM(Table2[[#This Row],[Occupational Therapist Hours]:[OT Aide Hours]])/Table2[[#This Row],[MDS Census]]</f>
        <v>0.18068891687657426</v>
      </c>
      <c r="W41" s="3">
        <v>4.0968888888888886</v>
      </c>
      <c r="X41" s="3">
        <v>10.194333333333329</v>
      </c>
      <c r="Y41" s="3">
        <v>0</v>
      </c>
      <c r="Z41" s="3">
        <f>SUM(Table2[[#This Row],[Physical Therapist (PT) Hours]:[PT Aide Hours]])/Table2[[#This Row],[MDS Census]]</f>
        <v>0.16199118387909311</v>
      </c>
      <c r="AA41" s="3">
        <v>0</v>
      </c>
      <c r="AB41" s="3">
        <v>5.875222222222221</v>
      </c>
      <c r="AC41" s="3">
        <v>0</v>
      </c>
      <c r="AD41" s="3">
        <v>0</v>
      </c>
      <c r="AE41" s="3">
        <v>0</v>
      </c>
      <c r="AF41" s="3">
        <v>3.2131111111111106</v>
      </c>
      <c r="AG41" s="3">
        <v>0</v>
      </c>
      <c r="AH41" s="1" t="s">
        <v>39</v>
      </c>
      <c r="AI41" s="17">
        <v>3</v>
      </c>
      <c r="AJ41" s="1"/>
    </row>
    <row r="42" spans="1:36" x14ac:dyDescent="0.2">
      <c r="A42" s="1" t="s">
        <v>220</v>
      </c>
      <c r="B42" s="1" t="s">
        <v>263</v>
      </c>
      <c r="C42" s="1" t="s">
        <v>465</v>
      </c>
      <c r="D42" s="1" t="s">
        <v>546</v>
      </c>
      <c r="E42" s="3">
        <v>81.566666666666663</v>
      </c>
      <c r="F42" s="3">
        <v>6.9333333333333336</v>
      </c>
      <c r="G42" s="3">
        <v>0.51099999999999945</v>
      </c>
      <c r="H42" s="3">
        <v>0.54433333333333345</v>
      </c>
      <c r="I42" s="3">
        <v>3.2916666666666665</v>
      </c>
      <c r="J42" s="3">
        <v>0</v>
      </c>
      <c r="K42" s="3">
        <v>0.88888888888888884</v>
      </c>
      <c r="L42" s="3">
        <v>5.036333333333336</v>
      </c>
      <c r="M42" s="3">
        <v>8.0155555555555544</v>
      </c>
      <c r="N42" s="3">
        <v>0</v>
      </c>
      <c r="O42" s="3">
        <f>SUM(Table2[[#This Row],[Qualified Social Work Staff Hours]:[Other Social Work Staff Hours]])/Table2[[#This Row],[MDS Census]]</f>
        <v>9.8269990464514359E-2</v>
      </c>
      <c r="P42" s="3">
        <v>0</v>
      </c>
      <c r="Q42" s="3">
        <v>9.7715555555555582</v>
      </c>
      <c r="R42" s="3">
        <f>SUM(Table2[[#This Row],[Qualified Activities Professional Hours]:[Other Activities Professional Hours]])/Table2[[#This Row],[MDS Census]]</f>
        <v>0.1197983925895655</v>
      </c>
      <c r="S42" s="3">
        <v>5.6588888888888889</v>
      </c>
      <c r="T42" s="3">
        <v>5.067333333333333</v>
      </c>
      <c r="U42" s="3">
        <v>0</v>
      </c>
      <c r="V42" s="3">
        <f>SUM(Table2[[#This Row],[Occupational Therapist Hours]:[OT Aide Hours]])/Table2[[#This Row],[MDS Census]]</f>
        <v>0.13150252009263044</v>
      </c>
      <c r="W42" s="3">
        <v>5.3675555555555539</v>
      </c>
      <c r="X42" s="3">
        <v>5.3002222222222217</v>
      </c>
      <c r="Y42" s="3">
        <v>0</v>
      </c>
      <c r="Z42" s="3">
        <f>SUM(Table2[[#This Row],[Physical Therapist (PT) Hours]:[PT Aide Hours]])/Table2[[#This Row],[MDS Census]]</f>
        <v>0.13078599645824818</v>
      </c>
      <c r="AA42" s="3">
        <v>0</v>
      </c>
      <c r="AB42" s="3">
        <v>5.2493333333333334</v>
      </c>
      <c r="AC42" s="3">
        <v>0</v>
      </c>
      <c r="AD42" s="3">
        <v>0</v>
      </c>
      <c r="AE42" s="3">
        <v>0</v>
      </c>
      <c r="AF42" s="3">
        <v>0.36399999999999999</v>
      </c>
      <c r="AG42" s="3">
        <v>0</v>
      </c>
      <c r="AH42" s="1" t="s">
        <v>40</v>
      </c>
      <c r="AI42" s="17">
        <v>3</v>
      </c>
      <c r="AJ42" s="1"/>
    </row>
    <row r="43" spans="1:36" x14ac:dyDescent="0.2">
      <c r="A43" s="1" t="s">
        <v>220</v>
      </c>
      <c r="B43" s="1" t="s">
        <v>264</v>
      </c>
      <c r="C43" s="1" t="s">
        <v>448</v>
      </c>
      <c r="D43" s="1" t="s">
        <v>534</v>
      </c>
      <c r="E43" s="3">
        <v>130.35555555555555</v>
      </c>
      <c r="F43" s="3">
        <v>9.6</v>
      </c>
      <c r="G43" s="3">
        <v>0</v>
      </c>
      <c r="H43" s="3">
        <v>0</v>
      </c>
      <c r="I43" s="3">
        <v>6.0958888888888891</v>
      </c>
      <c r="J43" s="3">
        <v>0</v>
      </c>
      <c r="K43" s="3">
        <v>0</v>
      </c>
      <c r="L43" s="3">
        <v>10.700222222222221</v>
      </c>
      <c r="M43" s="3">
        <v>15.083333333333334</v>
      </c>
      <c r="N43" s="3">
        <v>0</v>
      </c>
      <c r="O43" s="3">
        <f>SUM(Table2[[#This Row],[Qualified Social Work Staff Hours]:[Other Social Work Staff Hours]])/Table2[[#This Row],[MDS Census]]</f>
        <v>0.11570917149676101</v>
      </c>
      <c r="P43" s="3">
        <v>3.5555555555555554</v>
      </c>
      <c r="Q43" s="3">
        <v>30.133333333333333</v>
      </c>
      <c r="R43" s="3">
        <f>SUM(Table2[[#This Row],[Qualified Activities Professional Hours]:[Other Activities Professional Hours]])/Table2[[#This Row],[MDS Census]]</f>
        <v>0.25843845891578587</v>
      </c>
      <c r="S43" s="3">
        <v>12.181777777777778</v>
      </c>
      <c r="T43" s="3">
        <v>10.640111111111107</v>
      </c>
      <c r="U43" s="3">
        <v>0</v>
      </c>
      <c r="V43" s="3">
        <f>SUM(Table2[[#This Row],[Occupational Therapist Hours]:[OT Aide Hours]])/Table2[[#This Row],[MDS Census]]</f>
        <v>0.1750741561541084</v>
      </c>
      <c r="W43" s="3">
        <v>12.281333333333333</v>
      </c>
      <c r="X43" s="3">
        <v>10.081777777777779</v>
      </c>
      <c r="Y43" s="3">
        <v>0</v>
      </c>
      <c r="Z43" s="3">
        <f>SUM(Table2[[#This Row],[Physical Therapist (PT) Hours]:[PT Aide Hours]])/Table2[[#This Row],[MDS Census]]</f>
        <v>0.17155472212751449</v>
      </c>
      <c r="AA43" s="3">
        <v>0</v>
      </c>
      <c r="AB43" s="3">
        <v>0</v>
      </c>
      <c r="AC43" s="3">
        <v>0</v>
      </c>
      <c r="AD43" s="3">
        <v>0</v>
      </c>
      <c r="AE43" s="3">
        <v>0</v>
      </c>
      <c r="AF43" s="3">
        <v>5.6888888888888891</v>
      </c>
      <c r="AG43" s="3">
        <v>0</v>
      </c>
      <c r="AH43" s="1" t="s">
        <v>41</v>
      </c>
      <c r="AI43" s="17">
        <v>3</v>
      </c>
      <c r="AJ43" s="1"/>
    </row>
    <row r="44" spans="1:36" x14ac:dyDescent="0.2">
      <c r="A44" s="1" t="s">
        <v>220</v>
      </c>
      <c r="B44" s="1" t="s">
        <v>265</v>
      </c>
      <c r="C44" s="1" t="s">
        <v>446</v>
      </c>
      <c r="D44" s="1" t="s">
        <v>537</v>
      </c>
      <c r="E44" s="3">
        <v>113.75555555555556</v>
      </c>
      <c r="F44" s="3">
        <v>27.733333333333334</v>
      </c>
      <c r="G44" s="3">
        <v>0</v>
      </c>
      <c r="H44" s="3">
        <v>0</v>
      </c>
      <c r="I44" s="3">
        <v>0</v>
      </c>
      <c r="J44" s="3">
        <v>0</v>
      </c>
      <c r="K44" s="3">
        <v>0</v>
      </c>
      <c r="L44" s="3">
        <v>0</v>
      </c>
      <c r="M44" s="3">
        <v>4.725888888888889</v>
      </c>
      <c r="N44" s="3">
        <v>9.0711111111111098</v>
      </c>
      <c r="O44" s="3">
        <f>SUM(Table2[[#This Row],[Qualified Social Work Staff Hours]:[Other Social Work Staff Hours]])/Table2[[#This Row],[MDS Census]]</f>
        <v>0.12128638405938659</v>
      </c>
      <c r="P44" s="3">
        <v>1.4222222222222223</v>
      </c>
      <c r="Q44" s="3">
        <v>10.12522222222222</v>
      </c>
      <c r="R44" s="3">
        <f>SUM(Table2[[#This Row],[Qualified Activities Professional Hours]:[Other Activities Professional Hours]])/Table2[[#This Row],[MDS Census]]</f>
        <v>0.10151103731197497</v>
      </c>
      <c r="S44" s="3">
        <v>0</v>
      </c>
      <c r="T44" s="3">
        <v>0</v>
      </c>
      <c r="U44" s="3">
        <v>0</v>
      </c>
      <c r="V44" s="3">
        <f>SUM(Table2[[#This Row],[Occupational Therapist Hours]:[OT Aide Hours]])/Table2[[#This Row],[MDS Census]]</f>
        <v>0</v>
      </c>
      <c r="W44" s="3">
        <v>0</v>
      </c>
      <c r="X44" s="3">
        <v>0</v>
      </c>
      <c r="Y44" s="3">
        <v>0</v>
      </c>
      <c r="Z44" s="3">
        <f>SUM(Table2[[#This Row],[Physical Therapist (PT) Hours]:[PT Aide Hours]])/Table2[[#This Row],[MDS Census]]</f>
        <v>0</v>
      </c>
      <c r="AA44" s="3">
        <v>0</v>
      </c>
      <c r="AB44" s="3">
        <v>0</v>
      </c>
      <c r="AC44" s="3">
        <v>0</v>
      </c>
      <c r="AD44" s="3">
        <v>0</v>
      </c>
      <c r="AE44" s="3">
        <v>0</v>
      </c>
      <c r="AF44" s="3">
        <v>0</v>
      </c>
      <c r="AG44" s="3">
        <v>0</v>
      </c>
      <c r="AH44" s="1" t="s">
        <v>42</v>
      </c>
      <c r="AI44" s="17">
        <v>3</v>
      </c>
      <c r="AJ44" s="1"/>
    </row>
    <row r="45" spans="1:36" x14ac:dyDescent="0.2">
      <c r="A45" s="1" t="s">
        <v>220</v>
      </c>
      <c r="B45" s="1" t="s">
        <v>266</v>
      </c>
      <c r="C45" s="1" t="s">
        <v>441</v>
      </c>
      <c r="D45" s="1" t="s">
        <v>534</v>
      </c>
      <c r="E45" s="3">
        <v>79.688888888888883</v>
      </c>
      <c r="F45" s="3">
        <v>4.8888888888888893</v>
      </c>
      <c r="G45" s="3">
        <v>0.60777777777777797</v>
      </c>
      <c r="H45" s="3">
        <v>3.7555555555555557E-2</v>
      </c>
      <c r="I45" s="3">
        <v>5.6255555555555556</v>
      </c>
      <c r="J45" s="3">
        <v>0</v>
      </c>
      <c r="K45" s="3">
        <v>0</v>
      </c>
      <c r="L45" s="3">
        <v>2.9036666666666666</v>
      </c>
      <c r="M45" s="3">
        <v>0</v>
      </c>
      <c r="N45" s="3">
        <v>1.5596666666666668</v>
      </c>
      <c r="O45" s="3">
        <f>SUM(Table2[[#This Row],[Qualified Social Work Staff Hours]:[Other Social Work Staff Hours]])/Table2[[#This Row],[MDS Census]]</f>
        <v>1.9571946458449528E-2</v>
      </c>
      <c r="P45" s="3">
        <v>0</v>
      </c>
      <c r="Q45" s="3">
        <v>9.4275555555555552</v>
      </c>
      <c r="R45" s="3">
        <f>SUM(Table2[[#This Row],[Qualified Activities Professional Hours]:[Other Activities Professional Hours]])/Table2[[#This Row],[MDS Census]]</f>
        <v>0.11830451756832125</v>
      </c>
      <c r="S45" s="3">
        <v>9.57711111111111</v>
      </c>
      <c r="T45" s="3">
        <v>0.32822222222222219</v>
      </c>
      <c r="U45" s="3">
        <v>0</v>
      </c>
      <c r="V45" s="3">
        <f>SUM(Table2[[#This Row],[Occupational Therapist Hours]:[OT Aide Hours]])/Table2[[#This Row],[MDS Census]]</f>
        <v>0.12430005577244839</v>
      </c>
      <c r="W45" s="3">
        <v>13.893777777777784</v>
      </c>
      <c r="X45" s="3">
        <v>3.1814444444444439</v>
      </c>
      <c r="Y45" s="3">
        <v>0</v>
      </c>
      <c r="Z45" s="3">
        <f>SUM(Table2[[#This Row],[Physical Therapist (PT) Hours]:[PT Aide Hours]])/Table2[[#This Row],[MDS Census]]</f>
        <v>0.21427356385945351</v>
      </c>
      <c r="AA45" s="3">
        <v>0</v>
      </c>
      <c r="AB45" s="3">
        <v>0</v>
      </c>
      <c r="AC45" s="3">
        <v>0</v>
      </c>
      <c r="AD45" s="3">
        <v>0</v>
      </c>
      <c r="AE45" s="3">
        <v>0</v>
      </c>
      <c r="AF45" s="3">
        <v>0</v>
      </c>
      <c r="AG45" s="3">
        <v>0</v>
      </c>
      <c r="AH45" s="1" t="s">
        <v>43</v>
      </c>
      <c r="AI45" s="17">
        <v>3</v>
      </c>
      <c r="AJ45" s="1"/>
    </row>
    <row r="46" spans="1:36" x14ac:dyDescent="0.2">
      <c r="A46" s="1" t="s">
        <v>220</v>
      </c>
      <c r="B46" s="1" t="s">
        <v>267</v>
      </c>
      <c r="C46" s="1" t="s">
        <v>469</v>
      </c>
      <c r="D46" s="1" t="s">
        <v>546</v>
      </c>
      <c r="E46" s="3">
        <v>92.155555555555551</v>
      </c>
      <c r="F46" s="3">
        <v>5.2444444444444445</v>
      </c>
      <c r="G46" s="3">
        <v>0.75555555555555554</v>
      </c>
      <c r="H46" s="3">
        <v>0.66033333333333344</v>
      </c>
      <c r="I46" s="3">
        <v>5.3138888888888891</v>
      </c>
      <c r="J46" s="3">
        <v>0</v>
      </c>
      <c r="K46" s="3">
        <v>4.0222222222222221</v>
      </c>
      <c r="L46" s="3">
        <v>4.3181111111111115</v>
      </c>
      <c r="M46" s="3">
        <v>11.165444444444441</v>
      </c>
      <c r="N46" s="3">
        <v>0</v>
      </c>
      <c r="O46" s="3">
        <f>SUM(Table2[[#This Row],[Qualified Social Work Staff Hours]:[Other Social Work Staff Hours]])/Table2[[#This Row],[MDS Census]]</f>
        <v>0.12115866891728957</v>
      </c>
      <c r="P46" s="3">
        <v>0</v>
      </c>
      <c r="Q46" s="3">
        <v>15.775444444444444</v>
      </c>
      <c r="R46" s="3">
        <f>SUM(Table2[[#This Row],[Qualified Activities Professional Hours]:[Other Activities Professional Hours]])/Table2[[#This Row],[MDS Census]]</f>
        <v>0.17118278273450688</v>
      </c>
      <c r="S46" s="3">
        <v>8.9719999999999995</v>
      </c>
      <c r="T46" s="3">
        <v>10.445444444444444</v>
      </c>
      <c r="U46" s="3">
        <v>0</v>
      </c>
      <c r="V46" s="3">
        <f>SUM(Table2[[#This Row],[Occupational Therapist Hours]:[OT Aide Hours]])/Table2[[#This Row],[MDS Census]]</f>
        <v>0.21070291777188327</v>
      </c>
      <c r="W46" s="3">
        <v>5.4544444444444444</v>
      </c>
      <c r="X46" s="3">
        <v>11.544666666666666</v>
      </c>
      <c r="Y46" s="3">
        <v>0</v>
      </c>
      <c r="Z46" s="3">
        <f>SUM(Table2[[#This Row],[Physical Therapist (PT) Hours]:[PT Aide Hours]])/Table2[[#This Row],[MDS Census]]</f>
        <v>0.18446105618519415</v>
      </c>
      <c r="AA46" s="3">
        <v>0</v>
      </c>
      <c r="AB46" s="3">
        <v>0</v>
      </c>
      <c r="AC46" s="3">
        <v>0</v>
      </c>
      <c r="AD46" s="3">
        <v>0</v>
      </c>
      <c r="AE46" s="3">
        <v>0</v>
      </c>
      <c r="AF46" s="3">
        <v>46.350333333333332</v>
      </c>
      <c r="AG46" s="3">
        <v>0</v>
      </c>
      <c r="AH46" s="1" t="s">
        <v>44</v>
      </c>
      <c r="AI46" s="17">
        <v>3</v>
      </c>
      <c r="AJ46" s="1"/>
    </row>
    <row r="47" spans="1:36" x14ac:dyDescent="0.2">
      <c r="A47" s="1" t="s">
        <v>220</v>
      </c>
      <c r="B47" s="1" t="s">
        <v>268</v>
      </c>
      <c r="C47" s="1" t="s">
        <v>476</v>
      </c>
      <c r="D47" s="1" t="s">
        <v>546</v>
      </c>
      <c r="E47" s="3">
        <v>95.2</v>
      </c>
      <c r="F47" s="3">
        <v>4.8</v>
      </c>
      <c r="G47" s="3">
        <v>0.51911111111111052</v>
      </c>
      <c r="H47" s="3">
        <v>0.55188888888888887</v>
      </c>
      <c r="I47" s="3">
        <v>3.1583333333333332</v>
      </c>
      <c r="J47" s="3">
        <v>0</v>
      </c>
      <c r="K47" s="3">
        <v>3.911111111111111</v>
      </c>
      <c r="L47" s="3">
        <v>1.7110000000000005</v>
      </c>
      <c r="M47" s="3">
        <v>10.855444444444441</v>
      </c>
      <c r="N47" s="3">
        <v>5.1555555555555559</v>
      </c>
      <c r="O47" s="3">
        <f>SUM(Table2[[#This Row],[Qualified Social Work Staff Hours]:[Other Social Work Staff Hours]])/Table2[[#This Row],[MDS Census]]</f>
        <v>0.16818277310924365</v>
      </c>
      <c r="P47" s="3">
        <v>0</v>
      </c>
      <c r="Q47" s="3">
        <v>12.031333333333331</v>
      </c>
      <c r="R47" s="3">
        <f>SUM(Table2[[#This Row],[Qualified Activities Professional Hours]:[Other Activities Professional Hours]])/Table2[[#This Row],[MDS Census]]</f>
        <v>0.12637955182072827</v>
      </c>
      <c r="S47" s="3">
        <v>5.5111111111111111</v>
      </c>
      <c r="T47" s="3">
        <v>2.2934444444444448</v>
      </c>
      <c r="U47" s="3">
        <v>0</v>
      </c>
      <c r="V47" s="3">
        <f>SUM(Table2[[#This Row],[Occupational Therapist Hours]:[OT Aide Hours]])/Table2[[#This Row],[MDS Census]]</f>
        <v>8.1980625583566766E-2</v>
      </c>
      <c r="W47" s="3">
        <v>2.378222222222222</v>
      </c>
      <c r="X47" s="3">
        <v>3.3374444444444453</v>
      </c>
      <c r="Y47" s="3">
        <v>0</v>
      </c>
      <c r="Z47" s="3">
        <f>SUM(Table2[[#This Row],[Physical Therapist (PT) Hours]:[PT Aide Hours]])/Table2[[#This Row],[MDS Census]]</f>
        <v>6.0038515406162472E-2</v>
      </c>
      <c r="AA47" s="3">
        <v>0</v>
      </c>
      <c r="AB47" s="3">
        <v>5.2202222222222234</v>
      </c>
      <c r="AC47" s="3">
        <v>0</v>
      </c>
      <c r="AD47" s="3">
        <v>0</v>
      </c>
      <c r="AE47" s="3">
        <v>6.6666666666666666E-2</v>
      </c>
      <c r="AF47" s="3">
        <v>0.11177777777777777</v>
      </c>
      <c r="AG47" s="3">
        <v>0</v>
      </c>
      <c r="AH47" s="1" t="s">
        <v>45</v>
      </c>
      <c r="AI47" s="17">
        <v>3</v>
      </c>
      <c r="AJ47" s="1"/>
    </row>
    <row r="48" spans="1:36" x14ac:dyDescent="0.2">
      <c r="A48" s="1" t="s">
        <v>220</v>
      </c>
      <c r="B48" s="1" t="s">
        <v>269</v>
      </c>
      <c r="C48" s="1" t="s">
        <v>477</v>
      </c>
      <c r="D48" s="1" t="s">
        <v>534</v>
      </c>
      <c r="E48" s="3">
        <v>184.42222222222222</v>
      </c>
      <c r="F48" s="3">
        <v>9.4222222222222225</v>
      </c>
      <c r="G48" s="3">
        <v>0</v>
      </c>
      <c r="H48" s="3">
        <v>0.9816666666666668</v>
      </c>
      <c r="I48" s="3">
        <v>16.004777777777779</v>
      </c>
      <c r="J48" s="3">
        <v>0</v>
      </c>
      <c r="K48" s="3">
        <v>0</v>
      </c>
      <c r="L48" s="3">
        <v>9.0227777777777778</v>
      </c>
      <c r="M48" s="3">
        <v>16.338888888888889</v>
      </c>
      <c r="N48" s="3">
        <v>5.8250000000000002</v>
      </c>
      <c r="O48" s="3">
        <f>SUM(Table2[[#This Row],[Qualified Social Work Staff Hours]:[Other Social Work Staff Hours]])/Table2[[#This Row],[MDS Census]]</f>
        <v>0.12018014218580551</v>
      </c>
      <c r="P48" s="3">
        <v>18.527777777777779</v>
      </c>
      <c r="Q48" s="3">
        <v>14.030555555555555</v>
      </c>
      <c r="R48" s="3">
        <f>SUM(Table2[[#This Row],[Qualified Activities Professional Hours]:[Other Activities Professional Hours]])/Table2[[#This Row],[MDS Census]]</f>
        <v>0.17654235450054226</v>
      </c>
      <c r="S48" s="3">
        <v>11.191333333333334</v>
      </c>
      <c r="T48" s="3">
        <v>15.583555555555556</v>
      </c>
      <c r="U48" s="3">
        <v>0</v>
      </c>
      <c r="V48" s="3">
        <f>SUM(Table2[[#This Row],[Occupational Therapist Hours]:[OT Aide Hours]])/Table2[[#This Row],[MDS Census]]</f>
        <v>0.14518255211471262</v>
      </c>
      <c r="W48" s="3">
        <v>15.686333333333334</v>
      </c>
      <c r="X48" s="3">
        <v>16.416666666666668</v>
      </c>
      <c r="Y48" s="3">
        <v>0</v>
      </c>
      <c r="Z48" s="3">
        <f>SUM(Table2[[#This Row],[Physical Therapist (PT) Hours]:[PT Aide Hours]])/Table2[[#This Row],[MDS Census]]</f>
        <v>0.17407338233522113</v>
      </c>
      <c r="AA48" s="3">
        <v>0</v>
      </c>
      <c r="AB48" s="3">
        <v>0</v>
      </c>
      <c r="AC48" s="3">
        <v>0</v>
      </c>
      <c r="AD48" s="3">
        <v>0</v>
      </c>
      <c r="AE48" s="3">
        <v>0</v>
      </c>
      <c r="AF48" s="3">
        <v>0</v>
      </c>
      <c r="AG48" s="3">
        <v>0</v>
      </c>
      <c r="AH48" s="1" t="s">
        <v>46</v>
      </c>
      <c r="AI48" s="17">
        <v>3</v>
      </c>
      <c r="AJ48" s="1"/>
    </row>
    <row r="49" spans="1:36" x14ac:dyDescent="0.2">
      <c r="A49" s="1" t="s">
        <v>220</v>
      </c>
      <c r="B49" s="1" t="s">
        <v>270</v>
      </c>
      <c r="C49" s="1" t="s">
        <v>462</v>
      </c>
      <c r="D49" s="1" t="s">
        <v>540</v>
      </c>
      <c r="E49" s="3">
        <v>142.13333333333333</v>
      </c>
      <c r="F49" s="3">
        <v>5.4222222222222225</v>
      </c>
      <c r="G49" s="3">
        <v>0.53333333333333333</v>
      </c>
      <c r="H49" s="3">
        <v>0.65833333333333333</v>
      </c>
      <c r="I49" s="3">
        <v>9.9777777777777779</v>
      </c>
      <c r="J49" s="3">
        <v>0</v>
      </c>
      <c r="K49" s="3">
        <v>0</v>
      </c>
      <c r="L49" s="3">
        <v>14.830888888888886</v>
      </c>
      <c r="M49" s="3">
        <v>12.4</v>
      </c>
      <c r="N49" s="3">
        <v>0</v>
      </c>
      <c r="O49" s="3">
        <f>SUM(Table2[[#This Row],[Qualified Social Work Staff Hours]:[Other Social Work Staff Hours]])/Table2[[#This Row],[MDS Census]]</f>
        <v>8.7242026266416514E-2</v>
      </c>
      <c r="P49" s="3">
        <v>4.9777777777777779</v>
      </c>
      <c r="Q49" s="3">
        <v>26.911111111111111</v>
      </c>
      <c r="R49" s="3">
        <f>SUM(Table2[[#This Row],[Qualified Activities Professional Hours]:[Other Activities Professional Hours]])/Table2[[#This Row],[MDS Census]]</f>
        <v>0.22435897435897437</v>
      </c>
      <c r="S49" s="3">
        <v>11.423111111111114</v>
      </c>
      <c r="T49" s="3">
        <v>16.388999999999996</v>
      </c>
      <c r="U49" s="3">
        <v>0</v>
      </c>
      <c r="V49" s="3">
        <f>SUM(Table2[[#This Row],[Occupational Therapist Hours]:[OT Aide Hours]])/Table2[[#This Row],[MDS Census]]</f>
        <v>0.19567620387742338</v>
      </c>
      <c r="W49" s="3">
        <v>5.5650000000000004</v>
      </c>
      <c r="X49" s="3">
        <v>19.655888888888892</v>
      </c>
      <c r="Y49" s="3">
        <v>0</v>
      </c>
      <c r="Z49" s="3">
        <f>SUM(Table2[[#This Row],[Physical Therapist (PT) Hours]:[PT Aide Hours]])/Table2[[#This Row],[MDS Census]]</f>
        <v>0.17744527829893689</v>
      </c>
      <c r="AA49" s="3">
        <v>0</v>
      </c>
      <c r="AB49" s="3">
        <v>0</v>
      </c>
      <c r="AC49" s="3">
        <v>0</v>
      </c>
      <c r="AD49" s="3">
        <v>0</v>
      </c>
      <c r="AE49" s="3">
        <v>0</v>
      </c>
      <c r="AF49" s="3">
        <v>0</v>
      </c>
      <c r="AG49" s="3">
        <v>0</v>
      </c>
      <c r="AH49" s="1" t="s">
        <v>47</v>
      </c>
      <c r="AI49" s="17">
        <v>3</v>
      </c>
      <c r="AJ49" s="1"/>
    </row>
    <row r="50" spans="1:36" x14ac:dyDescent="0.2">
      <c r="A50" s="1" t="s">
        <v>220</v>
      </c>
      <c r="B50" s="1" t="s">
        <v>271</v>
      </c>
      <c r="C50" s="1" t="s">
        <v>478</v>
      </c>
      <c r="D50" s="1" t="s">
        <v>551</v>
      </c>
      <c r="E50" s="3">
        <v>117.9</v>
      </c>
      <c r="F50" s="3">
        <v>5.4222222222222225</v>
      </c>
      <c r="G50" s="3">
        <v>0.93888888888888888</v>
      </c>
      <c r="H50" s="3">
        <v>0.69722222222222219</v>
      </c>
      <c r="I50" s="3">
        <v>5.1555555555555559</v>
      </c>
      <c r="J50" s="3">
        <v>0</v>
      </c>
      <c r="K50" s="3">
        <v>0</v>
      </c>
      <c r="L50" s="3">
        <v>7.1875555555555568</v>
      </c>
      <c r="M50" s="3">
        <v>4.1044444444444439</v>
      </c>
      <c r="N50" s="3">
        <v>0</v>
      </c>
      <c r="O50" s="3">
        <f>SUM(Table2[[#This Row],[Qualified Social Work Staff Hours]:[Other Social Work Staff Hours]])/Table2[[#This Row],[MDS Census]]</f>
        <v>3.4812929978324372E-2</v>
      </c>
      <c r="P50" s="3">
        <v>0</v>
      </c>
      <c r="Q50" s="3">
        <v>0</v>
      </c>
      <c r="R50" s="3">
        <f>SUM(Table2[[#This Row],[Qualified Activities Professional Hours]:[Other Activities Professional Hours]])/Table2[[#This Row],[MDS Census]]</f>
        <v>0</v>
      </c>
      <c r="S50" s="3">
        <v>9.2698888888888877</v>
      </c>
      <c r="T50" s="3">
        <v>7.2022222222222227</v>
      </c>
      <c r="U50" s="3">
        <v>0</v>
      </c>
      <c r="V50" s="3">
        <f>SUM(Table2[[#This Row],[Occupational Therapist Hours]:[OT Aide Hours]])/Table2[[#This Row],[MDS Census]]</f>
        <v>0.13971256243520874</v>
      </c>
      <c r="W50" s="3">
        <v>6.889777777777776</v>
      </c>
      <c r="X50" s="3">
        <v>8.3547777777777785</v>
      </c>
      <c r="Y50" s="3">
        <v>0</v>
      </c>
      <c r="Z50" s="3">
        <f>SUM(Table2[[#This Row],[Physical Therapist (PT) Hours]:[PT Aide Hours]])/Table2[[#This Row],[MDS Census]]</f>
        <v>0.12930072566204878</v>
      </c>
      <c r="AA50" s="3">
        <v>0</v>
      </c>
      <c r="AB50" s="3">
        <v>0</v>
      </c>
      <c r="AC50" s="3">
        <v>0</v>
      </c>
      <c r="AD50" s="3">
        <v>0</v>
      </c>
      <c r="AE50" s="3">
        <v>0</v>
      </c>
      <c r="AF50" s="3">
        <v>0</v>
      </c>
      <c r="AG50" s="3">
        <v>0</v>
      </c>
      <c r="AH50" s="1" t="s">
        <v>48</v>
      </c>
      <c r="AI50" s="17">
        <v>3</v>
      </c>
      <c r="AJ50" s="1"/>
    </row>
    <row r="51" spans="1:36" x14ac:dyDescent="0.2">
      <c r="A51" s="1" t="s">
        <v>220</v>
      </c>
      <c r="B51" s="1" t="s">
        <v>272</v>
      </c>
      <c r="C51" s="1" t="s">
        <v>448</v>
      </c>
      <c r="D51" s="1" t="s">
        <v>534</v>
      </c>
      <c r="E51" s="3">
        <v>58.466666666666669</v>
      </c>
      <c r="F51" s="3">
        <v>5.6888888888888891</v>
      </c>
      <c r="G51" s="3">
        <v>0.62222222222222223</v>
      </c>
      <c r="H51" s="3">
        <v>8.8888888888888892E-2</v>
      </c>
      <c r="I51" s="3">
        <v>2.0777777777777779</v>
      </c>
      <c r="J51" s="3">
        <v>0</v>
      </c>
      <c r="K51" s="3">
        <v>0</v>
      </c>
      <c r="L51" s="3">
        <v>0</v>
      </c>
      <c r="M51" s="3">
        <v>1.8071111111111113</v>
      </c>
      <c r="N51" s="3">
        <v>0</v>
      </c>
      <c r="O51" s="3">
        <f>SUM(Table2[[#This Row],[Qualified Social Work Staff Hours]:[Other Social Work Staff Hours]])/Table2[[#This Row],[MDS Census]]</f>
        <v>3.0908399847966554E-2</v>
      </c>
      <c r="P51" s="3">
        <v>1.459222222222222</v>
      </c>
      <c r="Q51" s="3">
        <v>14.547222222222222</v>
      </c>
      <c r="R51" s="3">
        <f>SUM(Table2[[#This Row],[Qualified Activities Professional Hours]:[Other Activities Professional Hours]])/Table2[[#This Row],[MDS Census]]</f>
        <v>0.27377042949448877</v>
      </c>
      <c r="S51" s="3">
        <v>0</v>
      </c>
      <c r="T51" s="3">
        <v>0</v>
      </c>
      <c r="U51" s="3">
        <v>0</v>
      </c>
      <c r="V51" s="3">
        <f>SUM(Table2[[#This Row],[Occupational Therapist Hours]:[OT Aide Hours]])/Table2[[#This Row],[MDS Census]]</f>
        <v>0</v>
      </c>
      <c r="W51" s="3">
        <v>0</v>
      </c>
      <c r="X51" s="3">
        <v>0</v>
      </c>
      <c r="Y51" s="3">
        <v>0</v>
      </c>
      <c r="Z51" s="3">
        <f>SUM(Table2[[#This Row],[Physical Therapist (PT) Hours]:[PT Aide Hours]])/Table2[[#This Row],[MDS Census]]</f>
        <v>0</v>
      </c>
      <c r="AA51" s="3">
        <v>0</v>
      </c>
      <c r="AB51" s="3">
        <v>0</v>
      </c>
      <c r="AC51" s="3">
        <v>0</v>
      </c>
      <c r="AD51" s="3">
        <v>0</v>
      </c>
      <c r="AE51" s="3">
        <v>0</v>
      </c>
      <c r="AF51" s="3">
        <v>0</v>
      </c>
      <c r="AG51" s="3">
        <v>0</v>
      </c>
      <c r="AH51" s="1" t="s">
        <v>49</v>
      </c>
      <c r="AI51" s="17">
        <v>3</v>
      </c>
      <c r="AJ51" s="1"/>
    </row>
    <row r="52" spans="1:36" x14ac:dyDescent="0.2">
      <c r="A52" s="1" t="s">
        <v>220</v>
      </c>
      <c r="B52" s="1" t="s">
        <v>273</v>
      </c>
      <c r="C52" s="1" t="s">
        <v>479</v>
      </c>
      <c r="D52" s="1" t="s">
        <v>545</v>
      </c>
      <c r="E52" s="3">
        <v>120.53333333333333</v>
      </c>
      <c r="F52" s="3">
        <v>4.7111111111111112</v>
      </c>
      <c r="G52" s="3">
        <v>0.48888888888888887</v>
      </c>
      <c r="H52" s="3">
        <v>0</v>
      </c>
      <c r="I52" s="3">
        <v>4.9666666666666668</v>
      </c>
      <c r="J52" s="3">
        <v>0</v>
      </c>
      <c r="K52" s="3">
        <v>9.5111111111111111</v>
      </c>
      <c r="L52" s="3">
        <v>8.8086666666666709</v>
      </c>
      <c r="M52" s="3">
        <v>13.683444444444444</v>
      </c>
      <c r="N52" s="3">
        <v>0</v>
      </c>
      <c r="O52" s="3">
        <f>SUM(Table2[[#This Row],[Qualified Social Work Staff Hours]:[Other Social Work Staff Hours]])/Table2[[#This Row],[MDS Census]]</f>
        <v>0.11352415191740413</v>
      </c>
      <c r="P52" s="3">
        <v>0</v>
      </c>
      <c r="Q52" s="3">
        <v>16.069222222222226</v>
      </c>
      <c r="R52" s="3">
        <f>SUM(Table2[[#This Row],[Qualified Activities Professional Hours]:[Other Activities Professional Hours]])/Table2[[#This Row],[MDS Census]]</f>
        <v>0.13331766224188793</v>
      </c>
      <c r="S52" s="3">
        <v>7.9361111111111109</v>
      </c>
      <c r="T52" s="3">
        <v>16.65422222222222</v>
      </c>
      <c r="U52" s="3">
        <v>0</v>
      </c>
      <c r="V52" s="3">
        <f>SUM(Table2[[#This Row],[Occupational Therapist Hours]:[OT Aide Hours]])/Table2[[#This Row],[MDS Census]]</f>
        <v>0.20401272123893802</v>
      </c>
      <c r="W52" s="3">
        <v>6.7479999999999984</v>
      </c>
      <c r="X52" s="3">
        <v>15.143555555555556</v>
      </c>
      <c r="Y52" s="3">
        <v>0</v>
      </c>
      <c r="Z52" s="3">
        <f>SUM(Table2[[#This Row],[Physical Therapist (PT) Hours]:[PT Aide Hours]])/Table2[[#This Row],[MDS Census]]</f>
        <v>0.18162241887905606</v>
      </c>
      <c r="AA52" s="3">
        <v>0</v>
      </c>
      <c r="AB52" s="3">
        <v>4.8394444444444451</v>
      </c>
      <c r="AC52" s="3">
        <v>0</v>
      </c>
      <c r="AD52" s="3">
        <v>0</v>
      </c>
      <c r="AE52" s="3">
        <v>0</v>
      </c>
      <c r="AF52" s="3">
        <v>1.5777777777777776E-2</v>
      </c>
      <c r="AG52" s="3">
        <v>0</v>
      </c>
      <c r="AH52" s="1" t="s">
        <v>50</v>
      </c>
      <c r="AI52" s="17">
        <v>3</v>
      </c>
      <c r="AJ52" s="1"/>
    </row>
    <row r="53" spans="1:36" x14ac:dyDescent="0.2">
      <c r="A53" s="1" t="s">
        <v>220</v>
      </c>
      <c r="B53" s="1" t="s">
        <v>274</v>
      </c>
      <c r="C53" s="1" t="s">
        <v>465</v>
      </c>
      <c r="D53" s="1" t="s">
        <v>546</v>
      </c>
      <c r="E53" s="3">
        <v>109.11111111111111</v>
      </c>
      <c r="F53" s="3">
        <v>6.0888888888888886</v>
      </c>
      <c r="G53" s="3">
        <v>1.0444444444444445</v>
      </c>
      <c r="H53" s="3">
        <v>4.3666666666666666E-2</v>
      </c>
      <c r="I53" s="3">
        <v>5.28988888888889</v>
      </c>
      <c r="J53" s="3">
        <v>0</v>
      </c>
      <c r="K53" s="3">
        <v>0</v>
      </c>
      <c r="L53" s="3">
        <v>8.4121111111111109</v>
      </c>
      <c r="M53" s="3">
        <v>0</v>
      </c>
      <c r="N53" s="3">
        <v>6.8861111111111084</v>
      </c>
      <c r="O53" s="3">
        <f>SUM(Table2[[#This Row],[Qualified Social Work Staff Hours]:[Other Social Work Staff Hours]])/Table2[[#This Row],[MDS Census]]</f>
        <v>6.311099796334009E-2</v>
      </c>
      <c r="P53" s="3">
        <v>4.6580000000000013</v>
      </c>
      <c r="Q53" s="3">
        <v>11.241333333333328</v>
      </c>
      <c r="R53" s="3">
        <f>SUM(Table2[[#This Row],[Qualified Activities Professional Hours]:[Other Activities Professional Hours]])/Table2[[#This Row],[MDS Census]]</f>
        <v>0.14571690427698569</v>
      </c>
      <c r="S53" s="3">
        <v>8.7151111111111099</v>
      </c>
      <c r="T53" s="3">
        <v>4.1217777777777771</v>
      </c>
      <c r="U53" s="3">
        <v>0</v>
      </c>
      <c r="V53" s="3">
        <f>SUM(Table2[[#This Row],[Occupational Therapist Hours]:[OT Aide Hours]])/Table2[[#This Row],[MDS Census]]</f>
        <v>0.1176496945010183</v>
      </c>
      <c r="W53" s="3">
        <v>10.13966666666667</v>
      </c>
      <c r="X53" s="3">
        <v>5.3529999999999998</v>
      </c>
      <c r="Y53" s="3">
        <v>0</v>
      </c>
      <c r="Z53" s="3">
        <f>SUM(Table2[[#This Row],[Physical Therapist (PT) Hours]:[PT Aide Hours]])/Table2[[#This Row],[MDS Census]]</f>
        <v>0.14198981670061103</v>
      </c>
      <c r="AA53" s="3">
        <v>0</v>
      </c>
      <c r="AB53" s="3">
        <v>0</v>
      </c>
      <c r="AC53" s="3">
        <v>0</v>
      </c>
      <c r="AD53" s="3">
        <v>0</v>
      </c>
      <c r="AE53" s="3">
        <v>0</v>
      </c>
      <c r="AF53" s="3">
        <v>0.50288888888888883</v>
      </c>
      <c r="AG53" s="3">
        <v>0</v>
      </c>
      <c r="AH53" s="1" t="s">
        <v>51</v>
      </c>
      <c r="AI53" s="17">
        <v>3</v>
      </c>
      <c r="AJ53" s="1"/>
    </row>
    <row r="54" spans="1:36" x14ac:dyDescent="0.2">
      <c r="A54" s="1" t="s">
        <v>220</v>
      </c>
      <c r="B54" s="1" t="s">
        <v>275</v>
      </c>
      <c r="C54" s="1" t="s">
        <v>480</v>
      </c>
      <c r="D54" s="1" t="s">
        <v>535</v>
      </c>
      <c r="E54" s="3">
        <v>35.733333333333334</v>
      </c>
      <c r="F54" s="3">
        <v>5.8388888888888886</v>
      </c>
      <c r="G54" s="3">
        <v>2.8</v>
      </c>
      <c r="H54" s="3">
        <v>0</v>
      </c>
      <c r="I54" s="3">
        <v>2.5661111111111112</v>
      </c>
      <c r="J54" s="3">
        <v>0</v>
      </c>
      <c r="K54" s="3">
        <v>2.8611111111111112</v>
      </c>
      <c r="L54" s="3">
        <v>0</v>
      </c>
      <c r="M54" s="3">
        <v>2.6027777777777779</v>
      </c>
      <c r="N54" s="3">
        <v>0</v>
      </c>
      <c r="O54" s="3">
        <f>SUM(Table2[[#This Row],[Qualified Social Work Staff Hours]:[Other Social Work Staff Hours]])/Table2[[#This Row],[MDS Census]]</f>
        <v>7.283893034825871E-2</v>
      </c>
      <c r="P54" s="3">
        <v>0</v>
      </c>
      <c r="Q54" s="3">
        <v>0</v>
      </c>
      <c r="R54" s="3">
        <f>SUM(Table2[[#This Row],[Qualified Activities Professional Hours]:[Other Activities Professional Hours]])/Table2[[#This Row],[MDS Census]]</f>
        <v>0</v>
      </c>
      <c r="S54" s="3">
        <v>5.4916666666666663</v>
      </c>
      <c r="T54" s="3">
        <v>2.436666666666667</v>
      </c>
      <c r="U54" s="3">
        <v>4.5805555555555557</v>
      </c>
      <c r="V54" s="3">
        <f>SUM(Table2[[#This Row],[Occupational Therapist Hours]:[OT Aide Hours]])/Table2[[#This Row],[MDS Census]]</f>
        <v>0.35006218905472636</v>
      </c>
      <c r="W54" s="3">
        <v>4.9633333333333329</v>
      </c>
      <c r="X54" s="3">
        <v>1.3155555555555556</v>
      </c>
      <c r="Y54" s="3">
        <v>0</v>
      </c>
      <c r="Z54" s="3">
        <f>SUM(Table2[[#This Row],[Physical Therapist (PT) Hours]:[PT Aide Hours]])/Table2[[#This Row],[MDS Census]]</f>
        <v>0.1757151741293532</v>
      </c>
      <c r="AA54" s="3">
        <v>0</v>
      </c>
      <c r="AB54" s="3">
        <v>10.010555555555555</v>
      </c>
      <c r="AC54" s="3">
        <v>0</v>
      </c>
      <c r="AD54" s="3">
        <v>0</v>
      </c>
      <c r="AE54" s="3">
        <v>0</v>
      </c>
      <c r="AF54" s="3">
        <v>24.762777777777778</v>
      </c>
      <c r="AG54" s="3">
        <v>12.503888888888888</v>
      </c>
      <c r="AH54" s="1" t="s">
        <v>52</v>
      </c>
      <c r="AI54" s="17">
        <v>3</v>
      </c>
      <c r="AJ54" s="1"/>
    </row>
    <row r="55" spans="1:36" x14ac:dyDescent="0.2">
      <c r="A55" s="1" t="s">
        <v>220</v>
      </c>
      <c r="B55" s="1" t="s">
        <v>276</v>
      </c>
      <c r="C55" s="1" t="s">
        <v>460</v>
      </c>
      <c r="D55" s="1" t="s">
        <v>552</v>
      </c>
      <c r="E55" s="3">
        <v>87.188888888888883</v>
      </c>
      <c r="F55" s="3">
        <v>19.933333333333334</v>
      </c>
      <c r="G55" s="3">
        <v>0</v>
      </c>
      <c r="H55" s="3">
        <v>0</v>
      </c>
      <c r="I55" s="3">
        <v>0</v>
      </c>
      <c r="J55" s="3">
        <v>0</v>
      </c>
      <c r="K55" s="3">
        <v>0</v>
      </c>
      <c r="L55" s="3">
        <v>0</v>
      </c>
      <c r="M55" s="3">
        <v>5.6888888888888891</v>
      </c>
      <c r="N55" s="3">
        <v>0</v>
      </c>
      <c r="O55" s="3">
        <f>SUM(Table2[[#This Row],[Qualified Social Work Staff Hours]:[Other Social Work Staff Hours]])/Table2[[#This Row],[MDS Census]]</f>
        <v>6.5247865426277571E-2</v>
      </c>
      <c r="P55" s="3">
        <v>5.6888888888888891</v>
      </c>
      <c r="Q55" s="3">
        <v>4.8462222222222229</v>
      </c>
      <c r="R55" s="3">
        <f>SUM(Table2[[#This Row],[Qualified Activities Professional Hours]:[Other Activities Professional Hours]])/Table2[[#This Row],[MDS Census]]</f>
        <v>0.12083089078628777</v>
      </c>
      <c r="S55" s="3">
        <v>0</v>
      </c>
      <c r="T55" s="3">
        <v>0</v>
      </c>
      <c r="U55" s="3">
        <v>0</v>
      </c>
      <c r="V55" s="3">
        <f>SUM(Table2[[#This Row],[Occupational Therapist Hours]:[OT Aide Hours]])/Table2[[#This Row],[MDS Census]]</f>
        <v>0</v>
      </c>
      <c r="W55" s="3">
        <v>0</v>
      </c>
      <c r="X55" s="3">
        <v>0</v>
      </c>
      <c r="Y55" s="3">
        <v>0</v>
      </c>
      <c r="Z55" s="3">
        <f>SUM(Table2[[#This Row],[Physical Therapist (PT) Hours]:[PT Aide Hours]])/Table2[[#This Row],[MDS Census]]</f>
        <v>0</v>
      </c>
      <c r="AA55" s="3">
        <v>0</v>
      </c>
      <c r="AB55" s="3">
        <v>0</v>
      </c>
      <c r="AC55" s="3">
        <v>0</v>
      </c>
      <c r="AD55" s="3">
        <v>0</v>
      </c>
      <c r="AE55" s="3">
        <v>0</v>
      </c>
      <c r="AF55" s="3">
        <v>0</v>
      </c>
      <c r="AG55" s="3">
        <v>0</v>
      </c>
      <c r="AH55" s="1" t="s">
        <v>53</v>
      </c>
      <c r="AI55" s="17">
        <v>3</v>
      </c>
      <c r="AJ55" s="1"/>
    </row>
    <row r="56" spans="1:36" x14ac:dyDescent="0.2">
      <c r="A56" s="1" t="s">
        <v>220</v>
      </c>
      <c r="B56" s="1" t="s">
        <v>277</v>
      </c>
      <c r="C56" s="1" t="s">
        <v>455</v>
      </c>
      <c r="D56" s="1" t="s">
        <v>536</v>
      </c>
      <c r="E56" s="3">
        <v>149</v>
      </c>
      <c r="F56" s="3">
        <v>5.5111111111111111</v>
      </c>
      <c r="G56" s="3">
        <v>1.3888888888888888</v>
      </c>
      <c r="H56" s="3">
        <v>0.66666666666666663</v>
      </c>
      <c r="I56" s="3">
        <v>10.533333333333333</v>
      </c>
      <c r="J56" s="3">
        <v>0</v>
      </c>
      <c r="K56" s="3">
        <v>0</v>
      </c>
      <c r="L56" s="3">
        <v>6.4884444444444425</v>
      </c>
      <c r="M56" s="3">
        <v>0.83333333333333337</v>
      </c>
      <c r="N56" s="3">
        <v>12.905555555555555</v>
      </c>
      <c r="O56" s="3">
        <f>SUM(Table2[[#This Row],[Qualified Social Work Staff Hours]:[Other Social Work Staff Hours]])/Table2[[#This Row],[MDS Census]]</f>
        <v>9.2207307979120065E-2</v>
      </c>
      <c r="P56" s="3">
        <v>5.1388888888888893</v>
      </c>
      <c r="Q56" s="3">
        <v>25.927777777777777</v>
      </c>
      <c r="R56" s="3">
        <f>SUM(Table2[[#This Row],[Qualified Activities Professional Hours]:[Other Activities Professional Hours]])/Table2[[#This Row],[MDS Census]]</f>
        <v>0.20850111856823267</v>
      </c>
      <c r="S56" s="3">
        <v>6.2448888888888883</v>
      </c>
      <c r="T56" s="3">
        <v>7.4211111111111112</v>
      </c>
      <c r="U56" s="3">
        <v>0</v>
      </c>
      <c r="V56" s="3">
        <f>SUM(Table2[[#This Row],[Occupational Therapist Hours]:[OT Aide Hours]])/Table2[[#This Row],[MDS Census]]</f>
        <v>9.1718120805369133E-2</v>
      </c>
      <c r="W56" s="3">
        <v>10.542777777777777</v>
      </c>
      <c r="X56" s="3">
        <v>11.474111111111112</v>
      </c>
      <c r="Y56" s="3">
        <v>4.902333333333333</v>
      </c>
      <c r="Z56" s="3">
        <f>SUM(Table2[[#This Row],[Physical Therapist (PT) Hours]:[PT Aide Hours]])/Table2[[#This Row],[MDS Census]]</f>
        <v>0.18066592095451156</v>
      </c>
      <c r="AA56" s="3">
        <v>0</v>
      </c>
      <c r="AB56" s="3">
        <v>0</v>
      </c>
      <c r="AC56" s="3">
        <v>0</v>
      </c>
      <c r="AD56" s="3">
        <v>0</v>
      </c>
      <c r="AE56" s="3">
        <v>0</v>
      </c>
      <c r="AF56" s="3">
        <v>24.872222222222224</v>
      </c>
      <c r="AG56" s="3">
        <v>0</v>
      </c>
      <c r="AH56" s="1" t="s">
        <v>54</v>
      </c>
      <c r="AI56" s="17">
        <v>3</v>
      </c>
      <c r="AJ56" s="1"/>
    </row>
    <row r="57" spans="1:36" x14ac:dyDescent="0.2">
      <c r="A57" s="1" t="s">
        <v>220</v>
      </c>
      <c r="B57" s="1" t="s">
        <v>278</v>
      </c>
      <c r="C57" s="1" t="s">
        <v>480</v>
      </c>
      <c r="D57" s="1" t="s">
        <v>535</v>
      </c>
      <c r="E57" s="3">
        <v>49.06666666666667</v>
      </c>
      <c r="F57" s="3">
        <v>0</v>
      </c>
      <c r="G57" s="3">
        <v>0.17777777777777778</v>
      </c>
      <c r="H57" s="3">
        <v>0.26733333333333353</v>
      </c>
      <c r="I57" s="3">
        <v>0</v>
      </c>
      <c r="J57" s="3">
        <v>0</v>
      </c>
      <c r="K57" s="3">
        <v>0</v>
      </c>
      <c r="L57" s="3">
        <v>4.7328888888888896</v>
      </c>
      <c r="M57" s="3">
        <v>0</v>
      </c>
      <c r="N57" s="3">
        <v>0</v>
      </c>
      <c r="O57" s="3">
        <f>SUM(Table2[[#This Row],[Qualified Social Work Staff Hours]:[Other Social Work Staff Hours]])/Table2[[#This Row],[MDS Census]]</f>
        <v>0</v>
      </c>
      <c r="P57" s="3">
        <v>0</v>
      </c>
      <c r="Q57" s="3">
        <v>0</v>
      </c>
      <c r="R57" s="3">
        <f>SUM(Table2[[#This Row],[Qualified Activities Professional Hours]:[Other Activities Professional Hours]])/Table2[[#This Row],[MDS Census]]</f>
        <v>0</v>
      </c>
      <c r="S57" s="3">
        <v>6.8494444444444449</v>
      </c>
      <c r="T57" s="3">
        <v>4.886444444444443</v>
      </c>
      <c r="U57" s="3">
        <v>0</v>
      </c>
      <c r="V57" s="3">
        <f>SUM(Table2[[#This Row],[Occupational Therapist Hours]:[OT Aide Hours]])/Table2[[#This Row],[MDS Census]]</f>
        <v>0.23918251811594199</v>
      </c>
      <c r="W57" s="3">
        <v>7.7494444444444408</v>
      </c>
      <c r="X57" s="3">
        <v>9.1073333333333313</v>
      </c>
      <c r="Y57" s="3">
        <v>0</v>
      </c>
      <c r="Z57" s="3">
        <f>SUM(Table2[[#This Row],[Physical Therapist (PT) Hours]:[PT Aide Hours]])/Table2[[#This Row],[MDS Census]]</f>
        <v>0.3435484601449274</v>
      </c>
      <c r="AA57" s="3">
        <v>0</v>
      </c>
      <c r="AB57" s="3">
        <v>0</v>
      </c>
      <c r="AC57" s="3">
        <v>0</v>
      </c>
      <c r="AD57" s="3">
        <v>0</v>
      </c>
      <c r="AE57" s="3">
        <v>0</v>
      </c>
      <c r="AF57" s="3">
        <v>0</v>
      </c>
      <c r="AG57" s="3">
        <v>0</v>
      </c>
      <c r="AH57" s="1" t="s">
        <v>55</v>
      </c>
      <c r="AI57" s="17">
        <v>3</v>
      </c>
      <c r="AJ57" s="1"/>
    </row>
    <row r="58" spans="1:36" x14ac:dyDescent="0.2">
      <c r="A58" s="1" t="s">
        <v>220</v>
      </c>
      <c r="B58" s="1" t="s">
        <v>279</v>
      </c>
      <c r="C58" s="1" t="s">
        <v>443</v>
      </c>
      <c r="D58" s="1" t="s">
        <v>553</v>
      </c>
      <c r="E58" s="3">
        <v>95.9</v>
      </c>
      <c r="F58" s="3">
        <v>5.4222222222222225</v>
      </c>
      <c r="G58" s="3">
        <v>0.53444444444444472</v>
      </c>
      <c r="H58" s="3">
        <v>0.447888888888889</v>
      </c>
      <c r="I58" s="3">
        <v>2.2250000000000001</v>
      </c>
      <c r="J58" s="3">
        <v>0</v>
      </c>
      <c r="K58" s="3">
        <v>0</v>
      </c>
      <c r="L58" s="3">
        <v>4.9552222222222229</v>
      </c>
      <c r="M58" s="3">
        <v>9.7777777777777786</v>
      </c>
      <c r="N58" s="3">
        <v>0</v>
      </c>
      <c r="O58" s="3">
        <f>SUM(Table2[[#This Row],[Qualified Social Work Staff Hours]:[Other Social Work Staff Hours]])/Table2[[#This Row],[MDS Census]]</f>
        <v>0.10195805816243772</v>
      </c>
      <c r="P58" s="3">
        <v>0</v>
      </c>
      <c r="Q58" s="3">
        <v>11.003888888888889</v>
      </c>
      <c r="R58" s="3">
        <f>SUM(Table2[[#This Row],[Qualified Activities Professional Hours]:[Other Activities Professional Hours]])/Table2[[#This Row],[MDS Census]]</f>
        <v>0.11474336693314796</v>
      </c>
      <c r="S58" s="3">
        <v>5.250333333333332</v>
      </c>
      <c r="T58" s="3">
        <v>11.28933333333333</v>
      </c>
      <c r="U58" s="3">
        <v>0</v>
      </c>
      <c r="V58" s="3">
        <f>SUM(Table2[[#This Row],[Occupational Therapist Hours]:[OT Aide Hours]])/Table2[[#This Row],[MDS Census]]</f>
        <v>0.17246784845324986</v>
      </c>
      <c r="W58" s="3">
        <v>5.1694444444444434</v>
      </c>
      <c r="X58" s="3">
        <v>13.142777777777777</v>
      </c>
      <c r="Y58" s="3">
        <v>0</v>
      </c>
      <c r="Z58" s="3">
        <f>SUM(Table2[[#This Row],[Physical Therapist (PT) Hours]:[PT Aide Hours]])/Table2[[#This Row],[MDS Census]]</f>
        <v>0.19095122233808362</v>
      </c>
      <c r="AA58" s="3">
        <v>0</v>
      </c>
      <c r="AB58" s="3">
        <v>5.7725555555555568</v>
      </c>
      <c r="AC58" s="3">
        <v>0</v>
      </c>
      <c r="AD58" s="3">
        <v>0</v>
      </c>
      <c r="AE58" s="3">
        <v>0.98888888888888893</v>
      </c>
      <c r="AF58" s="3">
        <v>0.21399999999999997</v>
      </c>
      <c r="AG58" s="3">
        <v>0</v>
      </c>
      <c r="AH58" s="1" t="s">
        <v>56</v>
      </c>
      <c r="AI58" s="17">
        <v>3</v>
      </c>
      <c r="AJ58" s="1"/>
    </row>
    <row r="59" spans="1:36" x14ac:dyDescent="0.2">
      <c r="A59" s="1" t="s">
        <v>220</v>
      </c>
      <c r="B59" s="1" t="s">
        <v>280</v>
      </c>
      <c r="C59" s="1" t="s">
        <v>481</v>
      </c>
      <c r="D59" s="1" t="s">
        <v>549</v>
      </c>
      <c r="E59" s="3">
        <v>85.288888888888891</v>
      </c>
      <c r="F59" s="3">
        <v>5.333333333333333</v>
      </c>
      <c r="G59" s="3">
        <v>0</v>
      </c>
      <c r="H59" s="3">
        <v>0</v>
      </c>
      <c r="I59" s="3">
        <v>0</v>
      </c>
      <c r="J59" s="3">
        <v>0</v>
      </c>
      <c r="K59" s="3">
        <v>0</v>
      </c>
      <c r="L59" s="3">
        <v>4.903999999999999</v>
      </c>
      <c r="M59" s="3">
        <v>5.3449999999999998</v>
      </c>
      <c r="N59" s="3">
        <v>0</v>
      </c>
      <c r="O59" s="3">
        <f>SUM(Table2[[#This Row],[Qualified Social Work Staff Hours]:[Other Social Work Staff Hours]])/Table2[[#This Row],[MDS Census]]</f>
        <v>6.2669359041167272E-2</v>
      </c>
      <c r="P59" s="3">
        <v>5.4143333333333343</v>
      </c>
      <c r="Q59" s="3">
        <v>10.762666666666666</v>
      </c>
      <c r="R59" s="3">
        <f>SUM(Table2[[#This Row],[Qualified Activities Professional Hours]:[Other Activities Professional Hours]])/Table2[[#This Row],[MDS Census]]</f>
        <v>0.18967300677436164</v>
      </c>
      <c r="S59" s="3">
        <v>3.7725555555555554</v>
      </c>
      <c r="T59" s="3">
        <v>21.070777777777778</v>
      </c>
      <c r="U59" s="3">
        <v>0</v>
      </c>
      <c r="V59" s="3">
        <f>SUM(Table2[[#This Row],[Occupational Therapist Hours]:[OT Aide Hours]])/Table2[[#This Row],[MDS Census]]</f>
        <v>0.29128452318916104</v>
      </c>
      <c r="W59" s="3">
        <v>7.4970000000000017</v>
      </c>
      <c r="X59" s="3">
        <v>17.370777777777786</v>
      </c>
      <c r="Y59" s="3">
        <v>0</v>
      </c>
      <c r="Z59" s="3">
        <f>SUM(Table2[[#This Row],[Physical Therapist (PT) Hours]:[PT Aide Hours]])/Table2[[#This Row],[MDS Census]]</f>
        <v>0.29157113079729036</v>
      </c>
      <c r="AA59" s="3">
        <v>0</v>
      </c>
      <c r="AB59" s="3">
        <v>0</v>
      </c>
      <c r="AC59" s="3">
        <v>0</v>
      </c>
      <c r="AD59" s="3">
        <v>0</v>
      </c>
      <c r="AE59" s="3">
        <v>0</v>
      </c>
      <c r="AF59" s="3">
        <v>0</v>
      </c>
      <c r="AG59" s="3">
        <v>0</v>
      </c>
      <c r="AH59" s="1" t="s">
        <v>57</v>
      </c>
      <c r="AI59" s="17">
        <v>3</v>
      </c>
      <c r="AJ59" s="1"/>
    </row>
    <row r="60" spans="1:36" x14ac:dyDescent="0.2">
      <c r="A60" s="1" t="s">
        <v>220</v>
      </c>
      <c r="B60" s="1" t="s">
        <v>281</v>
      </c>
      <c r="C60" s="1" t="s">
        <v>482</v>
      </c>
      <c r="D60" s="1" t="s">
        <v>546</v>
      </c>
      <c r="E60" s="3">
        <v>298.04444444444442</v>
      </c>
      <c r="F60" s="3">
        <v>12.4</v>
      </c>
      <c r="G60" s="3">
        <v>0</v>
      </c>
      <c r="H60" s="3">
        <v>2.4027777777777777</v>
      </c>
      <c r="I60" s="3">
        <v>14.044444444444444</v>
      </c>
      <c r="J60" s="3">
        <v>0</v>
      </c>
      <c r="K60" s="3">
        <v>23.111111111111111</v>
      </c>
      <c r="L60" s="3">
        <v>13.246333333333334</v>
      </c>
      <c r="M60" s="3">
        <v>27.094444444444445</v>
      </c>
      <c r="N60" s="3">
        <v>4.5111111111111111</v>
      </c>
      <c r="O60" s="3">
        <f>SUM(Table2[[#This Row],[Qualified Social Work Staff Hours]:[Other Social Work Staff Hours]])/Table2[[#This Row],[MDS Census]]</f>
        <v>0.10604309573516255</v>
      </c>
      <c r="P60" s="3">
        <v>52.883333333333333</v>
      </c>
      <c r="Q60" s="3">
        <v>0</v>
      </c>
      <c r="R60" s="3">
        <f>SUM(Table2[[#This Row],[Qualified Activities Professional Hours]:[Other Activities Professional Hours]])/Table2[[#This Row],[MDS Census]]</f>
        <v>0.17743438711601553</v>
      </c>
      <c r="S60" s="3">
        <v>16.559444444444445</v>
      </c>
      <c r="T60" s="3">
        <v>24.341777777777775</v>
      </c>
      <c r="U60" s="3">
        <v>0</v>
      </c>
      <c r="V60" s="3">
        <f>SUM(Table2[[#This Row],[Occupational Therapist Hours]:[OT Aide Hours]])/Table2[[#This Row],[MDS Census]]</f>
        <v>0.13723195645690425</v>
      </c>
      <c r="W60" s="3">
        <v>22.581666666666671</v>
      </c>
      <c r="X60" s="3">
        <v>29.725888888888889</v>
      </c>
      <c r="Y60" s="3">
        <v>12.211333333333332</v>
      </c>
      <c r="Z60" s="3">
        <f>SUM(Table2[[#This Row],[Physical Therapist (PT) Hours]:[PT Aide Hours]])/Table2[[#This Row],[MDS Census]]</f>
        <v>0.21647405308678799</v>
      </c>
      <c r="AA60" s="3">
        <v>0</v>
      </c>
      <c r="AB60" s="3">
        <v>0</v>
      </c>
      <c r="AC60" s="3">
        <v>0</v>
      </c>
      <c r="AD60" s="3">
        <v>0</v>
      </c>
      <c r="AE60" s="3">
        <v>0</v>
      </c>
      <c r="AF60" s="3">
        <v>0</v>
      </c>
      <c r="AG60" s="3">
        <v>0</v>
      </c>
      <c r="AH60" s="1" t="s">
        <v>58</v>
      </c>
      <c r="AI60" s="17">
        <v>3</v>
      </c>
      <c r="AJ60" s="1"/>
    </row>
    <row r="61" spans="1:36" x14ac:dyDescent="0.2">
      <c r="A61" s="1" t="s">
        <v>220</v>
      </c>
      <c r="B61" s="1" t="s">
        <v>282</v>
      </c>
      <c r="C61" s="1" t="s">
        <v>474</v>
      </c>
      <c r="D61" s="1" t="s">
        <v>546</v>
      </c>
      <c r="E61" s="3">
        <v>115.04444444444445</v>
      </c>
      <c r="F61" s="3">
        <v>0</v>
      </c>
      <c r="G61" s="3">
        <v>0.57777777777777772</v>
      </c>
      <c r="H61" s="3">
        <v>0.67777777777777781</v>
      </c>
      <c r="I61" s="3">
        <v>5.7722222222222221</v>
      </c>
      <c r="J61" s="3">
        <v>0</v>
      </c>
      <c r="K61" s="3">
        <v>1.7333333333333334</v>
      </c>
      <c r="L61" s="3">
        <v>4.7483333333333322</v>
      </c>
      <c r="M61" s="3">
        <v>5.5111111111111111</v>
      </c>
      <c r="N61" s="3">
        <v>0</v>
      </c>
      <c r="O61" s="3">
        <f>SUM(Table2[[#This Row],[Qualified Social Work Staff Hours]:[Other Social Work Staff Hours]])/Table2[[#This Row],[MDS Census]]</f>
        <v>4.7904191616766463E-2</v>
      </c>
      <c r="P61" s="3">
        <v>2.6666666666666665</v>
      </c>
      <c r="Q61" s="3">
        <v>7.8</v>
      </c>
      <c r="R61" s="3">
        <f>SUM(Table2[[#This Row],[Qualified Activities Professional Hours]:[Other Activities Professional Hours]])/Table2[[#This Row],[MDS Census]]</f>
        <v>9.0979331659262114E-2</v>
      </c>
      <c r="S61" s="3">
        <v>7.8527777777777779</v>
      </c>
      <c r="T61" s="3">
        <v>8.1416666666666675</v>
      </c>
      <c r="U61" s="3">
        <v>0</v>
      </c>
      <c r="V61" s="3">
        <f>SUM(Table2[[#This Row],[Occupational Therapist Hours]:[OT Aide Hours]])/Table2[[#This Row],[MDS Census]]</f>
        <v>0.13902839482325671</v>
      </c>
      <c r="W61" s="3">
        <v>4.3111111111111109</v>
      </c>
      <c r="X61" s="3">
        <v>9.5722222222222229</v>
      </c>
      <c r="Y61" s="3">
        <v>0</v>
      </c>
      <c r="Z61" s="3">
        <f>SUM(Table2[[#This Row],[Physical Therapist (PT) Hours]:[PT Aide Hours]])/Table2[[#This Row],[MDS Census]]</f>
        <v>0.12067799884102762</v>
      </c>
      <c r="AA61" s="3">
        <v>0</v>
      </c>
      <c r="AB61" s="3">
        <v>0</v>
      </c>
      <c r="AC61" s="3">
        <v>0</v>
      </c>
      <c r="AD61" s="3">
        <v>0</v>
      </c>
      <c r="AE61" s="3">
        <v>0</v>
      </c>
      <c r="AF61" s="3">
        <v>1.6666666666666666E-2</v>
      </c>
      <c r="AG61" s="3">
        <v>0</v>
      </c>
      <c r="AH61" s="1" t="s">
        <v>59</v>
      </c>
      <c r="AI61" s="17">
        <v>3</v>
      </c>
      <c r="AJ61" s="1"/>
    </row>
    <row r="62" spans="1:36" x14ac:dyDescent="0.2">
      <c r="A62" s="1" t="s">
        <v>220</v>
      </c>
      <c r="B62" s="1" t="s">
        <v>283</v>
      </c>
      <c r="C62" s="1" t="s">
        <v>483</v>
      </c>
      <c r="D62" s="1" t="s">
        <v>541</v>
      </c>
      <c r="E62" s="3">
        <v>134.5</v>
      </c>
      <c r="F62" s="3">
        <v>10.822222222222223</v>
      </c>
      <c r="G62" s="3">
        <v>0.7055555555555556</v>
      </c>
      <c r="H62" s="3">
        <v>0.75555555555555554</v>
      </c>
      <c r="I62" s="3">
        <v>5.3944444444444448</v>
      </c>
      <c r="J62" s="3">
        <v>0</v>
      </c>
      <c r="K62" s="3">
        <v>0</v>
      </c>
      <c r="L62" s="3">
        <v>4.5439999999999987</v>
      </c>
      <c r="M62" s="3">
        <v>0.2</v>
      </c>
      <c r="N62" s="3">
        <v>9.5111111111111111</v>
      </c>
      <c r="O62" s="3">
        <f>SUM(Table2[[#This Row],[Qualified Social Work Staff Hours]:[Other Social Work Staff Hours]])/Table2[[#This Row],[MDS Census]]</f>
        <v>7.2201569599339113E-2</v>
      </c>
      <c r="P62" s="3">
        <v>0</v>
      </c>
      <c r="Q62" s="3">
        <v>11.516666666666667</v>
      </c>
      <c r="R62" s="3">
        <f>SUM(Table2[[#This Row],[Qualified Activities Professional Hours]:[Other Activities Professional Hours]])/Table2[[#This Row],[MDS Census]]</f>
        <v>8.5625774473358118E-2</v>
      </c>
      <c r="S62" s="3">
        <v>14.795333333333335</v>
      </c>
      <c r="T62" s="3">
        <v>8.6385555555555538</v>
      </c>
      <c r="U62" s="3">
        <v>0</v>
      </c>
      <c r="V62" s="3">
        <f>SUM(Table2[[#This Row],[Occupational Therapist Hours]:[OT Aide Hours]])/Table2[[#This Row],[MDS Census]]</f>
        <v>0.17422965716646013</v>
      </c>
      <c r="W62" s="3">
        <v>15.733999999999989</v>
      </c>
      <c r="X62" s="3">
        <v>14.321333333333333</v>
      </c>
      <c r="Y62" s="3">
        <v>2.0527777777777771</v>
      </c>
      <c r="Z62" s="3">
        <f>SUM(Table2[[#This Row],[Physical Therapist (PT) Hours]:[PT Aide Hours]])/Table2[[#This Row],[MDS Census]]</f>
        <v>0.2387220156959933</v>
      </c>
      <c r="AA62" s="3">
        <v>0</v>
      </c>
      <c r="AB62" s="3">
        <v>5.2722222222222221</v>
      </c>
      <c r="AC62" s="3">
        <v>0</v>
      </c>
      <c r="AD62" s="3">
        <v>0</v>
      </c>
      <c r="AE62" s="3">
        <v>0</v>
      </c>
      <c r="AF62" s="3">
        <v>5.5111111111111111</v>
      </c>
      <c r="AG62" s="3">
        <v>0</v>
      </c>
      <c r="AH62" s="1" t="s">
        <v>60</v>
      </c>
      <c r="AI62" s="17">
        <v>3</v>
      </c>
      <c r="AJ62" s="1"/>
    </row>
    <row r="63" spans="1:36" x14ac:dyDescent="0.2">
      <c r="A63" s="1" t="s">
        <v>220</v>
      </c>
      <c r="B63" s="1" t="s">
        <v>284</v>
      </c>
      <c r="C63" s="1" t="s">
        <v>484</v>
      </c>
      <c r="D63" s="1" t="s">
        <v>554</v>
      </c>
      <c r="E63" s="3">
        <v>48.644444444444446</v>
      </c>
      <c r="F63" s="3">
        <v>3.3628888888888886</v>
      </c>
      <c r="G63" s="3">
        <v>0.80055555555555558</v>
      </c>
      <c r="H63" s="3">
        <v>0.24444444444444444</v>
      </c>
      <c r="I63" s="3">
        <v>0.93333333333333335</v>
      </c>
      <c r="J63" s="3">
        <v>0</v>
      </c>
      <c r="K63" s="3">
        <v>0.83888888888888891</v>
      </c>
      <c r="L63" s="3">
        <v>1.8345555555555548</v>
      </c>
      <c r="M63" s="3">
        <v>0</v>
      </c>
      <c r="N63" s="3">
        <v>3.8111111111111109</v>
      </c>
      <c r="O63" s="3">
        <f>SUM(Table2[[#This Row],[Qualified Social Work Staff Hours]:[Other Social Work Staff Hours]])/Table2[[#This Row],[MDS Census]]</f>
        <v>7.834627683873914E-2</v>
      </c>
      <c r="P63" s="3">
        <v>5.8504444444444452</v>
      </c>
      <c r="Q63" s="3">
        <v>2.1164444444444444</v>
      </c>
      <c r="R63" s="3">
        <f>SUM(Table2[[#This Row],[Qualified Activities Professional Hours]:[Other Activities Professional Hours]])/Table2[[#This Row],[MDS Census]]</f>
        <v>0.1637779808131567</v>
      </c>
      <c r="S63" s="3">
        <v>5.3169999999999975</v>
      </c>
      <c r="T63" s="3">
        <v>5.6130000000000004</v>
      </c>
      <c r="U63" s="3">
        <v>0</v>
      </c>
      <c r="V63" s="3">
        <f>SUM(Table2[[#This Row],[Occupational Therapist Hours]:[OT Aide Hours]])/Table2[[#This Row],[MDS Census]]</f>
        <v>0.22469164001827313</v>
      </c>
      <c r="W63" s="3">
        <v>0.90533333333333321</v>
      </c>
      <c r="X63" s="3">
        <v>9.9428888888888931</v>
      </c>
      <c r="Y63" s="3">
        <v>0</v>
      </c>
      <c r="Z63" s="3">
        <f>SUM(Table2[[#This Row],[Physical Therapist (PT) Hours]:[PT Aide Hours]])/Table2[[#This Row],[MDS Census]]</f>
        <v>0.22301050708085893</v>
      </c>
      <c r="AA63" s="3">
        <v>0</v>
      </c>
      <c r="AB63" s="3">
        <v>0</v>
      </c>
      <c r="AC63" s="3">
        <v>0</v>
      </c>
      <c r="AD63" s="3">
        <v>0</v>
      </c>
      <c r="AE63" s="3">
        <v>0</v>
      </c>
      <c r="AF63" s="3">
        <v>0</v>
      </c>
      <c r="AG63" s="3">
        <v>0.47833333333333328</v>
      </c>
      <c r="AH63" s="1" t="s">
        <v>61</v>
      </c>
      <c r="AI63" s="17">
        <v>3</v>
      </c>
      <c r="AJ63" s="1"/>
    </row>
    <row r="64" spans="1:36" x14ac:dyDescent="0.2">
      <c r="A64" s="1" t="s">
        <v>220</v>
      </c>
      <c r="B64" s="1" t="s">
        <v>285</v>
      </c>
      <c r="C64" s="1" t="s">
        <v>448</v>
      </c>
      <c r="D64" s="1" t="s">
        <v>534</v>
      </c>
      <c r="E64" s="3">
        <v>127.65555555555555</v>
      </c>
      <c r="F64" s="3">
        <v>4.0658888888888862</v>
      </c>
      <c r="G64" s="3">
        <v>0.59166666666666667</v>
      </c>
      <c r="H64" s="3">
        <v>0.58888888888888891</v>
      </c>
      <c r="I64" s="3">
        <v>11.733333333333333</v>
      </c>
      <c r="J64" s="3">
        <v>0</v>
      </c>
      <c r="K64" s="3">
        <v>0</v>
      </c>
      <c r="L64" s="3">
        <v>6.1951111111111103</v>
      </c>
      <c r="M64" s="3">
        <v>7.1111111111111107</v>
      </c>
      <c r="N64" s="3">
        <v>0</v>
      </c>
      <c r="O64" s="3">
        <f>SUM(Table2[[#This Row],[Qualified Social Work Staff Hours]:[Other Social Work Staff Hours]])/Table2[[#This Row],[MDS Census]]</f>
        <v>5.5705457394029073E-2</v>
      </c>
      <c r="P64" s="3">
        <v>1.1199999999999988</v>
      </c>
      <c r="Q64" s="3">
        <v>20.105777777777774</v>
      </c>
      <c r="R64" s="3">
        <f>SUM(Table2[[#This Row],[Qualified Activities Professional Hours]:[Other Activities Professional Hours]])/Table2[[#This Row],[MDS Census]]</f>
        <v>0.16627382713900249</v>
      </c>
      <c r="S64" s="3">
        <v>13.032333333333337</v>
      </c>
      <c r="T64" s="3">
        <v>12.326555555555556</v>
      </c>
      <c r="U64" s="3">
        <v>0</v>
      </c>
      <c r="V64" s="3">
        <f>SUM(Table2[[#This Row],[Occupational Therapist Hours]:[OT Aide Hours]])/Table2[[#This Row],[MDS Census]]</f>
        <v>0.19865088345373838</v>
      </c>
      <c r="W64" s="3">
        <v>18.909555555555553</v>
      </c>
      <c r="X64" s="3">
        <v>12.967333333333336</v>
      </c>
      <c r="Y64" s="3">
        <v>0</v>
      </c>
      <c r="Z64" s="3">
        <f>SUM(Table2[[#This Row],[Physical Therapist (PT) Hours]:[PT Aide Hours]])/Table2[[#This Row],[MDS Census]]</f>
        <v>0.24971015754199671</v>
      </c>
      <c r="AA64" s="3">
        <v>0</v>
      </c>
      <c r="AB64" s="3">
        <v>0</v>
      </c>
      <c r="AC64" s="3">
        <v>0</v>
      </c>
      <c r="AD64" s="3">
        <v>0</v>
      </c>
      <c r="AE64" s="3">
        <v>0</v>
      </c>
      <c r="AF64" s="3">
        <v>0</v>
      </c>
      <c r="AG64" s="3">
        <v>0</v>
      </c>
      <c r="AH64" s="1" t="s">
        <v>62</v>
      </c>
      <c r="AI64" s="17">
        <v>3</v>
      </c>
      <c r="AJ64" s="1"/>
    </row>
    <row r="65" spans="1:36" x14ac:dyDescent="0.2">
      <c r="A65" s="1" t="s">
        <v>220</v>
      </c>
      <c r="B65" s="1" t="s">
        <v>286</v>
      </c>
      <c r="C65" s="1" t="s">
        <v>485</v>
      </c>
      <c r="D65" s="1" t="s">
        <v>554</v>
      </c>
      <c r="E65" s="3">
        <v>72.2</v>
      </c>
      <c r="F65" s="3">
        <v>5.2444444444444445</v>
      </c>
      <c r="G65" s="3">
        <v>0.93333333333333335</v>
      </c>
      <c r="H65" s="3">
        <v>0.55555555555555558</v>
      </c>
      <c r="I65" s="3">
        <v>4.4444444444444446</v>
      </c>
      <c r="J65" s="3">
        <v>0</v>
      </c>
      <c r="K65" s="3">
        <v>0</v>
      </c>
      <c r="L65" s="3">
        <v>4.4674444444444452</v>
      </c>
      <c r="M65" s="3">
        <v>9.5108888888888909</v>
      </c>
      <c r="N65" s="3">
        <v>0</v>
      </c>
      <c r="O65" s="3">
        <f>SUM(Table2[[#This Row],[Qualified Social Work Staff Hours]:[Other Social Work Staff Hours]])/Table2[[#This Row],[MDS Census]]</f>
        <v>0.13172976300400124</v>
      </c>
      <c r="P65" s="3">
        <v>0</v>
      </c>
      <c r="Q65" s="3">
        <v>12.642333333333335</v>
      </c>
      <c r="R65" s="3">
        <f>SUM(Table2[[#This Row],[Qualified Activities Professional Hours]:[Other Activities Professional Hours]])/Table2[[#This Row],[MDS Census]]</f>
        <v>0.17510156971375809</v>
      </c>
      <c r="S65" s="3">
        <v>4.6946666666666657</v>
      </c>
      <c r="T65" s="3">
        <v>6.2050000000000001</v>
      </c>
      <c r="U65" s="3">
        <v>0</v>
      </c>
      <c r="V65" s="3">
        <f>SUM(Table2[[#This Row],[Occupational Therapist Hours]:[OT Aide Hours]])/Table2[[#This Row],[MDS Census]]</f>
        <v>0.15096491228070172</v>
      </c>
      <c r="W65" s="3">
        <v>4.8386666666666667</v>
      </c>
      <c r="X65" s="3">
        <v>5.1888888888888882</v>
      </c>
      <c r="Y65" s="3">
        <v>0</v>
      </c>
      <c r="Z65" s="3">
        <f>SUM(Table2[[#This Row],[Physical Therapist (PT) Hours]:[PT Aide Hours]])/Table2[[#This Row],[MDS Census]]</f>
        <v>0.13888581101877498</v>
      </c>
      <c r="AA65" s="3">
        <v>0</v>
      </c>
      <c r="AB65" s="3">
        <v>0</v>
      </c>
      <c r="AC65" s="3">
        <v>0</v>
      </c>
      <c r="AD65" s="3">
        <v>0</v>
      </c>
      <c r="AE65" s="3">
        <v>0</v>
      </c>
      <c r="AF65" s="3">
        <v>25.505555555555556</v>
      </c>
      <c r="AG65" s="3">
        <v>0</v>
      </c>
      <c r="AH65" s="1" t="s">
        <v>63</v>
      </c>
      <c r="AI65" s="17">
        <v>3</v>
      </c>
      <c r="AJ65" s="1"/>
    </row>
    <row r="66" spans="1:36" x14ac:dyDescent="0.2">
      <c r="A66" s="1" t="s">
        <v>220</v>
      </c>
      <c r="B66" s="1" t="s">
        <v>287</v>
      </c>
      <c r="C66" s="1" t="s">
        <v>465</v>
      </c>
      <c r="D66" s="1" t="s">
        <v>546</v>
      </c>
      <c r="E66" s="3">
        <v>118.33333333333333</v>
      </c>
      <c r="F66" s="3">
        <v>0</v>
      </c>
      <c r="G66" s="3">
        <v>0.57777777777777772</v>
      </c>
      <c r="H66" s="3">
        <v>0.55000000000000004</v>
      </c>
      <c r="I66" s="3">
        <v>5.5111111111111111</v>
      </c>
      <c r="J66" s="3">
        <v>0</v>
      </c>
      <c r="K66" s="3">
        <v>0.9</v>
      </c>
      <c r="L66" s="3">
        <v>3.5138888888888888</v>
      </c>
      <c r="M66" s="3">
        <v>8.4444444444444446</v>
      </c>
      <c r="N66" s="3">
        <v>2.2444444444444445</v>
      </c>
      <c r="O66" s="3">
        <f>SUM(Table2[[#This Row],[Qualified Social Work Staff Hours]:[Other Social Work Staff Hours]])/Table2[[#This Row],[MDS Census]]</f>
        <v>9.0328638497652589E-2</v>
      </c>
      <c r="P66" s="3">
        <v>5.2444444444444445</v>
      </c>
      <c r="Q66" s="3">
        <v>9.9805555555555561</v>
      </c>
      <c r="R66" s="3">
        <f>SUM(Table2[[#This Row],[Qualified Activities Professional Hours]:[Other Activities Professional Hours]])/Table2[[#This Row],[MDS Census]]</f>
        <v>0.12866197183098593</v>
      </c>
      <c r="S66" s="3">
        <v>7.1063333333333274</v>
      </c>
      <c r="T66" s="3">
        <v>3.875</v>
      </c>
      <c r="U66" s="3">
        <v>0</v>
      </c>
      <c r="V66" s="3">
        <f>SUM(Table2[[#This Row],[Occupational Therapist Hours]:[OT Aide Hours]])/Table2[[#This Row],[MDS Census]]</f>
        <v>9.2799999999999966E-2</v>
      </c>
      <c r="W66" s="3">
        <v>3.8747777777777759</v>
      </c>
      <c r="X66" s="3">
        <v>3.625</v>
      </c>
      <c r="Y66" s="3">
        <v>0</v>
      </c>
      <c r="Z66" s="3">
        <f>SUM(Table2[[#This Row],[Physical Therapist (PT) Hours]:[PT Aide Hours]])/Table2[[#This Row],[MDS Census]]</f>
        <v>6.3378403755868534E-2</v>
      </c>
      <c r="AA66" s="3">
        <v>0</v>
      </c>
      <c r="AB66" s="3">
        <v>0</v>
      </c>
      <c r="AC66" s="3">
        <v>0</v>
      </c>
      <c r="AD66" s="3">
        <v>0</v>
      </c>
      <c r="AE66" s="3">
        <v>0</v>
      </c>
      <c r="AF66" s="3">
        <v>1.1111111111111112E-2</v>
      </c>
      <c r="AG66" s="3">
        <v>0</v>
      </c>
      <c r="AH66" s="1" t="s">
        <v>64</v>
      </c>
      <c r="AI66" s="17">
        <v>3</v>
      </c>
      <c r="AJ66" s="1"/>
    </row>
    <row r="67" spans="1:36" x14ac:dyDescent="0.2">
      <c r="A67" s="1" t="s">
        <v>220</v>
      </c>
      <c r="B67" s="1" t="s">
        <v>288</v>
      </c>
      <c r="C67" s="1" t="s">
        <v>465</v>
      </c>
      <c r="D67" s="1" t="s">
        <v>546</v>
      </c>
      <c r="E67" s="3">
        <v>107.06666666666666</v>
      </c>
      <c r="F67" s="3">
        <v>5.2444444444444445</v>
      </c>
      <c r="G67" s="3">
        <v>0.77000000000000024</v>
      </c>
      <c r="H67" s="3">
        <v>0.69411111111111112</v>
      </c>
      <c r="I67" s="3">
        <v>5.5861111111111112</v>
      </c>
      <c r="J67" s="3">
        <v>0</v>
      </c>
      <c r="K67" s="3">
        <v>3.3777777777777778</v>
      </c>
      <c r="L67" s="3">
        <v>4.5784444444444468</v>
      </c>
      <c r="M67" s="3">
        <v>5.8805555555555555</v>
      </c>
      <c r="N67" s="3">
        <v>4.9777777777777779</v>
      </c>
      <c r="O67" s="3">
        <f>SUM(Table2[[#This Row],[Qualified Social Work Staff Hours]:[Other Social Work Staff Hours]])/Table2[[#This Row],[MDS Census]]</f>
        <v>0.10141656288916565</v>
      </c>
      <c r="P67" s="3">
        <v>0</v>
      </c>
      <c r="Q67" s="3">
        <v>9.68</v>
      </c>
      <c r="R67" s="3">
        <f>SUM(Table2[[#This Row],[Qualified Activities Professional Hours]:[Other Activities Professional Hours]])/Table2[[#This Row],[MDS Census]]</f>
        <v>9.0410958904109592E-2</v>
      </c>
      <c r="S67" s="3">
        <v>2.3197777777777779</v>
      </c>
      <c r="T67" s="3">
        <v>10.169444444444446</v>
      </c>
      <c r="U67" s="3">
        <v>0</v>
      </c>
      <c r="V67" s="3">
        <f>SUM(Table2[[#This Row],[Occupational Therapist Hours]:[OT Aide Hours]])/Table2[[#This Row],[MDS Census]]</f>
        <v>0.11664902449149027</v>
      </c>
      <c r="W67" s="3">
        <v>5.0422222222222217</v>
      </c>
      <c r="X67" s="3">
        <v>9.3148888888888894</v>
      </c>
      <c r="Y67" s="3">
        <v>0</v>
      </c>
      <c r="Z67" s="3">
        <f>SUM(Table2[[#This Row],[Physical Therapist (PT) Hours]:[PT Aide Hours]])/Table2[[#This Row],[MDS Census]]</f>
        <v>0.1340950601909506</v>
      </c>
      <c r="AA67" s="3">
        <v>0</v>
      </c>
      <c r="AB67" s="3">
        <v>5.333222222222223</v>
      </c>
      <c r="AC67" s="3">
        <v>0</v>
      </c>
      <c r="AD67" s="3">
        <v>0</v>
      </c>
      <c r="AE67" s="3">
        <v>1.1111111111111112E-2</v>
      </c>
      <c r="AF67" s="3">
        <v>5.2444444444444439E-2</v>
      </c>
      <c r="AG67" s="3">
        <v>0</v>
      </c>
      <c r="AH67" s="1" t="s">
        <v>65</v>
      </c>
      <c r="AI67" s="17">
        <v>3</v>
      </c>
      <c r="AJ67" s="1"/>
    </row>
    <row r="68" spans="1:36" x14ac:dyDescent="0.2">
      <c r="A68" s="1" t="s">
        <v>220</v>
      </c>
      <c r="B68" s="1" t="s">
        <v>289</v>
      </c>
      <c r="C68" s="1" t="s">
        <v>486</v>
      </c>
      <c r="D68" s="1" t="s">
        <v>537</v>
      </c>
      <c r="E68" s="3">
        <v>41.833333333333336</v>
      </c>
      <c r="F68" s="3">
        <v>5.6888888888888891</v>
      </c>
      <c r="G68" s="3">
        <v>0.45277777777777778</v>
      </c>
      <c r="H68" s="3">
        <v>0.44444444444444442</v>
      </c>
      <c r="I68" s="3">
        <v>0</v>
      </c>
      <c r="J68" s="3">
        <v>0</v>
      </c>
      <c r="K68" s="3">
        <v>0</v>
      </c>
      <c r="L68" s="3">
        <v>6.6353333333333344</v>
      </c>
      <c r="M68" s="3">
        <v>11.172222222222222</v>
      </c>
      <c r="N68" s="3">
        <v>0</v>
      </c>
      <c r="O68" s="3">
        <f>SUM(Table2[[#This Row],[Qualified Social Work Staff Hours]:[Other Social Work Staff Hours]])/Table2[[#This Row],[MDS Census]]</f>
        <v>0.26706507304116867</v>
      </c>
      <c r="P68" s="3">
        <v>5.333333333333333</v>
      </c>
      <c r="Q68" s="3">
        <v>12.619444444444444</v>
      </c>
      <c r="R68" s="3">
        <f>SUM(Table2[[#This Row],[Qualified Activities Professional Hours]:[Other Activities Professional Hours]])/Table2[[#This Row],[MDS Census]]</f>
        <v>0.42915006640106235</v>
      </c>
      <c r="S68" s="3">
        <v>8.8287777777777787</v>
      </c>
      <c r="T68" s="3">
        <v>1.6407777777777783</v>
      </c>
      <c r="U68" s="3">
        <v>0</v>
      </c>
      <c r="V68" s="3">
        <f>SUM(Table2[[#This Row],[Occupational Therapist Hours]:[OT Aide Hours]])/Table2[[#This Row],[MDS Census]]</f>
        <v>0.2502682602921647</v>
      </c>
      <c r="W68" s="3">
        <v>6.9969999999999999</v>
      </c>
      <c r="X68" s="3">
        <v>5.8322222222222209</v>
      </c>
      <c r="Y68" s="3">
        <v>0</v>
      </c>
      <c r="Z68" s="3">
        <f>SUM(Table2[[#This Row],[Physical Therapist (PT) Hours]:[PT Aide Hours]])/Table2[[#This Row],[MDS Census]]</f>
        <v>0.30667463479415663</v>
      </c>
      <c r="AA68" s="3">
        <v>0</v>
      </c>
      <c r="AB68" s="3">
        <v>0</v>
      </c>
      <c r="AC68" s="3">
        <v>0</v>
      </c>
      <c r="AD68" s="3">
        <v>0</v>
      </c>
      <c r="AE68" s="3">
        <v>0</v>
      </c>
      <c r="AF68" s="3">
        <v>0</v>
      </c>
      <c r="AG68" s="3">
        <v>0</v>
      </c>
      <c r="AH68" s="1" t="s">
        <v>66</v>
      </c>
      <c r="AI68" s="17">
        <v>3</v>
      </c>
      <c r="AJ68" s="1"/>
    </row>
    <row r="69" spans="1:36" x14ac:dyDescent="0.2">
      <c r="A69" s="1" t="s">
        <v>220</v>
      </c>
      <c r="B69" s="1" t="s">
        <v>290</v>
      </c>
      <c r="C69" s="1" t="s">
        <v>451</v>
      </c>
      <c r="D69" s="1" t="s">
        <v>542</v>
      </c>
      <c r="E69" s="3">
        <v>35.788888888888891</v>
      </c>
      <c r="F69" s="3">
        <v>4.9611111111111112</v>
      </c>
      <c r="G69" s="3">
        <v>4.166666666666667</v>
      </c>
      <c r="H69" s="3">
        <v>0</v>
      </c>
      <c r="I69" s="3">
        <v>9.8757777777777775</v>
      </c>
      <c r="J69" s="3">
        <v>0</v>
      </c>
      <c r="K69" s="3">
        <v>9.0861111111111104</v>
      </c>
      <c r="L69" s="3">
        <v>1.3544444444444452</v>
      </c>
      <c r="M69" s="3">
        <v>4.1444444444444448</v>
      </c>
      <c r="N69" s="3">
        <v>0</v>
      </c>
      <c r="O69" s="3">
        <f>SUM(Table2[[#This Row],[Qualified Social Work Staff Hours]:[Other Social Work Staff Hours]])/Table2[[#This Row],[MDS Census]]</f>
        <v>0.11580254579323192</v>
      </c>
      <c r="P69" s="3">
        <v>4.9394444444444447</v>
      </c>
      <c r="Q69" s="3">
        <v>1.8647777777777779</v>
      </c>
      <c r="R69" s="3">
        <f>SUM(Table2[[#This Row],[Qualified Activities Professional Hours]:[Other Activities Professional Hours]])/Table2[[#This Row],[MDS Census]]</f>
        <v>0.1901210804098106</v>
      </c>
      <c r="S69" s="3">
        <v>1.1506666666666665</v>
      </c>
      <c r="T69" s="3">
        <v>0</v>
      </c>
      <c r="U69" s="3">
        <v>0</v>
      </c>
      <c r="V69" s="3">
        <f>SUM(Table2[[#This Row],[Occupational Therapist Hours]:[OT Aide Hours]])/Table2[[#This Row],[MDS Census]]</f>
        <v>3.2151505743557893E-2</v>
      </c>
      <c r="W69" s="3">
        <v>2.5285555555555557</v>
      </c>
      <c r="X69" s="3">
        <v>0</v>
      </c>
      <c r="Y69" s="3">
        <v>0</v>
      </c>
      <c r="Z69" s="3">
        <f>SUM(Table2[[#This Row],[Physical Therapist (PT) Hours]:[PT Aide Hours]])/Table2[[#This Row],[MDS Census]]</f>
        <v>7.0651971437441785E-2</v>
      </c>
      <c r="AA69" s="3">
        <v>1.3277777777777777</v>
      </c>
      <c r="AB69" s="3">
        <v>5.5194444444444448</v>
      </c>
      <c r="AC69" s="3">
        <v>0</v>
      </c>
      <c r="AD69" s="3">
        <v>0</v>
      </c>
      <c r="AE69" s="3">
        <v>0</v>
      </c>
      <c r="AF69" s="3">
        <v>20.462</v>
      </c>
      <c r="AG69" s="3">
        <v>4.8788888888888895</v>
      </c>
      <c r="AH69" s="1" t="s">
        <v>67</v>
      </c>
      <c r="AI69" s="17">
        <v>3</v>
      </c>
      <c r="AJ69" s="1"/>
    </row>
    <row r="70" spans="1:36" x14ac:dyDescent="0.2">
      <c r="A70" s="1" t="s">
        <v>220</v>
      </c>
      <c r="B70" s="1" t="s">
        <v>291</v>
      </c>
      <c r="C70" s="1" t="s">
        <v>446</v>
      </c>
      <c r="D70" s="1" t="s">
        <v>537</v>
      </c>
      <c r="E70" s="3">
        <v>68.044444444444451</v>
      </c>
      <c r="F70" s="3">
        <v>4.166666666666667</v>
      </c>
      <c r="G70" s="3">
        <v>0.48888888888888887</v>
      </c>
      <c r="H70" s="3">
        <v>0</v>
      </c>
      <c r="I70" s="3">
        <v>0</v>
      </c>
      <c r="J70" s="3">
        <v>0</v>
      </c>
      <c r="K70" s="3">
        <v>0</v>
      </c>
      <c r="L70" s="3">
        <v>4.3111111111111109</v>
      </c>
      <c r="M70" s="3">
        <v>3.4166666666666665</v>
      </c>
      <c r="N70" s="3">
        <v>0.83333333333333337</v>
      </c>
      <c r="O70" s="3">
        <f>SUM(Table2[[#This Row],[Qualified Social Work Staff Hours]:[Other Social Work Staff Hours]])/Table2[[#This Row],[MDS Census]]</f>
        <v>6.2459177008491178E-2</v>
      </c>
      <c r="P70" s="3">
        <v>1</v>
      </c>
      <c r="Q70" s="3">
        <v>23.888888888888889</v>
      </c>
      <c r="R70" s="3">
        <f>SUM(Table2[[#This Row],[Qualified Activities Professional Hours]:[Other Activities Professional Hours]])/Table2[[#This Row],[MDS Census]]</f>
        <v>0.36577400391900716</v>
      </c>
      <c r="S70" s="3">
        <v>13.005555555555556</v>
      </c>
      <c r="T70" s="3">
        <v>3.9916666666666667</v>
      </c>
      <c r="U70" s="3">
        <v>0</v>
      </c>
      <c r="V70" s="3">
        <f>SUM(Table2[[#This Row],[Occupational Therapist Hours]:[OT Aide Hours]])/Table2[[#This Row],[MDS Census]]</f>
        <v>0.2497958850424559</v>
      </c>
      <c r="W70" s="3">
        <v>2.8805555555555555</v>
      </c>
      <c r="X70" s="3">
        <v>7.072222222222222</v>
      </c>
      <c r="Y70" s="3">
        <v>0</v>
      </c>
      <c r="Z70" s="3">
        <f>SUM(Table2[[#This Row],[Physical Therapist (PT) Hours]:[PT Aide Hours]])/Table2[[#This Row],[MDS Census]]</f>
        <v>0.14626877857609405</v>
      </c>
      <c r="AA70" s="3">
        <v>0</v>
      </c>
      <c r="AB70" s="3">
        <v>0</v>
      </c>
      <c r="AC70" s="3">
        <v>0</v>
      </c>
      <c r="AD70" s="3">
        <v>0</v>
      </c>
      <c r="AE70" s="3">
        <v>0</v>
      </c>
      <c r="AF70" s="3">
        <v>0</v>
      </c>
      <c r="AG70" s="3">
        <v>0</v>
      </c>
      <c r="AH70" s="1" t="s">
        <v>68</v>
      </c>
      <c r="AI70" s="17">
        <v>3</v>
      </c>
      <c r="AJ70" s="1"/>
    </row>
    <row r="71" spans="1:36" x14ac:dyDescent="0.2">
      <c r="A71" s="1" t="s">
        <v>220</v>
      </c>
      <c r="B71" s="1" t="s">
        <v>292</v>
      </c>
      <c r="C71" s="1" t="s">
        <v>487</v>
      </c>
      <c r="D71" s="1" t="s">
        <v>554</v>
      </c>
      <c r="E71" s="3">
        <v>55.62222222222222</v>
      </c>
      <c r="F71" s="3">
        <v>6.35</v>
      </c>
      <c r="G71" s="3">
        <v>0.53522222222222227</v>
      </c>
      <c r="H71" s="3">
        <v>0</v>
      </c>
      <c r="I71" s="3">
        <v>1.9237777777777776</v>
      </c>
      <c r="J71" s="3">
        <v>0</v>
      </c>
      <c r="K71" s="3">
        <v>0</v>
      </c>
      <c r="L71" s="3">
        <v>1.9641111111111103</v>
      </c>
      <c r="M71" s="3">
        <v>2.7236666666666665</v>
      </c>
      <c r="N71" s="3">
        <v>2.6412222222222219</v>
      </c>
      <c r="O71" s="3">
        <f>SUM(Table2[[#This Row],[Qualified Social Work Staff Hours]:[Other Social Work Staff Hours]])/Table2[[#This Row],[MDS Census]]</f>
        <v>9.6452257291250496E-2</v>
      </c>
      <c r="P71" s="3">
        <v>2.546444444444445</v>
      </c>
      <c r="Q71" s="3">
        <v>7.4361111111111082</v>
      </c>
      <c r="R71" s="3">
        <f>SUM(Table2[[#This Row],[Qualified Activities Professional Hours]:[Other Activities Professional Hours]])/Table2[[#This Row],[MDS Census]]</f>
        <v>0.1794706352377147</v>
      </c>
      <c r="S71" s="3">
        <v>3.9085555555555556</v>
      </c>
      <c r="T71" s="3">
        <v>9.3083333333333353</v>
      </c>
      <c r="U71" s="3">
        <v>0</v>
      </c>
      <c r="V71" s="3">
        <f>SUM(Table2[[#This Row],[Occupational Therapist Hours]:[OT Aide Hours]])/Table2[[#This Row],[MDS Census]]</f>
        <v>0.23761885737115465</v>
      </c>
      <c r="W71" s="3">
        <v>5.6637777777777778</v>
      </c>
      <c r="X71" s="3">
        <v>6.3928888888888906</v>
      </c>
      <c r="Y71" s="3">
        <v>0</v>
      </c>
      <c r="Z71" s="3">
        <f>SUM(Table2[[#This Row],[Physical Therapist (PT) Hours]:[PT Aide Hours]])/Table2[[#This Row],[MDS Census]]</f>
        <v>0.21675988813423896</v>
      </c>
      <c r="AA71" s="3">
        <v>0</v>
      </c>
      <c r="AB71" s="3">
        <v>0</v>
      </c>
      <c r="AC71" s="3">
        <v>0</v>
      </c>
      <c r="AD71" s="3">
        <v>0</v>
      </c>
      <c r="AE71" s="3">
        <v>0</v>
      </c>
      <c r="AF71" s="3">
        <v>0</v>
      </c>
      <c r="AG71" s="3">
        <v>0</v>
      </c>
      <c r="AH71" s="1" t="s">
        <v>69</v>
      </c>
      <c r="AI71" s="17">
        <v>3</v>
      </c>
      <c r="AJ71" s="1"/>
    </row>
    <row r="72" spans="1:36" x14ac:dyDescent="0.2">
      <c r="A72" s="1" t="s">
        <v>220</v>
      </c>
      <c r="B72" s="1" t="s">
        <v>293</v>
      </c>
      <c r="C72" s="1" t="s">
        <v>488</v>
      </c>
      <c r="D72" s="1" t="s">
        <v>546</v>
      </c>
      <c r="E72" s="3">
        <v>139.61111111111111</v>
      </c>
      <c r="F72" s="3">
        <v>5.1555555555555559</v>
      </c>
      <c r="G72" s="3">
        <v>0.57777777777777772</v>
      </c>
      <c r="H72" s="3">
        <v>0.93466666666666687</v>
      </c>
      <c r="I72" s="3">
        <v>5.1694444444444443</v>
      </c>
      <c r="J72" s="3">
        <v>0</v>
      </c>
      <c r="K72" s="3">
        <v>5.5111111111111111</v>
      </c>
      <c r="L72" s="3">
        <v>4.3921111111111122</v>
      </c>
      <c r="M72" s="3">
        <v>12.582777777777777</v>
      </c>
      <c r="N72" s="3">
        <v>0</v>
      </c>
      <c r="O72" s="3">
        <f>SUM(Table2[[#This Row],[Qualified Social Work Staff Hours]:[Other Social Work Staff Hours]])/Table2[[#This Row],[MDS Census]]</f>
        <v>9.0127337843215263E-2</v>
      </c>
      <c r="P72" s="3">
        <v>0</v>
      </c>
      <c r="Q72" s="3">
        <v>20.609444444444446</v>
      </c>
      <c r="R72" s="3">
        <f>SUM(Table2[[#This Row],[Qualified Activities Professional Hours]:[Other Activities Professional Hours]])/Table2[[#This Row],[MDS Census]]</f>
        <v>0.14762037405491446</v>
      </c>
      <c r="S72" s="3">
        <v>5.5533333333333319</v>
      </c>
      <c r="T72" s="3">
        <v>17.146666666666665</v>
      </c>
      <c r="U72" s="3">
        <v>0</v>
      </c>
      <c r="V72" s="3">
        <f>SUM(Table2[[#This Row],[Occupational Therapist Hours]:[OT Aide Hours]])/Table2[[#This Row],[MDS Census]]</f>
        <v>0.1625945085555113</v>
      </c>
      <c r="W72" s="3">
        <v>5.907111111111111</v>
      </c>
      <c r="X72" s="3">
        <v>17.822555555555553</v>
      </c>
      <c r="Y72" s="3">
        <v>0</v>
      </c>
      <c r="Z72" s="3">
        <f>SUM(Table2[[#This Row],[Physical Therapist (PT) Hours]:[PT Aide Hours]])/Table2[[#This Row],[MDS Census]]</f>
        <v>0.16996975726223634</v>
      </c>
      <c r="AA72" s="3">
        <v>0</v>
      </c>
      <c r="AB72" s="3">
        <v>5.2221111111111123</v>
      </c>
      <c r="AC72" s="3">
        <v>0</v>
      </c>
      <c r="AD72" s="3">
        <v>0</v>
      </c>
      <c r="AE72" s="3">
        <v>0</v>
      </c>
      <c r="AF72" s="3">
        <v>7.3666666666666672E-2</v>
      </c>
      <c r="AG72" s="3">
        <v>0</v>
      </c>
      <c r="AH72" s="1" t="s">
        <v>70</v>
      </c>
      <c r="AI72" s="17">
        <v>3</v>
      </c>
      <c r="AJ72" s="1"/>
    </row>
    <row r="73" spans="1:36" x14ac:dyDescent="0.2">
      <c r="A73" s="1" t="s">
        <v>220</v>
      </c>
      <c r="B73" s="1" t="s">
        <v>294</v>
      </c>
      <c r="C73" s="1" t="s">
        <v>486</v>
      </c>
      <c r="D73" s="1" t="s">
        <v>537</v>
      </c>
      <c r="E73" s="3">
        <v>67.7</v>
      </c>
      <c r="F73" s="3">
        <v>2.9333333333333331</v>
      </c>
      <c r="G73" s="3">
        <v>0.53333333333333333</v>
      </c>
      <c r="H73" s="3">
        <v>0.2</v>
      </c>
      <c r="I73" s="3">
        <v>5.6888888888888891</v>
      </c>
      <c r="J73" s="3">
        <v>0</v>
      </c>
      <c r="K73" s="3">
        <v>0</v>
      </c>
      <c r="L73" s="3">
        <v>0</v>
      </c>
      <c r="M73" s="3">
        <v>0.71111111111111114</v>
      </c>
      <c r="N73" s="3">
        <v>0</v>
      </c>
      <c r="O73" s="3">
        <f>SUM(Table2[[#This Row],[Qualified Social Work Staff Hours]:[Other Social Work Staff Hours]])/Table2[[#This Row],[MDS Census]]</f>
        <v>1.0503856884949942E-2</v>
      </c>
      <c r="P73" s="3">
        <v>5.4222222222222225</v>
      </c>
      <c r="Q73" s="3">
        <v>17.961111111111112</v>
      </c>
      <c r="R73" s="3">
        <f>SUM(Table2[[#This Row],[Qualified Activities Professional Hours]:[Other Activities Professional Hours]])/Table2[[#This Row],[MDS Census]]</f>
        <v>0.34539635647464301</v>
      </c>
      <c r="S73" s="3">
        <v>0</v>
      </c>
      <c r="T73" s="3">
        <v>0</v>
      </c>
      <c r="U73" s="3">
        <v>2.7777777777777776E-2</v>
      </c>
      <c r="V73" s="3">
        <f>SUM(Table2[[#This Row],[Occupational Therapist Hours]:[OT Aide Hours]])/Table2[[#This Row],[MDS Census]]</f>
        <v>4.1030690956835709E-4</v>
      </c>
      <c r="W73" s="3">
        <v>0.36666666666666664</v>
      </c>
      <c r="X73" s="3">
        <v>0</v>
      </c>
      <c r="Y73" s="3">
        <v>0</v>
      </c>
      <c r="Z73" s="3">
        <f>SUM(Table2[[#This Row],[Physical Therapist (PT) Hours]:[PT Aide Hours]])/Table2[[#This Row],[MDS Census]]</f>
        <v>5.4160512063023136E-3</v>
      </c>
      <c r="AA73" s="3">
        <v>0</v>
      </c>
      <c r="AB73" s="3">
        <v>0</v>
      </c>
      <c r="AC73" s="3">
        <v>0</v>
      </c>
      <c r="AD73" s="3">
        <v>0</v>
      </c>
      <c r="AE73" s="3">
        <v>0</v>
      </c>
      <c r="AF73" s="3">
        <v>0</v>
      </c>
      <c r="AG73" s="3">
        <v>0</v>
      </c>
      <c r="AH73" s="1" t="s">
        <v>71</v>
      </c>
      <c r="AI73" s="17">
        <v>3</v>
      </c>
      <c r="AJ73" s="1"/>
    </row>
    <row r="74" spans="1:36" x14ac:dyDescent="0.2">
      <c r="A74" s="1" t="s">
        <v>220</v>
      </c>
      <c r="B74" s="1" t="s">
        <v>295</v>
      </c>
      <c r="C74" s="1" t="s">
        <v>459</v>
      </c>
      <c r="D74" s="1" t="s">
        <v>543</v>
      </c>
      <c r="E74" s="3">
        <v>40.911111111111111</v>
      </c>
      <c r="F74" s="3">
        <v>5.1555555555555559</v>
      </c>
      <c r="G74" s="3">
        <v>0.72777777777777775</v>
      </c>
      <c r="H74" s="3">
        <v>0.4</v>
      </c>
      <c r="I74" s="3">
        <v>5.5111111111111111</v>
      </c>
      <c r="J74" s="3">
        <v>0</v>
      </c>
      <c r="K74" s="3">
        <v>0</v>
      </c>
      <c r="L74" s="3">
        <v>2.9356666666666666</v>
      </c>
      <c r="M74" s="3">
        <v>12.75</v>
      </c>
      <c r="N74" s="3">
        <v>0</v>
      </c>
      <c r="O74" s="3">
        <f>SUM(Table2[[#This Row],[Qualified Social Work Staff Hours]:[Other Social Work Staff Hours]])/Table2[[#This Row],[MDS Census]]</f>
        <v>0.31165127648017382</v>
      </c>
      <c r="P74" s="3">
        <v>3.2333333333333334</v>
      </c>
      <c r="Q74" s="3">
        <v>7.6</v>
      </c>
      <c r="R74" s="3">
        <f>SUM(Table2[[#This Row],[Qualified Activities Professional Hours]:[Other Activities Professional Hours]])/Table2[[#This Row],[MDS Census]]</f>
        <v>0.26480173818576858</v>
      </c>
      <c r="S74" s="3">
        <v>3.9706666666666672</v>
      </c>
      <c r="T74" s="3">
        <v>7.7759999999999962</v>
      </c>
      <c r="U74" s="3">
        <v>0</v>
      </c>
      <c r="V74" s="3">
        <f>SUM(Table2[[#This Row],[Occupational Therapist Hours]:[OT Aide Hours]])/Table2[[#This Row],[MDS Census]]</f>
        <v>0.28712656165127637</v>
      </c>
      <c r="W74" s="3">
        <v>4.3385555555555575</v>
      </c>
      <c r="X74" s="3">
        <v>12.726666666666663</v>
      </c>
      <c r="Y74" s="3">
        <v>0</v>
      </c>
      <c r="Z74" s="3">
        <f>SUM(Table2[[#This Row],[Physical Therapist (PT) Hours]:[PT Aide Hours]])/Table2[[#This Row],[MDS Census]]</f>
        <v>0.41712927756653989</v>
      </c>
      <c r="AA74" s="3">
        <v>0</v>
      </c>
      <c r="AB74" s="3">
        <v>0</v>
      </c>
      <c r="AC74" s="3">
        <v>0</v>
      </c>
      <c r="AD74" s="3">
        <v>0</v>
      </c>
      <c r="AE74" s="3">
        <v>0</v>
      </c>
      <c r="AF74" s="3">
        <v>0</v>
      </c>
      <c r="AG74" s="3">
        <v>0</v>
      </c>
      <c r="AH74" s="1" t="s">
        <v>72</v>
      </c>
      <c r="AI74" s="17">
        <v>3</v>
      </c>
      <c r="AJ74" s="1"/>
    </row>
    <row r="75" spans="1:36" x14ac:dyDescent="0.2">
      <c r="A75" s="1" t="s">
        <v>220</v>
      </c>
      <c r="B75" s="1" t="s">
        <v>296</v>
      </c>
      <c r="C75" s="1" t="s">
        <v>489</v>
      </c>
      <c r="D75" s="1" t="s">
        <v>541</v>
      </c>
      <c r="E75" s="3">
        <v>74.7</v>
      </c>
      <c r="F75" s="3">
        <v>22.133333333333333</v>
      </c>
      <c r="G75" s="3">
        <v>0</v>
      </c>
      <c r="H75" s="3">
        <v>0</v>
      </c>
      <c r="I75" s="3">
        <v>0</v>
      </c>
      <c r="J75" s="3">
        <v>0</v>
      </c>
      <c r="K75" s="3">
        <v>0</v>
      </c>
      <c r="L75" s="3">
        <v>0</v>
      </c>
      <c r="M75" s="3">
        <v>5.5111111111111111</v>
      </c>
      <c r="N75" s="3">
        <v>2.1952222222222222</v>
      </c>
      <c r="O75" s="3">
        <f>SUM(Table2[[#This Row],[Qualified Social Work Staff Hours]:[Other Social Work Staff Hours]])/Table2[[#This Row],[MDS Census]]</f>
        <v>0.10316376617581437</v>
      </c>
      <c r="P75" s="3">
        <v>5.6888888888888891</v>
      </c>
      <c r="Q75" s="3">
        <v>8.1498888888888921</v>
      </c>
      <c r="R75" s="3">
        <f>SUM(Table2[[#This Row],[Qualified Activities Professional Hours]:[Other Activities Professional Hours]])/Table2[[#This Row],[MDS Census]]</f>
        <v>0.18525806931429425</v>
      </c>
      <c r="S75" s="3">
        <v>0</v>
      </c>
      <c r="T75" s="3">
        <v>0</v>
      </c>
      <c r="U75" s="3">
        <v>0</v>
      </c>
      <c r="V75" s="3">
        <f>SUM(Table2[[#This Row],[Occupational Therapist Hours]:[OT Aide Hours]])/Table2[[#This Row],[MDS Census]]</f>
        <v>0</v>
      </c>
      <c r="W75" s="3">
        <v>0</v>
      </c>
      <c r="X75" s="3">
        <v>0</v>
      </c>
      <c r="Y75" s="3">
        <v>0</v>
      </c>
      <c r="Z75" s="3">
        <f>SUM(Table2[[#This Row],[Physical Therapist (PT) Hours]:[PT Aide Hours]])/Table2[[#This Row],[MDS Census]]</f>
        <v>0</v>
      </c>
      <c r="AA75" s="3">
        <v>0</v>
      </c>
      <c r="AB75" s="3">
        <v>0</v>
      </c>
      <c r="AC75" s="3">
        <v>0</v>
      </c>
      <c r="AD75" s="3">
        <v>0</v>
      </c>
      <c r="AE75" s="3">
        <v>0</v>
      </c>
      <c r="AF75" s="3">
        <v>0</v>
      </c>
      <c r="AG75" s="3">
        <v>0</v>
      </c>
      <c r="AH75" s="1" t="s">
        <v>73</v>
      </c>
      <c r="AI75" s="17">
        <v>3</v>
      </c>
      <c r="AJ75" s="1"/>
    </row>
    <row r="76" spans="1:36" x14ac:dyDescent="0.2">
      <c r="A76" s="1" t="s">
        <v>220</v>
      </c>
      <c r="B76" s="1" t="s">
        <v>297</v>
      </c>
      <c r="C76" s="1" t="s">
        <v>490</v>
      </c>
      <c r="D76" s="1" t="s">
        <v>545</v>
      </c>
      <c r="E76" s="3">
        <v>100.83333333333333</v>
      </c>
      <c r="F76" s="3">
        <v>6.2222222222222223</v>
      </c>
      <c r="G76" s="3">
        <v>0.26</v>
      </c>
      <c r="H76" s="3">
        <v>0.5454444444444444</v>
      </c>
      <c r="I76" s="3">
        <v>4.4249999999999998</v>
      </c>
      <c r="J76" s="3">
        <v>0</v>
      </c>
      <c r="K76" s="3">
        <v>0</v>
      </c>
      <c r="L76" s="3">
        <v>15.847777777777766</v>
      </c>
      <c r="M76" s="3">
        <v>5.6</v>
      </c>
      <c r="N76" s="3">
        <v>5.6</v>
      </c>
      <c r="O76" s="3">
        <f>SUM(Table2[[#This Row],[Qualified Social Work Staff Hours]:[Other Social Work Staff Hours]])/Table2[[#This Row],[MDS Census]]</f>
        <v>0.11107438016528925</v>
      </c>
      <c r="P76" s="3">
        <v>0</v>
      </c>
      <c r="Q76" s="3">
        <v>0</v>
      </c>
      <c r="R76" s="3">
        <f>SUM(Table2[[#This Row],[Qualified Activities Professional Hours]:[Other Activities Professional Hours]])/Table2[[#This Row],[MDS Census]]</f>
        <v>0</v>
      </c>
      <c r="S76" s="3">
        <v>9.9379999999999988</v>
      </c>
      <c r="T76" s="3">
        <v>8.1703333333333319</v>
      </c>
      <c r="U76" s="3">
        <v>0</v>
      </c>
      <c r="V76" s="3">
        <f>SUM(Table2[[#This Row],[Occupational Therapist Hours]:[OT Aide Hours]])/Table2[[#This Row],[MDS Census]]</f>
        <v>0.17958677685950411</v>
      </c>
      <c r="W76" s="3">
        <v>11.975333333333333</v>
      </c>
      <c r="X76" s="3">
        <v>17.246222222222226</v>
      </c>
      <c r="Y76" s="3">
        <v>2.8632222222222223</v>
      </c>
      <c r="Z76" s="3">
        <f>SUM(Table2[[#This Row],[Physical Therapist (PT) Hours]:[PT Aide Hours]])/Table2[[#This Row],[MDS Census]]</f>
        <v>0.31819614325068873</v>
      </c>
      <c r="AA76" s="3">
        <v>0</v>
      </c>
      <c r="AB76" s="3">
        <v>0</v>
      </c>
      <c r="AC76" s="3">
        <v>0</v>
      </c>
      <c r="AD76" s="3">
        <v>0</v>
      </c>
      <c r="AE76" s="3">
        <v>0</v>
      </c>
      <c r="AF76" s="3">
        <v>0</v>
      </c>
      <c r="AG76" s="3">
        <v>0</v>
      </c>
      <c r="AH76" s="1" t="s">
        <v>74</v>
      </c>
      <c r="AI76" s="17">
        <v>3</v>
      </c>
      <c r="AJ76" s="1"/>
    </row>
    <row r="77" spans="1:36" x14ac:dyDescent="0.2">
      <c r="A77" s="1" t="s">
        <v>220</v>
      </c>
      <c r="B77" s="1" t="s">
        <v>298</v>
      </c>
      <c r="C77" s="1" t="s">
        <v>491</v>
      </c>
      <c r="D77" s="1" t="s">
        <v>544</v>
      </c>
      <c r="E77" s="3">
        <v>91.36666666666666</v>
      </c>
      <c r="F77" s="3">
        <v>5.6888888888888891</v>
      </c>
      <c r="G77" s="3">
        <v>0</v>
      </c>
      <c r="H77" s="3">
        <v>0.44166666666666665</v>
      </c>
      <c r="I77" s="3">
        <v>1.6111111111111112</v>
      </c>
      <c r="J77" s="3">
        <v>0</v>
      </c>
      <c r="K77" s="3">
        <v>0</v>
      </c>
      <c r="L77" s="3">
        <v>4.4782222222222217</v>
      </c>
      <c r="M77" s="3">
        <v>5.3944444444444448</v>
      </c>
      <c r="N77" s="3">
        <v>0</v>
      </c>
      <c r="O77" s="3">
        <f>SUM(Table2[[#This Row],[Qualified Social Work Staff Hours]:[Other Social Work Staff Hours]])/Table2[[#This Row],[MDS Census]]</f>
        <v>5.9041712270460914E-2</v>
      </c>
      <c r="P77" s="3">
        <v>6.9863333333333335</v>
      </c>
      <c r="Q77" s="3">
        <v>7.0544444444444467</v>
      </c>
      <c r="R77" s="3">
        <f>SUM(Table2[[#This Row],[Qualified Activities Professional Hours]:[Other Activities Professional Hours]])/Table2[[#This Row],[MDS Census]]</f>
        <v>0.15367505776480608</v>
      </c>
      <c r="S77" s="3">
        <v>13.09322222222222</v>
      </c>
      <c r="T77" s="3">
        <v>0</v>
      </c>
      <c r="U77" s="3">
        <v>0</v>
      </c>
      <c r="V77" s="3">
        <f>SUM(Table2[[#This Row],[Occupational Therapist Hours]:[OT Aide Hours]])/Table2[[#This Row],[MDS Census]]</f>
        <v>0.14330414690502249</v>
      </c>
      <c r="W77" s="3">
        <v>5.7976666666666663</v>
      </c>
      <c r="X77" s="3">
        <v>5.9443333333333346</v>
      </c>
      <c r="Y77" s="3">
        <v>0</v>
      </c>
      <c r="Z77" s="3">
        <f>SUM(Table2[[#This Row],[Physical Therapist (PT) Hours]:[PT Aide Hours]])/Table2[[#This Row],[MDS Census]]</f>
        <v>0.12851514045968626</v>
      </c>
      <c r="AA77" s="3">
        <v>0</v>
      </c>
      <c r="AB77" s="3">
        <v>0</v>
      </c>
      <c r="AC77" s="3">
        <v>0</v>
      </c>
      <c r="AD77" s="3">
        <v>0</v>
      </c>
      <c r="AE77" s="3">
        <v>0</v>
      </c>
      <c r="AF77" s="3">
        <v>0</v>
      </c>
      <c r="AG77" s="3">
        <v>0</v>
      </c>
      <c r="AH77" s="1" t="s">
        <v>75</v>
      </c>
      <c r="AI77" s="17">
        <v>3</v>
      </c>
      <c r="AJ77" s="1"/>
    </row>
    <row r="78" spans="1:36" x14ac:dyDescent="0.2">
      <c r="A78" s="1" t="s">
        <v>220</v>
      </c>
      <c r="B78" s="1" t="s">
        <v>299</v>
      </c>
      <c r="C78" s="1" t="s">
        <v>492</v>
      </c>
      <c r="D78" s="1" t="s">
        <v>541</v>
      </c>
      <c r="E78" s="3">
        <v>98.388888888888886</v>
      </c>
      <c r="F78" s="3">
        <v>6.9333333333333336</v>
      </c>
      <c r="G78" s="3">
        <v>0.78222222222222249</v>
      </c>
      <c r="H78" s="3">
        <v>0.78599999999999992</v>
      </c>
      <c r="I78" s="3">
        <v>5.2388888888888889</v>
      </c>
      <c r="J78" s="3">
        <v>0</v>
      </c>
      <c r="K78" s="3">
        <v>0</v>
      </c>
      <c r="L78" s="3">
        <v>5.7634444444444464</v>
      </c>
      <c r="M78" s="3">
        <v>14.66944444444445</v>
      </c>
      <c r="N78" s="3">
        <v>0</v>
      </c>
      <c r="O78" s="3">
        <f>SUM(Table2[[#This Row],[Qualified Social Work Staff Hours]:[Other Social Work Staff Hours]])/Table2[[#This Row],[MDS Census]]</f>
        <v>0.1490965556182948</v>
      </c>
      <c r="P78" s="3">
        <v>0</v>
      </c>
      <c r="Q78" s="3">
        <v>12.914444444444447</v>
      </c>
      <c r="R78" s="3">
        <f>SUM(Table2[[#This Row],[Qualified Activities Professional Hours]:[Other Activities Professional Hours]])/Table2[[#This Row],[MDS Census]]</f>
        <v>0.13125917560700173</v>
      </c>
      <c r="S78" s="3">
        <v>6.9007777777777779</v>
      </c>
      <c r="T78" s="3">
        <v>10.546444444444441</v>
      </c>
      <c r="U78" s="3">
        <v>0</v>
      </c>
      <c r="V78" s="3">
        <f>SUM(Table2[[#This Row],[Occupational Therapist Hours]:[OT Aide Hours]])/Table2[[#This Row],[MDS Census]]</f>
        <v>0.17732919254658383</v>
      </c>
      <c r="W78" s="3">
        <v>8.1825555555555596</v>
      </c>
      <c r="X78" s="3">
        <v>10.664666666666664</v>
      </c>
      <c r="Y78" s="3">
        <v>0</v>
      </c>
      <c r="Z78" s="3">
        <f>SUM(Table2[[#This Row],[Physical Therapist (PT) Hours]:[PT Aide Hours]])/Table2[[#This Row],[MDS Census]]</f>
        <v>0.19155844155844157</v>
      </c>
      <c r="AA78" s="3">
        <v>0</v>
      </c>
      <c r="AB78" s="3">
        <v>0</v>
      </c>
      <c r="AC78" s="3">
        <v>0</v>
      </c>
      <c r="AD78" s="3">
        <v>0</v>
      </c>
      <c r="AE78" s="3">
        <v>0.61111111111111116</v>
      </c>
      <c r="AF78" s="3">
        <v>0.74588888888888882</v>
      </c>
      <c r="AG78" s="3">
        <v>0</v>
      </c>
      <c r="AH78" s="1" t="s">
        <v>76</v>
      </c>
      <c r="AI78" s="17">
        <v>3</v>
      </c>
      <c r="AJ78" s="1"/>
    </row>
    <row r="79" spans="1:36" x14ac:dyDescent="0.2">
      <c r="A79" s="1" t="s">
        <v>220</v>
      </c>
      <c r="B79" s="1" t="s">
        <v>300</v>
      </c>
      <c r="C79" s="1" t="s">
        <v>493</v>
      </c>
      <c r="D79" s="1" t="s">
        <v>535</v>
      </c>
      <c r="E79" s="3">
        <v>96.433333333333337</v>
      </c>
      <c r="F79" s="3">
        <v>5.2555555555555555</v>
      </c>
      <c r="G79" s="3">
        <v>0.57777777777777772</v>
      </c>
      <c r="H79" s="3">
        <v>0</v>
      </c>
      <c r="I79" s="3">
        <v>4.5166666666666666</v>
      </c>
      <c r="J79" s="3">
        <v>0</v>
      </c>
      <c r="K79" s="3">
        <v>0</v>
      </c>
      <c r="L79" s="3">
        <v>5.152000000000001</v>
      </c>
      <c r="M79" s="3">
        <v>5.6209999999999996</v>
      </c>
      <c r="N79" s="3">
        <v>5.6332222222222219</v>
      </c>
      <c r="O79" s="3">
        <f>SUM(Table2[[#This Row],[Qualified Social Work Staff Hours]:[Other Social Work Staff Hours]])/Table2[[#This Row],[MDS Census]]</f>
        <v>0.11670468948035487</v>
      </c>
      <c r="P79" s="3">
        <v>5.5425555555555563</v>
      </c>
      <c r="Q79" s="3">
        <v>17.366666666666667</v>
      </c>
      <c r="R79" s="3">
        <f>SUM(Table2[[#This Row],[Qualified Activities Professional Hours]:[Other Activities Professional Hours]])/Table2[[#This Row],[MDS Census]]</f>
        <v>0.23756538771747895</v>
      </c>
      <c r="S79" s="3">
        <v>7.2359999999999998</v>
      </c>
      <c r="T79" s="3">
        <v>11.758333333333333</v>
      </c>
      <c r="U79" s="3">
        <v>0</v>
      </c>
      <c r="V79" s="3">
        <f>SUM(Table2[[#This Row],[Occupational Therapist Hours]:[OT Aide Hours]])/Table2[[#This Row],[MDS Census]]</f>
        <v>0.19696854476322156</v>
      </c>
      <c r="W79" s="3">
        <v>10.11611111111111</v>
      </c>
      <c r="X79" s="3">
        <v>15.601888888888885</v>
      </c>
      <c r="Y79" s="3">
        <v>0</v>
      </c>
      <c r="Z79" s="3">
        <f>SUM(Table2[[#This Row],[Physical Therapist (PT) Hours]:[PT Aide Hours]])/Table2[[#This Row],[MDS Census]]</f>
        <v>0.26669201520912544</v>
      </c>
      <c r="AA79" s="3">
        <v>0</v>
      </c>
      <c r="AB79" s="3">
        <v>0</v>
      </c>
      <c r="AC79" s="3">
        <v>0</v>
      </c>
      <c r="AD79" s="3">
        <v>0</v>
      </c>
      <c r="AE79" s="3">
        <v>0</v>
      </c>
      <c r="AF79" s="3">
        <v>0</v>
      </c>
      <c r="AG79" s="3">
        <v>0</v>
      </c>
      <c r="AH79" s="1" t="s">
        <v>77</v>
      </c>
      <c r="AI79" s="17">
        <v>3</v>
      </c>
      <c r="AJ79" s="1"/>
    </row>
    <row r="80" spans="1:36" x14ac:dyDescent="0.2">
      <c r="A80" s="1" t="s">
        <v>220</v>
      </c>
      <c r="B80" s="1" t="s">
        <v>301</v>
      </c>
      <c r="C80" s="1" t="s">
        <v>466</v>
      </c>
      <c r="D80" s="1" t="s">
        <v>545</v>
      </c>
      <c r="E80" s="3">
        <v>248.3111111111111</v>
      </c>
      <c r="F80" s="3">
        <v>10.844444444444445</v>
      </c>
      <c r="G80" s="3">
        <v>0</v>
      </c>
      <c r="H80" s="3">
        <v>1</v>
      </c>
      <c r="I80" s="3">
        <v>11.580555555555556</v>
      </c>
      <c r="J80" s="3">
        <v>0</v>
      </c>
      <c r="K80" s="3">
        <v>0</v>
      </c>
      <c r="L80" s="3">
        <v>19.194444444444443</v>
      </c>
      <c r="M80" s="3">
        <v>16.177777777777777</v>
      </c>
      <c r="N80" s="3">
        <v>5.5111111111111111</v>
      </c>
      <c r="O80" s="3">
        <f>SUM(Table2[[#This Row],[Qualified Social Work Staff Hours]:[Other Social Work Staff Hours]])/Table2[[#This Row],[MDS Census]]</f>
        <v>8.7345623769464836E-2</v>
      </c>
      <c r="P80" s="3">
        <v>4.7111111111111112</v>
      </c>
      <c r="Q80" s="3">
        <v>13.324999999999999</v>
      </c>
      <c r="R80" s="3">
        <f>SUM(Table2[[#This Row],[Qualified Activities Professional Hours]:[Other Activities Professional Hours]])/Table2[[#This Row],[MDS Census]]</f>
        <v>7.2635135135135143E-2</v>
      </c>
      <c r="S80" s="3">
        <v>44.06388888888889</v>
      </c>
      <c r="T80" s="3">
        <v>5.3972222222222221</v>
      </c>
      <c r="U80" s="3">
        <v>0</v>
      </c>
      <c r="V80" s="3">
        <f>SUM(Table2[[#This Row],[Occupational Therapist Hours]:[OT Aide Hours]])/Table2[[#This Row],[MDS Census]]</f>
        <v>0.19919008412385897</v>
      </c>
      <c r="W80" s="3">
        <v>47.18888888888889</v>
      </c>
      <c r="X80" s="3">
        <v>3.0472222222222221</v>
      </c>
      <c r="Y80" s="3">
        <v>0</v>
      </c>
      <c r="Z80" s="3">
        <f>SUM(Table2[[#This Row],[Physical Therapist (PT) Hours]:[PT Aide Hours]])/Table2[[#This Row],[MDS Census]]</f>
        <v>0.20231116878467872</v>
      </c>
      <c r="AA80" s="3">
        <v>0</v>
      </c>
      <c r="AB80" s="3">
        <v>0</v>
      </c>
      <c r="AC80" s="3">
        <v>0</v>
      </c>
      <c r="AD80" s="3">
        <v>0</v>
      </c>
      <c r="AE80" s="3">
        <v>0</v>
      </c>
      <c r="AF80" s="3">
        <v>98.99166666666666</v>
      </c>
      <c r="AG80" s="3">
        <v>1.1333333333333333</v>
      </c>
      <c r="AH80" s="1" t="s">
        <v>78</v>
      </c>
      <c r="AI80" s="17">
        <v>3</v>
      </c>
      <c r="AJ80" s="1"/>
    </row>
    <row r="81" spans="1:36" x14ac:dyDescent="0.2">
      <c r="A81" s="1" t="s">
        <v>220</v>
      </c>
      <c r="B81" s="1" t="s">
        <v>302</v>
      </c>
      <c r="C81" s="1" t="s">
        <v>494</v>
      </c>
      <c r="D81" s="1" t="s">
        <v>545</v>
      </c>
      <c r="E81" s="3">
        <v>121.64444444444445</v>
      </c>
      <c r="F81" s="3">
        <v>26.72955555555555</v>
      </c>
      <c r="G81" s="3">
        <v>0.66666666666666663</v>
      </c>
      <c r="H81" s="3">
        <v>0.43611111111111112</v>
      </c>
      <c r="I81" s="3">
        <v>4.9611111111111112</v>
      </c>
      <c r="J81" s="3">
        <v>0</v>
      </c>
      <c r="K81" s="3">
        <v>0</v>
      </c>
      <c r="L81" s="3">
        <v>3.2024444444444446</v>
      </c>
      <c r="M81" s="3">
        <v>6.7777777777777777</v>
      </c>
      <c r="N81" s="3">
        <v>0</v>
      </c>
      <c r="O81" s="3">
        <f>SUM(Table2[[#This Row],[Qualified Social Work Staff Hours]:[Other Social Work Staff Hours]])/Table2[[#This Row],[MDS Census]]</f>
        <v>5.5717939349652905E-2</v>
      </c>
      <c r="P81" s="3">
        <v>5.5111111111111111</v>
      </c>
      <c r="Q81" s="3">
        <v>11.345777777777778</v>
      </c>
      <c r="R81" s="3">
        <f>SUM(Table2[[#This Row],[Qualified Activities Professional Hours]:[Other Activities Professional Hours]])/Table2[[#This Row],[MDS Census]]</f>
        <v>0.13857508220679576</v>
      </c>
      <c r="S81" s="3">
        <v>9.8754444444444456</v>
      </c>
      <c r="T81" s="3">
        <v>8.9297777777777796</v>
      </c>
      <c r="U81" s="3">
        <v>0</v>
      </c>
      <c r="V81" s="3">
        <f>SUM(Table2[[#This Row],[Occupational Therapist Hours]:[OT Aide Hours]])/Table2[[#This Row],[MDS Census]]</f>
        <v>0.15459170624771651</v>
      </c>
      <c r="W81" s="3">
        <v>8.9448888888888867</v>
      </c>
      <c r="X81" s="3">
        <v>10.36811111111111</v>
      </c>
      <c r="Y81" s="3">
        <v>0</v>
      </c>
      <c r="Z81" s="3">
        <f>SUM(Table2[[#This Row],[Physical Therapist (PT) Hours]:[PT Aide Hours]])/Table2[[#This Row],[MDS Census]]</f>
        <v>0.15876598465473141</v>
      </c>
      <c r="AA81" s="3">
        <v>0</v>
      </c>
      <c r="AB81" s="3">
        <v>0</v>
      </c>
      <c r="AC81" s="3">
        <v>0</v>
      </c>
      <c r="AD81" s="3">
        <v>0</v>
      </c>
      <c r="AE81" s="3">
        <v>0</v>
      </c>
      <c r="AF81" s="3">
        <v>0.17222222222222222</v>
      </c>
      <c r="AG81" s="3">
        <v>0</v>
      </c>
      <c r="AH81" s="1" t="s">
        <v>79</v>
      </c>
      <c r="AI81" s="17">
        <v>3</v>
      </c>
      <c r="AJ81" s="1"/>
    </row>
    <row r="82" spans="1:36" x14ac:dyDescent="0.2">
      <c r="A82" s="1" t="s">
        <v>220</v>
      </c>
      <c r="B82" s="1" t="s">
        <v>303</v>
      </c>
      <c r="C82" s="1" t="s">
        <v>465</v>
      </c>
      <c r="D82" s="1" t="s">
        <v>546</v>
      </c>
      <c r="E82" s="3">
        <v>122.27777777777777</v>
      </c>
      <c r="F82" s="3">
        <v>0</v>
      </c>
      <c r="G82" s="3">
        <v>1.1555555555555554</v>
      </c>
      <c r="H82" s="3">
        <v>0.73333333333333328</v>
      </c>
      <c r="I82" s="3">
        <v>5.5666666666666664</v>
      </c>
      <c r="J82" s="3">
        <v>0</v>
      </c>
      <c r="K82" s="3">
        <v>9.4444444444444442E-2</v>
      </c>
      <c r="L82" s="3">
        <v>10.152777777777779</v>
      </c>
      <c r="M82" s="3">
        <v>6.2249999999999996</v>
      </c>
      <c r="N82" s="3">
        <v>4.7972222222222225</v>
      </c>
      <c r="O82" s="3">
        <f>SUM(Table2[[#This Row],[Qualified Social Work Staff Hours]:[Other Social Work Staff Hours]])/Table2[[#This Row],[MDS Census]]</f>
        <v>9.014084507042254E-2</v>
      </c>
      <c r="P82" s="3">
        <v>5.2444444444444445</v>
      </c>
      <c r="Q82" s="3">
        <v>13.838888888888889</v>
      </c>
      <c r="R82" s="3">
        <f>SUM(Table2[[#This Row],[Qualified Activities Professional Hours]:[Other Activities Professional Hours]])/Table2[[#This Row],[MDS Census]]</f>
        <v>0.15606542480690594</v>
      </c>
      <c r="S82" s="3">
        <v>10.072555555555548</v>
      </c>
      <c r="T82" s="3">
        <v>13.5</v>
      </c>
      <c r="U82" s="3">
        <v>0</v>
      </c>
      <c r="V82" s="3">
        <f>SUM(Table2[[#This Row],[Occupational Therapist Hours]:[OT Aide Hours]])/Table2[[#This Row],[MDS Census]]</f>
        <v>0.19277873693775549</v>
      </c>
      <c r="W82" s="3">
        <v>13.459444444444438</v>
      </c>
      <c r="X82" s="3">
        <v>16.923888888888889</v>
      </c>
      <c r="Y82" s="3">
        <v>0</v>
      </c>
      <c r="Z82" s="3">
        <f>SUM(Table2[[#This Row],[Physical Therapist (PT) Hours]:[PT Aide Hours]])/Table2[[#This Row],[MDS Census]]</f>
        <v>0.24847796456156288</v>
      </c>
      <c r="AA82" s="3">
        <v>0</v>
      </c>
      <c r="AB82" s="3">
        <v>0</v>
      </c>
      <c r="AC82" s="3">
        <v>0</v>
      </c>
      <c r="AD82" s="3">
        <v>0</v>
      </c>
      <c r="AE82" s="3">
        <v>0</v>
      </c>
      <c r="AF82" s="3">
        <v>1.1111111111111112E-2</v>
      </c>
      <c r="AG82" s="3">
        <v>0</v>
      </c>
      <c r="AH82" s="1" t="s">
        <v>80</v>
      </c>
      <c r="AI82" s="17">
        <v>3</v>
      </c>
      <c r="AJ82" s="1"/>
    </row>
    <row r="83" spans="1:36" x14ac:dyDescent="0.2">
      <c r="A83" s="1" t="s">
        <v>220</v>
      </c>
      <c r="B83" s="1" t="s">
        <v>304</v>
      </c>
      <c r="C83" s="1" t="s">
        <v>495</v>
      </c>
      <c r="D83" s="1" t="s">
        <v>541</v>
      </c>
      <c r="E83" s="3">
        <v>99.7</v>
      </c>
      <c r="F83" s="3">
        <v>4.9777777777777779</v>
      </c>
      <c r="G83" s="3">
        <v>0.78222222222222249</v>
      </c>
      <c r="H83" s="3">
        <v>1.0658888888888889</v>
      </c>
      <c r="I83" s="3">
        <v>6.6305555555555555</v>
      </c>
      <c r="J83" s="3">
        <v>0</v>
      </c>
      <c r="K83" s="3">
        <v>0</v>
      </c>
      <c r="L83" s="3">
        <v>9.6968888888888909</v>
      </c>
      <c r="M83" s="3">
        <v>7.9726666666666679</v>
      </c>
      <c r="N83" s="3">
        <v>0</v>
      </c>
      <c r="O83" s="3">
        <f>SUM(Table2[[#This Row],[Qualified Social Work Staff Hours]:[Other Social Work Staff Hours]])/Table2[[#This Row],[MDS Census]]</f>
        <v>7.9966566365763964E-2</v>
      </c>
      <c r="P83" s="3">
        <v>0</v>
      </c>
      <c r="Q83" s="3">
        <v>17.221888888888888</v>
      </c>
      <c r="R83" s="3">
        <f>SUM(Table2[[#This Row],[Qualified Activities Professional Hours]:[Other Activities Professional Hours]])/Table2[[#This Row],[MDS Census]]</f>
        <v>0.17273710018945723</v>
      </c>
      <c r="S83" s="3">
        <v>10.987666666666671</v>
      </c>
      <c r="T83" s="3">
        <v>18.914111111111108</v>
      </c>
      <c r="U83" s="3">
        <v>0</v>
      </c>
      <c r="V83" s="3">
        <f>SUM(Table2[[#This Row],[Occupational Therapist Hours]:[OT Aide Hours]])/Table2[[#This Row],[MDS Census]]</f>
        <v>0.29991753036888447</v>
      </c>
      <c r="W83" s="3">
        <v>15.573333333333334</v>
      </c>
      <c r="X83" s="3">
        <v>18.847666666666672</v>
      </c>
      <c r="Y83" s="3">
        <v>0</v>
      </c>
      <c r="Z83" s="3">
        <f>SUM(Table2[[#This Row],[Physical Therapist (PT) Hours]:[PT Aide Hours]])/Table2[[#This Row],[MDS Census]]</f>
        <v>0.34524573721163498</v>
      </c>
      <c r="AA83" s="3">
        <v>0</v>
      </c>
      <c r="AB83" s="3">
        <v>4.5278888888888877</v>
      </c>
      <c r="AC83" s="3">
        <v>0</v>
      </c>
      <c r="AD83" s="3">
        <v>0</v>
      </c>
      <c r="AE83" s="3">
        <v>0</v>
      </c>
      <c r="AF83" s="3">
        <v>2.5813333333333337</v>
      </c>
      <c r="AG83" s="3">
        <v>0</v>
      </c>
      <c r="AH83" s="1" t="s">
        <v>81</v>
      </c>
      <c r="AI83" s="17">
        <v>3</v>
      </c>
      <c r="AJ83" s="1"/>
    </row>
    <row r="84" spans="1:36" x14ac:dyDescent="0.2">
      <c r="A84" s="1" t="s">
        <v>220</v>
      </c>
      <c r="B84" s="1" t="s">
        <v>305</v>
      </c>
      <c r="C84" s="1" t="s">
        <v>473</v>
      </c>
      <c r="D84" s="1" t="s">
        <v>550</v>
      </c>
      <c r="E84" s="3">
        <v>75.87777777777778</v>
      </c>
      <c r="F84" s="3">
        <v>5.4222222222222225</v>
      </c>
      <c r="G84" s="3">
        <v>1.0907777777777778</v>
      </c>
      <c r="H84" s="3">
        <v>0</v>
      </c>
      <c r="I84" s="3">
        <v>1.5527777777777778</v>
      </c>
      <c r="J84" s="3">
        <v>0</v>
      </c>
      <c r="K84" s="3">
        <v>0</v>
      </c>
      <c r="L84" s="3">
        <v>3.846222222222222</v>
      </c>
      <c r="M84" s="3">
        <v>0</v>
      </c>
      <c r="N84" s="3">
        <v>5.5046666666666662</v>
      </c>
      <c r="O84" s="3">
        <f>SUM(Table2[[#This Row],[Qualified Social Work Staff Hours]:[Other Social Work Staff Hours]])/Table2[[#This Row],[MDS Census]]</f>
        <v>7.2546492897935272E-2</v>
      </c>
      <c r="P84" s="3">
        <v>3.7212222222222233</v>
      </c>
      <c r="Q84" s="3">
        <v>12.749333333333331</v>
      </c>
      <c r="R84" s="3">
        <f>SUM(Table2[[#This Row],[Qualified Activities Professional Hours]:[Other Activities Professional Hours]])/Table2[[#This Row],[MDS Census]]</f>
        <v>0.21706692048616191</v>
      </c>
      <c r="S84" s="3">
        <v>2.9693333333333336</v>
      </c>
      <c r="T84" s="3">
        <v>10.339222222222222</v>
      </c>
      <c r="U84" s="3">
        <v>0</v>
      </c>
      <c r="V84" s="3">
        <f>SUM(Table2[[#This Row],[Occupational Therapist Hours]:[OT Aide Hours]])/Table2[[#This Row],[MDS Census]]</f>
        <v>0.17539464050373407</v>
      </c>
      <c r="W84" s="3">
        <v>5.182777777777777</v>
      </c>
      <c r="X84" s="3">
        <v>5.7833333333333332</v>
      </c>
      <c r="Y84" s="3">
        <v>0</v>
      </c>
      <c r="Z84" s="3">
        <f>SUM(Table2[[#This Row],[Physical Therapist (PT) Hours]:[PT Aide Hours]])/Table2[[#This Row],[MDS Census]]</f>
        <v>0.1445233562747108</v>
      </c>
      <c r="AA84" s="3">
        <v>0</v>
      </c>
      <c r="AB84" s="3">
        <v>0</v>
      </c>
      <c r="AC84" s="3">
        <v>0</v>
      </c>
      <c r="AD84" s="3">
        <v>0</v>
      </c>
      <c r="AE84" s="3">
        <v>0</v>
      </c>
      <c r="AF84" s="3">
        <v>0</v>
      </c>
      <c r="AG84" s="3">
        <v>0</v>
      </c>
      <c r="AH84" s="1" t="s">
        <v>82</v>
      </c>
      <c r="AI84" s="17">
        <v>3</v>
      </c>
      <c r="AJ84" s="1"/>
    </row>
    <row r="85" spans="1:36" x14ac:dyDescent="0.2">
      <c r="A85" s="1" t="s">
        <v>220</v>
      </c>
      <c r="B85" s="1" t="s">
        <v>306</v>
      </c>
      <c r="C85" s="1" t="s">
        <v>496</v>
      </c>
      <c r="D85" s="1" t="s">
        <v>551</v>
      </c>
      <c r="E85" s="3">
        <v>123.7</v>
      </c>
      <c r="F85" s="3">
        <v>4.8</v>
      </c>
      <c r="G85" s="3">
        <v>0.51911111111111052</v>
      </c>
      <c r="H85" s="3">
        <v>0.53255555555555545</v>
      </c>
      <c r="I85" s="3">
        <v>4.0194444444444448</v>
      </c>
      <c r="J85" s="3">
        <v>0</v>
      </c>
      <c r="K85" s="3">
        <v>0</v>
      </c>
      <c r="L85" s="3">
        <v>5.2534444444444448</v>
      </c>
      <c r="M85" s="3">
        <v>9.8939999999999966</v>
      </c>
      <c r="N85" s="3">
        <v>0</v>
      </c>
      <c r="O85" s="3">
        <f>SUM(Table2[[#This Row],[Qualified Social Work Staff Hours]:[Other Social Work Staff Hours]])/Table2[[#This Row],[MDS Census]]</f>
        <v>7.9983831851253004E-2</v>
      </c>
      <c r="P85" s="3">
        <v>0</v>
      </c>
      <c r="Q85" s="3">
        <v>5.2240000000000002</v>
      </c>
      <c r="R85" s="3">
        <f>SUM(Table2[[#This Row],[Qualified Activities Professional Hours]:[Other Activities Professional Hours]])/Table2[[#This Row],[MDS Census]]</f>
        <v>4.2231204527081651E-2</v>
      </c>
      <c r="S85" s="3">
        <v>5.661777777777778</v>
      </c>
      <c r="T85" s="3">
        <v>12.013555555555554</v>
      </c>
      <c r="U85" s="3">
        <v>0</v>
      </c>
      <c r="V85" s="3">
        <f>SUM(Table2[[#This Row],[Occupational Therapist Hours]:[OT Aide Hours]])/Table2[[#This Row],[MDS Census]]</f>
        <v>0.14288870924279168</v>
      </c>
      <c r="W85" s="3">
        <v>9.3449999999999989</v>
      </c>
      <c r="X85" s="3">
        <v>5.7754444444444442</v>
      </c>
      <c r="Y85" s="3">
        <v>0</v>
      </c>
      <c r="Z85" s="3">
        <f>SUM(Table2[[#This Row],[Physical Therapist (PT) Hours]:[PT Aide Hours]])/Table2[[#This Row],[MDS Census]]</f>
        <v>0.12223479744902541</v>
      </c>
      <c r="AA85" s="3">
        <v>0</v>
      </c>
      <c r="AB85" s="3">
        <v>5.395999999999999</v>
      </c>
      <c r="AC85" s="3">
        <v>0</v>
      </c>
      <c r="AD85" s="3">
        <v>0</v>
      </c>
      <c r="AE85" s="3">
        <v>0</v>
      </c>
      <c r="AF85" s="3">
        <v>4.844444444444445E-2</v>
      </c>
      <c r="AG85" s="3">
        <v>0</v>
      </c>
      <c r="AH85" s="1" t="s">
        <v>83</v>
      </c>
      <c r="AI85" s="17">
        <v>3</v>
      </c>
      <c r="AJ85" s="1"/>
    </row>
    <row r="86" spans="1:36" x14ac:dyDescent="0.2">
      <c r="A86" s="1" t="s">
        <v>220</v>
      </c>
      <c r="B86" s="1" t="s">
        <v>307</v>
      </c>
      <c r="C86" s="1" t="s">
        <v>465</v>
      </c>
      <c r="D86" s="1" t="s">
        <v>547</v>
      </c>
      <c r="E86" s="3">
        <v>24.777777777777779</v>
      </c>
      <c r="F86" s="3">
        <v>5.0333333333333332</v>
      </c>
      <c r="G86" s="3">
        <v>0.28888888888888886</v>
      </c>
      <c r="H86" s="3">
        <v>0.12777777777777777</v>
      </c>
      <c r="I86" s="3">
        <v>2.2216666666666667</v>
      </c>
      <c r="J86" s="3">
        <v>0</v>
      </c>
      <c r="K86" s="3">
        <v>0</v>
      </c>
      <c r="L86" s="3">
        <v>0</v>
      </c>
      <c r="M86" s="3">
        <v>5.333333333333333</v>
      </c>
      <c r="N86" s="3">
        <v>0</v>
      </c>
      <c r="O86" s="3">
        <f>SUM(Table2[[#This Row],[Qualified Social Work Staff Hours]:[Other Social Work Staff Hours]])/Table2[[#This Row],[MDS Census]]</f>
        <v>0.21524663677130043</v>
      </c>
      <c r="P86" s="3">
        <v>4.75</v>
      </c>
      <c r="Q86" s="3">
        <v>22.5</v>
      </c>
      <c r="R86" s="3">
        <f>SUM(Table2[[#This Row],[Qualified Activities Professional Hours]:[Other Activities Professional Hours]])/Table2[[#This Row],[MDS Census]]</f>
        <v>1.0997757847533631</v>
      </c>
      <c r="S86" s="3">
        <v>0</v>
      </c>
      <c r="T86" s="3">
        <v>0</v>
      </c>
      <c r="U86" s="3">
        <v>0</v>
      </c>
      <c r="V86" s="3">
        <f>SUM(Table2[[#This Row],[Occupational Therapist Hours]:[OT Aide Hours]])/Table2[[#This Row],[MDS Census]]</f>
        <v>0</v>
      </c>
      <c r="W86" s="3">
        <v>0</v>
      </c>
      <c r="X86" s="3">
        <v>0</v>
      </c>
      <c r="Y86" s="3">
        <v>0</v>
      </c>
      <c r="Z86" s="3">
        <f>SUM(Table2[[#This Row],[Physical Therapist (PT) Hours]:[PT Aide Hours]])/Table2[[#This Row],[MDS Census]]</f>
        <v>0</v>
      </c>
      <c r="AA86" s="3">
        <v>0</v>
      </c>
      <c r="AB86" s="3">
        <v>0</v>
      </c>
      <c r="AC86" s="3">
        <v>0</v>
      </c>
      <c r="AD86" s="3">
        <v>0</v>
      </c>
      <c r="AE86" s="3">
        <v>0</v>
      </c>
      <c r="AF86" s="3">
        <v>0</v>
      </c>
      <c r="AG86" s="3">
        <v>0</v>
      </c>
      <c r="AH86" s="1" t="s">
        <v>84</v>
      </c>
      <c r="AI86" s="17">
        <v>3</v>
      </c>
      <c r="AJ86" s="1"/>
    </row>
    <row r="87" spans="1:36" x14ac:dyDescent="0.2">
      <c r="A87" s="1" t="s">
        <v>220</v>
      </c>
      <c r="B87" s="1" t="s">
        <v>308</v>
      </c>
      <c r="C87" s="1" t="s">
        <v>497</v>
      </c>
      <c r="D87" s="1" t="s">
        <v>536</v>
      </c>
      <c r="E87" s="3">
        <v>147.1</v>
      </c>
      <c r="F87" s="3">
        <v>27.951666666666672</v>
      </c>
      <c r="G87" s="3">
        <v>0.69444444444444442</v>
      </c>
      <c r="H87" s="3">
        <v>0.61111111111111116</v>
      </c>
      <c r="I87" s="3">
        <v>5.7694444444444448</v>
      </c>
      <c r="J87" s="3">
        <v>0</v>
      </c>
      <c r="K87" s="3">
        <v>0</v>
      </c>
      <c r="L87" s="3">
        <v>5.3946666666666676</v>
      </c>
      <c r="M87" s="3">
        <v>1.2508888888888889</v>
      </c>
      <c r="N87" s="3">
        <v>2.7388888888888889</v>
      </c>
      <c r="O87" s="3">
        <f>SUM(Table2[[#This Row],[Qualified Social Work Staff Hours]:[Other Social Work Staff Hours]])/Table2[[#This Row],[MDS Census]]</f>
        <v>2.7122894478434929E-2</v>
      </c>
      <c r="P87" s="3">
        <v>5.2444444444444445</v>
      </c>
      <c r="Q87" s="3">
        <v>22.390555555555558</v>
      </c>
      <c r="R87" s="3">
        <f>SUM(Table2[[#This Row],[Qualified Activities Professional Hours]:[Other Activities Professional Hours]])/Table2[[#This Row],[MDS Census]]</f>
        <v>0.18786539768864718</v>
      </c>
      <c r="S87" s="3">
        <v>5.3055555555555554</v>
      </c>
      <c r="T87" s="3">
        <v>14.647000000000006</v>
      </c>
      <c r="U87" s="3">
        <v>0</v>
      </c>
      <c r="V87" s="3">
        <f>SUM(Table2[[#This Row],[Occupational Therapist Hours]:[OT Aide Hours]])/Table2[[#This Row],[MDS Census]]</f>
        <v>0.1356393987461289</v>
      </c>
      <c r="W87" s="3">
        <v>5.7020000000000008</v>
      </c>
      <c r="X87" s="3">
        <v>11.936888888888891</v>
      </c>
      <c r="Y87" s="3">
        <v>0</v>
      </c>
      <c r="Z87" s="3">
        <f>SUM(Table2[[#This Row],[Physical Therapist (PT) Hours]:[PT Aide Hours]])/Table2[[#This Row],[MDS Census]]</f>
        <v>0.1199108694010122</v>
      </c>
      <c r="AA87" s="3">
        <v>0</v>
      </c>
      <c r="AB87" s="3">
        <v>0</v>
      </c>
      <c r="AC87" s="3">
        <v>0</v>
      </c>
      <c r="AD87" s="3">
        <v>0</v>
      </c>
      <c r="AE87" s="3">
        <v>0</v>
      </c>
      <c r="AF87" s="3">
        <v>0.2361111111111111</v>
      </c>
      <c r="AG87" s="3">
        <v>0</v>
      </c>
      <c r="AH87" s="1" t="s">
        <v>85</v>
      </c>
      <c r="AI87" s="17">
        <v>3</v>
      </c>
      <c r="AJ87" s="1"/>
    </row>
    <row r="88" spans="1:36" x14ac:dyDescent="0.2">
      <c r="A88" s="1" t="s">
        <v>220</v>
      </c>
      <c r="B88" s="1" t="s">
        <v>309</v>
      </c>
      <c r="C88" s="1" t="s">
        <v>498</v>
      </c>
      <c r="D88" s="1" t="s">
        <v>544</v>
      </c>
      <c r="E88" s="3">
        <v>201.01111111111112</v>
      </c>
      <c r="F88" s="3">
        <v>16.444444444444443</v>
      </c>
      <c r="G88" s="3">
        <v>0</v>
      </c>
      <c r="H88" s="3">
        <v>10.188888888888888</v>
      </c>
      <c r="I88" s="3">
        <v>0</v>
      </c>
      <c r="J88" s="3">
        <v>0</v>
      </c>
      <c r="K88" s="3">
        <v>1.0044444444444447</v>
      </c>
      <c r="L88" s="3">
        <v>5.1989999999999998</v>
      </c>
      <c r="M88" s="3">
        <v>25.622222222222224</v>
      </c>
      <c r="N88" s="3">
        <v>0</v>
      </c>
      <c r="O88" s="3">
        <f>SUM(Table2[[#This Row],[Qualified Social Work Staff Hours]:[Other Social Work Staff Hours]])/Table2[[#This Row],[MDS Census]]</f>
        <v>0.12746669614725553</v>
      </c>
      <c r="P88" s="3">
        <v>14.666666666666666</v>
      </c>
      <c r="Q88" s="3">
        <v>58.470000000000013</v>
      </c>
      <c r="R88" s="3">
        <f>SUM(Table2[[#This Row],[Qualified Activities Professional Hours]:[Other Activities Professional Hours]])/Table2[[#This Row],[MDS Census]]</f>
        <v>0.36384390028190822</v>
      </c>
      <c r="S88" s="3">
        <v>8.0746666666666691</v>
      </c>
      <c r="T88" s="3">
        <v>3.4679999999999986</v>
      </c>
      <c r="U88" s="3">
        <v>0</v>
      </c>
      <c r="V88" s="3">
        <f>SUM(Table2[[#This Row],[Occupational Therapist Hours]:[OT Aide Hours]])/Table2[[#This Row],[MDS Census]]</f>
        <v>5.74230280249848E-2</v>
      </c>
      <c r="W88" s="3">
        <v>10.213222222222221</v>
      </c>
      <c r="X88" s="3">
        <v>9.4026666666666685</v>
      </c>
      <c r="Y88" s="3">
        <v>3.8467777777777767</v>
      </c>
      <c r="Z88" s="3">
        <f>SUM(Table2[[#This Row],[Physical Therapist (PT) Hours]:[PT Aide Hours]])/Table2[[#This Row],[MDS Census]]</f>
        <v>0.11672323254657012</v>
      </c>
      <c r="AA88" s="3">
        <v>0</v>
      </c>
      <c r="AB88" s="3">
        <v>0</v>
      </c>
      <c r="AC88" s="3">
        <v>0</v>
      </c>
      <c r="AD88" s="3">
        <v>0</v>
      </c>
      <c r="AE88" s="3">
        <v>0</v>
      </c>
      <c r="AF88" s="3">
        <v>0</v>
      </c>
      <c r="AG88" s="3">
        <v>2.5508888888888879</v>
      </c>
      <c r="AH88" s="1" t="s">
        <v>86</v>
      </c>
      <c r="AI88" s="17">
        <v>3</v>
      </c>
      <c r="AJ88" s="1"/>
    </row>
    <row r="89" spans="1:36" x14ac:dyDescent="0.2">
      <c r="A89" s="1" t="s">
        <v>220</v>
      </c>
      <c r="B89" s="1" t="s">
        <v>310</v>
      </c>
      <c r="C89" s="1" t="s">
        <v>448</v>
      </c>
      <c r="D89" s="1" t="s">
        <v>534</v>
      </c>
      <c r="E89" s="3">
        <v>124.85555555555555</v>
      </c>
      <c r="F89" s="3">
        <v>5.2472222222222218</v>
      </c>
      <c r="G89" s="3">
        <v>0</v>
      </c>
      <c r="H89" s="3">
        <v>0</v>
      </c>
      <c r="I89" s="3">
        <v>0</v>
      </c>
      <c r="J89" s="3">
        <v>0</v>
      </c>
      <c r="K89" s="3">
        <v>0</v>
      </c>
      <c r="L89" s="3">
        <v>4.8527777777777779</v>
      </c>
      <c r="M89" s="3">
        <v>4.9611111111111112</v>
      </c>
      <c r="N89" s="3">
        <v>5.1083333333333334</v>
      </c>
      <c r="O89" s="3">
        <f>SUM(Table2[[#This Row],[Qualified Social Work Staff Hours]:[Other Social Work Staff Hours]])/Table2[[#This Row],[MDS Census]]</f>
        <v>8.0648749666281036E-2</v>
      </c>
      <c r="P89" s="3">
        <v>4.8277777777777775</v>
      </c>
      <c r="Q89" s="3">
        <v>10.230555555555556</v>
      </c>
      <c r="R89" s="3">
        <f>SUM(Table2[[#This Row],[Qualified Activities Professional Hours]:[Other Activities Professional Hours]])/Table2[[#This Row],[MDS Census]]</f>
        <v>0.12060603363887158</v>
      </c>
      <c r="S89" s="3">
        <v>9.6638888888888896</v>
      </c>
      <c r="T89" s="3">
        <v>11.116666666666667</v>
      </c>
      <c r="U89" s="3">
        <v>0</v>
      </c>
      <c r="V89" s="3">
        <f>SUM(Table2[[#This Row],[Occupational Therapist Hours]:[OT Aide Hours]])/Table2[[#This Row],[MDS Census]]</f>
        <v>0.16643677138026167</v>
      </c>
      <c r="W89" s="3">
        <v>22.130555555555556</v>
      </c>
      <c r="X89" s="3">
        <v>7.3250000000000002</v>
      </c>
      <c r="Y89" s="3">
        <v>0</v>
      </c>
      <c r="Z89" s="3">
        <f>SUM(Table2[[#This Row],[Physical Therapist (PT) Hours]:[PT Aide Hours]])/Table2[[#This Row],[MDS Census]]</f>
        <v>0.23591705971344665</v>
      </c>
      <c r="AA89" s="3">
        <v>0</v>
      </c>
      <c r="AB89" s="3">
        <v>0</v>
      </c>
      <c r="AC89" s="3">
        <v>0</v>
      </c>
      <c r="AD89" s="3">
        <v>0</v>
      </c>
      <c r="AE89" s="3">
        <v>0</v>
      </c>
      <c r="AF89" s="3">
        <v>0</v>
      </c>
      <c r="AG89" s="3">
        <v>0</v>
      </c>
      <c r="AH89" s="1" t="s">
        <v>87</v>
      </c>
      <c r="AI89" s="17">
        <v>3</v>
      </c>
      <c r="AJ89" s="1"/>
    </row>
    <row r="90" spans="1:36" x14ac:dyDescent="0.2">
      <c r="A90" s="1" t="s">
        <v>220</v>
      </c>
      <c r="B90" s="1" t="s">
        <v>311</v>
      </c>
      <c r="C90" s="1" t="s">
        <v>444</v>
      </c>
      <c r="D90" s="1" t="s">
        <v>545</v>
      </c>
      <c r="E90" s="3">
        <v>143.38888888888889</v>
      </c>
      <c r="F90" s="3">
        <v>5.333333333333333</v>
      </c>
      <c r="G90" s="3">
        <v>0.51911111111111052</v>
      </c>
      <c r="H90" s="3">
        <v>0.77133333333333354</v>
      </c>
      <c r="I90" s="3">
        <v>5.1277777777777782</v>
      </c>
      <c r="J90" s="3">
        <v>0</v>
      </c>
      <c r="K90" s="3">
        <v>0</v>
      </c>
      <c r="L90" s="3">
        <v>6.4010000000000007</v>
      </c>
      <c r="M90" s="3">
        <v>7.8990000000000009</v>
      </c>
      <c r="N90" s="3">
        <v>0</v>
      </c>
      <c r="O90" s="3">
        <f>SUM(Table2[[#This Row],[Qualified Social Work Staff Hours]:[Other Social Work Staff Hours]])/Table2[[#This Row],[MDS Census]]</f>
        <v>5.5087950406819068E-2</v>
      </c>
      <c r="P90" s="3">
        <v>0</v>
      </c>
      <c r="Q90" s="3">
        <v>10.413444444444444</v>
      </c>
      <c r="R90" s="3">
        <f>SUM(Table2[[#This Row],[Qualified Activities Professional Hours]:[Other Activities Professional Hours]])/Table2[[#This Row],[MDS Census]]</f>
        <v>7.2623789228981009E-2</v>
      </c>
      <c r="S90" s="3">
        <v>6.1243333333333316</v>
      </c>
      <c r="T90" s="3">
        <v>10.83588888888889</v>
      </c>
      <c r="U90" s="3">
        <v>0</v>
      </c>
      <c r="V90" s="3">
        <f>SUM(Table2[[#This Row],[Occupational Therapist Hours]:[OT Aide Hours]])/Table2[[#This Row],[MDS Census]]</f>
        <v>0.11828128632313056</v>
      </c>
      <c r="W90" s="3">
        <v>5.9157777777777776</v>
      </c>
      <c r="X90" s="3">
        <v>9.0941111111111095</v>
      </c>
      <c r="Y90" s="3">
        <v>0</v>
      </c>
      <c r="Z90" s="3">
        <f>SUM(Table2[[#This Row],[Physical Therapist (PT) Hours]:[PT Aide Hours]])/Table2[[#This Row],[MDS Census]]</f>
        <v>0.10467958155753583</v>
      </c>
      <c r="AA90" s="3">
        <v>0</v>
      </c>
      <c r="AB90" s="3">
        <v>1.8867777777777779</v>
      </c>
      <c r="AC90" s="3">
        <v>0</v>
      </c>
      <c r="AD90" s="3">
        <v>0</v>
      </c>
      <c r="AE90" s="3">
        <v>0</v>
      </c>
      <c r="AF90" s="3">
        <v>2.5333333333333333E-2</v>
      </c>
      <c r="AG90" s="3">
        <v>0</v>
      </c>
      <c r="AH90" s="1" t="s">
        <v>88</v>
      </c>
      <c r="AI90" s="17">
        <v>3</v>
      </c>
      <c r="AJ90" s="1"/>
    </row>
    <row r="91" spans="1:36" x14ac:dyDescent="0.2">
      <c r="A91" s="1" t="s">
        <v>220</v>
      </c>
      <c r="B91" s="1" t="s">
        <v>312</v>
      </c>
      <c r="C91" s="1" t="s">
        <v>442</v>
      </c>
      <c r="D91" s="1" t="s">
        <v>534</v>
      </c>
      <c r="E91" s="3">
        <v>118.23333333333333</v>
      </c>
      <c r="F91" s="3">
        <v>5.8777777777777782</v>
      </c>
      <c r="G91" s="3">
        <v>0</v>
      </c>
      <c r="H91" s="3">
        <v>0</v>
      </c>
      <c r="I91" s="3">
        <v>0</v>
      </c>
      <c r="J91" s="3">
        <v>0</v>
      </c>
      <c r="K91" s="3">
        <v>0</v>
      </c>
      <c r="L91" s="3">
        <v>7.8666666666666663</v>
      </c>
      <c r="M91" s="3">
        <v>5.5583333333333336</v>
      </c>
      <c r="N91" s="3">
        <v>5.208333333333333</v>
      </c>
      <c r="O91" s="3">
        <f>SUM(Table2[[#This Row],[Qualified Social Work Staff Hours]:[Other Social Work Staff Hours]])/Table2[[#This Row],[MDS Census]]</f>
        <v>9.1062870031012114E-2</v>
      </c>
      <c r="P91" s="3">
        <v>5.4055555555555559</v>
      </c>
      <c r="Q91" s="3">
        <v>7.2555555555555555</v>
      </c>
      <c r="R91" s="3">
        <f>SUM(Table2[[#This Row],[Qualified Activities Professional Hours]:[Other Activities Professional Hours]])/Table2[[#This Row],[MDS Census]]</f>
        <v>0.10708580020674749</v>
      </c>
      <c r="S91" s="3">
        <v>7.5583333333333336</v>
      </c>
      <c r="T91" s="3">
        <v>15.625</v>
      </c>
      <c r="U91" s="3">
        <v>0</v>
      </c>
      <c r="V91" s="3">
        <f>SUM(Table2[[#This Row],[Occupational Therapist Hours]:[OT Aide Hours]])/Table2[[#This Row],[MDS Census]]</f>
        <v>0.19608119537637439</v>
      </c>
      <c r="W91" s="3">
        <v>15.372222222222222</v>
      </c>
      <c r="X91" s="3">
        <v>15.516666666666667</v>
      </c>
      <c r="Y91" s="3">
        <v>0</v>
      </c>
      <c r="Z91" s="3">
        <f>SUM(Table2[[#This Row],[Physical Therapist (PT) Hours]:[PT Aide Hours]])/Table2[[#This Row],[MDS Census]]</f>
        <v>0.26125364157503994</v>
      </c>
      <c r="AA91" s="3">
        <v>0</v>
      </c>
      <c r="AB91" s="3">
        <v>0</v>
      </c>
      <c r="AC91" s="3">
        <v>0</v>
      </c>
      <c r="AD91" s="3">
        <v>0</v>
      </c>
      <c r="AE91" s="3">
        <v>0</v>
      </c>
      <c r="AF91" s="3">
        <v>0</v>
      </c>
      <c r="AG91" s="3">
        <v>0</v>
      </c>
      <c r="AH91" s="1" t="s">
        <v>89</v>
      </c>
      <c r="AI91" s="17">
        <v>3</v>
      </c>
      <c r="AJ91" s="1"/>
    </row>
    <row r="92" spans="1:36" x14ac:dyDescent="0.2">
      <c r="A92" s="1" t="s">
        <v>220</v>
      </c>
      <c r="B92" s="1" t="s">
        <v>313</v>
      </c>
      <c r="C92" s="1" t="s">
        <v>499</v>
      </c>
      <c r="D92" s="1" t="s">
        <v>534</v>
      </c>
      <c r="E92" s="3">
        <v>137.38888888888889</v>
      </c>
      <c r="F92" s="3">
        <v>5.1555555555555559</v>
      </c>
      <c r="G92" s="3">
        <v>0.90555555555555556</v>
      </c>
      <c r="H92" s="3">
        <v>5.6333333333333339E-2</v>
      </c>
      <c r="I92" s="3">
        <v>6.1514444444444445</v>
      </c>
      <c r="J92" s="3">
        <v>0</v>
      </c>
      <c r="K92" s="3">
        <v>0</v>
      </c>
      <c r="L92" s="3">
        <v>6.8421111111111106</v>
      </c>
      <c r="M92" s="3">
        <v>9.9016666666666673</v>
      </c>
      <c r="N92" s="3">
        <v>5.218</v>
      </c>
      <c r="O92" s="3">
        <f>SUM(Table2[[#This Row],[Qualified Social Work Staff Hours]:[Other Social Work Staff Hours]])/Table2[[#This Row],[MDS Census]]</f>
        <v>0.11005014152850789</v>
      </c>
      <c r="P92" s="3">
        <v>0.62222222222222223</v>
      </c>
      <c r="Q92" s="3">
        <v>9.8984444444444488</v>
      </c>
      <c r="R92" s="3">
        <f>SUM(Table2[[#This Row],[Qualified Activities Professional Hours]:[Other Activities Professional Hours]])/Table2[[#This Row],[MDS Census]]</f>
        <v>7.6575818843509932E-2</v>
      </c>
      <c r="S92" s="3">
        <v>19.453888888888894</v>
      </c>
      <c r="T92" s="3">
        <v>19.977888888888895</v>
      </c>
      <c r="U92" s="3">
        <v>0</v>
      </c>
      <c r="V92" s="3">
        <f>SUM(Table2[[#This Row],[Occupational Therapist Hours]:[OT Aide Hours]])/Table2[[#This Row],[MDS Census]]</f>
        <v>0.28700849171047321</v>
      </c>
      <c r="W92" s="3">
        <v>24.088111111111104</v>
      </c>
      <c r="X92" s="3">
        <v>14.776222222222222</v>
      </c>
      <c r="Y92" s="3">
        <v>0</v>
      </c>
      <c r="Z92" s="3">
        <f>SUM(Table2[[#This Row],[Physical Therapist (PT) Hours]:[PT Aide Hours]])/Table2[[#This Row],[MDS Census]]</f>
        <v>0.28287828548321875</v>
      </c>
      <c r="AA92" s="3">
        <v>0.76977777777777767</v>
      </c>
      <c r="AB92" s="3">
        <v>0</v>
      </c>
      <c r="AC92" s="3">
        <v>0</v>
      </c>
      <c r="AD92" s="3">
        <v>0</v>
      </c>
      <c r="AE92" s="3">
        <v>0</v>
      </c>
      <c r="AF92" s="3">
        <v>0</v>
      </c>
      <c r="AG92" s="3">
        <v>0</v>
      </c>
      <c r="AH92" s="1" t="s">
        <v>90</v>
      </c>
      <c r="AI92" s="17">
        <v>3</v>
      </c>
      <c r="AJ92" s="1"/>
    </row>
    <row r="93" spans="1:36" x14ac:dyDescent="0.2">
      <c r="A93" s="1" t="s">
        <v>220</v>
      </c>
      <c r="B93" s="1" t="s">
        <v>314</v>
      </c>
      <c r="C93" s="1" t="s">
        <v>463</v>
      </c>
      <c r="D93" s="1" t="s">
        <v>541</v>
      </c>
      <c r="E93" s="3">
        <v>37.788888888888891</v>
      </c>
      <c r="F93" s="3">
        <v>4.8133333333333406</v>
      </c>
      <c r="G93" s="3">
        <v>2.0055555555555555</v>
      </c>
      <c r="H93" s="3">
        <v>0.24066666666666667</v>
      </c>
      <c r="I93" s="3">
        <v>2.4868888888888891</v>
      </c>
      <c r="J93" s="3">
        <v>0</v>
      </c>
      <c r="K93" s="3">
        <v>0</v>
      </c>
      <c r="L93" s="3">
        <v>2.7416666666666667</v>
      </c>
      <c r="M93" s="3">
        <v>9.5504444444444569</v>
      </c>
      <c r="N93" s="3">
        <v>0</v>
      </c>
      <c r="O93" s="3">
        <f>SUM(Table2[[#This Row],[Qualified Social Work Staff Hours]:[Other Social Work Staff Hours]])/Table2[[#This Row],[MDS Census]]</f>
        <v>0.25273154954425203</v>
      </c>
      <c r="P93" s="3">
        <v>0</v>
      </c>
      <c r="Q93" s="3">
        <v>15.303444444444441</v>
      </c>
      <c r="R93" s="3">
        <f>SUM(Table2[[#This Row],[Qualified Activities Professional Hours]:[Other Activities Professional Hours]])/Table2[[#This Row],[MDS Census]]</f>
        <v>0.40497206703910604</v>
      </c>
      <c r="S93" s="3">
        <v>2.4382222222222216</v>
      </c>
      <c r="T93" s="3">
        <v>1.9393333333333342</v>
      </c>
      <c r="U93" s="3">
        <v>0</v>
      </c>
      <c r="V93" s="3">
        <f>SUM(Table2[[#This Row],[Occupational Therapist Hours]:[OT Aide Hours]])/Table2[[#This Row],[MDS Census]]</f>
        <v>0.11584239929432522</v>
      </c>
      <c r="W93" s="3">
        <v>0.87322222222222212</v>
      </c>
      <c r="X93" s="3">
        <v>4.3561111111111117</v>
      </c>
      <c r="Y93" s="3">
        <v>1.558777777777778</v>
      </c>
      <c r="Z93" s="3">
        <f>SUM(Table2[[#This Row],[Physical Therapist (PT) Hours]:[PT Aide Hours]])/Table2[[#This Row],[MDS Census]]</f>
        <v>0.17963246104087036</v>
      </c>
      <c r="AA93" s="3">
        <v>0.54155555555555546</v>
      </c>
      <c r="AB93" s="3">
        <v>0</v>
      </c>
      <c r="AC93" s="3">
        <v>0</v>
      </c>
      <c r="AD93" s="3">
        <v>0</v>
      </c>
      <c r="AE93" s="3">
        <v>0</v>
      </c>
      <c r="AF93" s="3">
        <v>0</v>
      </c>
      <c r="AG93" s="3">
        <v>0</v>
      </c>
      <c r="AH93" s="1" t="s">
        <v>91</v>
      </c>
      <c r="AI93" s="17">
        <v>3</v>
      </c>
      <c r="AJ93" s="1"/>
    </row>
    <row r="94" spans="1:36" x14ac:dyDescent="0.2">
      <c r="A94" s="1" t="s">
        <v>220</v>
      </c>
      <c r="B94" s="1" t="s">
        <v>315</v>
      </c>
      <c r="C94" s="1" t="s">
        <v>465</v>
      </c>
      <c r="D94" s="1" t="s">
        <v>547</v>
      </c>
      <c r="E94" s="3">
        <v>116.41111111111111</v>
      </c>
      <c r="F94" s="3">
        <v>0</v>
      </c>
      <c r="G94" s="3">
        <v>0.57777777777777772</v>
      </c>
      <c r="H94" s="3">
        <v>0.73333333333333328</v>
      </c>
      <c r="I94" s="3">
        <v>5.4222222222222225</v>
      </c>
      <c r="J94" s="3">
        <v>0</v>
      </c>
      <c r="K94" s="3">
        <v>0</v>
      </c>
      <c r="L94" s="3">
        <v>4.4655555555555537</v>
      </c>
      <c r="M94" s="3">
        <v>5.0638888888888891</v>
      </c>
      <c r="N94" s="3">
        <v>5.6222222222222218</v>
      </c>
      <c r="O94" s="3">
        <f>SUM(Table2[[#This Row],[Qualified Social Work Staff Hours]:[Other Social Work Staff Hours]])/Table2[[#This Row],[MDS Census]]</f>
        <v>9.1796315739238327E-2</v>
      </c>
      <c r="P94" s="3">
        <v>3.8222222222222224</v>
      </c>
      <c r="Q94" s="3">
        <v>5.6416666666666666</v>
      </c>
      <c r="R94" s="3">
        <f>SUM(Table2[[#This Row],[Qualified Activities Professional Hours]:[Other Activities Professional Hours]])/Table2[[#This Row],[MDS Census]]</f>
        <v>8.1297127040183256E-2</v>
      </c>
      <c r="S94" s="3">
        <v>5.7155555555555528</v>
      </c>
      <c r="T94" s="3">
        <v>9.25</v>
      </c>
      <c r="U94" s="3">
        <v>0</v>
      </c>
      <c r="V94" s="3">
        <f>SUM(Table2[[#This Row],[Occupational Therapist Hours]:[OT Aide Hours]])/Table2[[#This Row],[MDS Census]]</f>
        <v>0.12855779326142977</v>
      </c>
      <c r="W94" s="3">
        <v>12.468333333333327</v>
      </c>
      <c r="X94" s="3">
        <v>8.1444444444444439</v>
      </c>
      <c r="Y94" s="3">
        <v>0</v>
      </c>
      <c r="Z94" s="3">
        <f>SUM(Table2[[#This Row],[Physical Therapist (PT) Hours]:[PT Aide Hours]])/Table2[[#This Row],[MDS Census]]</f>
        <v>0.17706881740956376</v>
      </c>
      <c r="AA94" s="3">
        <v>0</v>
      </c>
      <c r="AB94" s="3">
        <v>0</v>
      </c>
      <c r="AC94" s="3">
        <v>0</v>
      </c>
      <c r="AD94" s="3">
        <v>0</v>
      </c>
      <c r="AE94" s="3">
        <v>0</v>
      </c>
      <c r="AF94" s="3">
        <v>2.2222222222222223E-2</v>
      </c>
      <c r="AG94" s="3">
        <v>0</v>
      </c>
      <c r="AH94" s="1" t="s">
        <v>92</v>
      </c>
      <c r="AI94" s="17">
        <v>3</v>
      </c>
      <c r="AJ94" s="1"/>
    </row>
    <row r="95" spans="1:36" x14ac:dyDescent="0.2">
      <c r="A95" s="1" t="s">
        <v>220</v>
      </c>
      <c r="B95" s="1" t="s">
        <v>316</v>
      </c>
      <c r="C95" s="1" t="s">
        <v>490</v>
      </c>
      <c r="D95" s="1" t="s">
        <v>545</v>
      </c>
      <c r="E95" s="3">
        <v>139.84444444444443</v>
      </c>
      <c r="F95" s="3">
        <v>5.6</v>
      </c>
      <c r="G95" s="3">
        <v>0.44444444444444442</v>
      </c>
      <c r="H95" s="3">
        <v>0.46666666666666667</v>
      </c>
      <c r="I95" s="3">
        <v>13.708333333333334</v>
      </c>
      <c r="J95" s="3">
        <v>0</v>
      </c>
      <c r="K95" s="3">
        <v>0</v>
      </c>
      <c r="L95" s="3">
        <v>6.356888888888891</v>
      </c>
      <c r="M95" s="3">
        <v>11.2</v>
      </c>
      <c r="N95" s="3">
        <v>0</v>
      </c>
      <c r="O95" s="3">
        <f>SUM(Table2[[#This Row],[Qualified Social Work Staff Hours]:[Other Social Work Staff Hours]])/Table2[[#This Row],[MDS Census]]</f>
        <v>8.0088987764182426E-2</v>
      </c>
      <c r="P95" s="3">
        <v>0</v>
      </c>
      <c r="Q95" s="3">
        <v>15.138888888888889</v>
      </c>
      <c r="R95" s="3">
        <f>SUM(Table2[[#This Row],[Qualified Activities Professional Hours]:[Other Activities Professional Hours]])/Table2[[#This Row],[MDS Census]]</f>
        <v>0.10825520419513747</v>
      </c>
      <c r="S95" s="3">
        <v>10.444333333333333</v>
      </c>
      <c r="T95" s="3">
        <v>15.348444444444446</v>
      </c>
      <c r="U95" s="3">
        <v>0</v>
      </c>
      <c r="V95" s="3">
        <f>SUM(Table2[[#This Row],[Occupational Therapist Hours]:[OT Aide Hours]])/Table2[[#This Row],[MDS Census]]</f>
        <v>0.18443905927220725</v>
      </c>
      <c r="W95" s="3">
        <v>7.4294444444444432</v>
      </c>
      <c r="X95" s="3">
        <v>12.267222222222225</v>
      </c>
      <c r="Y95" s="3">
        <v>0</v>
      </c>
      <c r="Z95" s="3">
        <f>SUM(Table2[[#This Row],[Physical Therapist (PT) Hours]:[PT Aide Hours]])/Table2[[#This Row],[MDS Census]]</f>
        <v>0.14084697282695061</v>
      </c>
      <c r="AA95" s="3">
        <v>0</v>
      </c>
      <c r="AB95" s="3">
        <v>0</v>
      </c>
      <c r="AC95" s="3">
        <v>0</v>
      </c>
      <c r="AD95" s="3">
        <v>0</v>
      </c>
      <c r="AE95" s="3">
        <v>0</v>
      </c>
      <c r="AF95" s="3">
        <v>0.28055555555555556</v>
      </c>
      <c r="AG95" s="3">
        <v>0</v>
      </c>
      <c r="AH95" s="1" t="s">
        <v>93</v>
      </c>
      <c r="AI95" s="17">
        <v>3</v>
      </c>
      <c r="AJ95" s="1"/>
    </row>
    <row r="96" spans="1:36" x14ac:dyDescent="0.2">
      <c r="A96" s="1" t="s">
        <v>220</v>
      </c>
      <c r="B96" s="1" t="s">
        <v>317</v>
      </c>
      <c r="C96" s="1" t="s">
        <v>476</v>
      </c>
      <c r="D96" s="1" t="s">
        <v>546</v>
      </c>
      <c r="E96" s="3">
        <v>82.477777777777774</v>
      </c>
      <c r="F96" s="3">
        <v>5.25</v>
      </c>
      <c r="G96" s="3">
        <v>0.71666666666666667</v>
      </c>
      <c r="H96" s="3">
        <v>0</v>
      </c>
      <c r="I96" s="3">
        <v>1.9533333333333334</v>
      </c>
      <c r="J96" s="3">
        <v>0</v>
      </c>
      <c r="K96" s="3">
        <v>0</v>
      </c>
      <c r="L96" s="3">
        <v>4.8858888888888874</v>
      </c>
      <c r="M96" s="3">
        <v>4.9414444444444436</v>
      </c>
      <c r="N96" s="3">
        <v>0</v>
      </c>
      <c r="O96" s="3">
        <f>SUM(Table2[[#This Row],[Qualified Social Work Staff Hours]:[Other Social Work Staff Hours]])/Table2[[#This Row],[MDS Census]]</f>
        <v>5.99124343257443E-2</v>
      </c>
      <c r="P96" s="3">
        <v>5.2447777777777773</v>
      </c>
      <c r="Q96" s="3">
        <v>9.9735555555555564</v>
      </c>
      <c r="R96" s="3">
        <f>SUM(Table2[[#This Row],[Qualified Activities Professional Hours]:[Other Activities Professional Hours]])/Table2[[#This Row],[MDS Census]]</f>
        <v>0.18451434729893576</v>
      </c>
      <c r="S96" s="3">
        <v>5.1511111111111116</v>
      </c>
      <c r="T96" s="3">
        <v>6.1628888888888884</v>
      </c>
      <c r="U96" s="3">
        <v>0</v>
      </c>
      <c r="V96" s="3">
        <f>SUM(Table2[[#This Row],[Occupational Therapist Hours]:[OT Aide Hours]])/Table2[[#This Row],[MDS Census]]</f>
        <v>0.13717634379630878</v>
      </c>
      <c r="W96" s="3">
        <v>6.0606666666666671</v>
      </c>
      <c r="X96" s="3">
        <v>4.6396666666666659</v>
      </c>
      <c r="Y96" s="3">
        <v>0</v>
      </c>
      <c r="Z96" s="3">
        <f>SUM(Table2[[#This Row],[Physical Therapist (PT) Hours]:[PT Aide Hours]])/Table2[[#This Row],[MDS Census]]</f>
        <v>0.12973595581301361</v>
      </c>
      <c r="AA96" s="3">
        <v>0</v>
      </c>
      <c r="AB96" s="3">
        <v>0</v>
      </c>
      <c r="AC96" s="3">
        <v>0</v>
      </c>
      <c r="AD96" s="3">
        <v>0</v>
      </c>
      <c r="AE96" s="3">
        <v>0</v>
      </c>
      <c r="AF96" s="3">
        <v>0</v>
      </c>
      <c r="AG96" s="3">
        <v>0</v>
      </c>
      <c r="AH96" s="1" t="s">
        <v>94</v>
      </c>
      <c r="AI96" s="17">
        <v>3</v>
      </c>
      <c r="AJ96" s="1"/>
    </row>
    <row r="97" spans="1:36" x14ac:dyDescent="0.2">
      <c r="A97" s="1" t="s">
        <v>220</v>
      </c>
      <c r="B97" s="1" t="s">
        <v>318</v>
      </c>
      <c r="C97" s="1" t="s">
        <v>500</v>
      </c>
      <c r="D97" s="1" t="s">
        <v>539</v>
      </c>
      <c r="E97" s="3">
        <v>85.488888888888894</v>
      </c>
      <c r="F97" s="3">
        <v>5.333333333333333</v>
      </c>
      <c r="G97" s="3">
        <v>0.28888888888888886</v>
      </c>
      <c r="H97" s="3">
        <v>0.57777777777777772</v>
      </c>
      <c r="I97" s="3">
        <v>2.0944444444444446</v>
      </c>
      <c r="J97" s="3">
        <v>3.8555555555555583</v>
      </c>
      <c r="K97" s="3">
        <v>0</v>
      </c>
      <c r="L97" s="3">
        <v>4.3568888888888893</v>
      </c>
      <c r="M97" s="3">
        <v>5.1555555555555559</v>
      </c>
      <c r="N97" s="3">
        <v>5.0666666666666664</v>
      </c>
      <c r="O97" s="3">
        <f>SUM(Table2[[#This Row],[Qualified Social Work Staff Hours]:[Other Social Work Staff Hours]])/Table2[[#This Row],[MDS Census]]</f>
        <v>0.11957369378736676</v>
      </c>
      <c r="P97" s="3">
        <v>0</v>
      </c>
      <c r="Q97" s="3">
        <v>5.2666666666666666</v>
      </c>
      <c r="R97" s="3">
        <f>SUM(Table2[[#This Row],[Qualified Activities Professional Hours]:[Other Activities Professional Hours]])/Table2[[#This Row],[MDS Census]]</f>
        <v>6.160644658175201E-2</v>
      </c>
      <c r="S97" s="3">
        <v>4.3956666666666671</v>
      </c>
      <c r="T97" s="3">
        <v>13.847999999999999</v>
      </c>
      <c r="U97" s="3">
        <v>0</v>
      </c>
      <c r="V97" s="3">
        <f>SUM(Table2[[#This Row],[Occupational Therapist Hours]:[OT Aide Hours]])/Table2[[#This Row],[MDS Census]]</f>
        <v>0.21340395113075122</v>
      </c>
      <c r="W97" s="3">
        <v>5.3436666666666657</v>
      </c>
      <c r="X97" s="3">
        <v>11.062777777777779</v>
      </c>
      <c r="Y97" s="3">
        <v>0</v>
      </c>
      <c r="Z97" s="3">
        <f>SUM(Table2[[#This Row],[Physical Therapist (PT) Hours]:[PT Aide Hours]])/Table2[[#This Row],[MDS Census]]</f>
        <v>0.19191317910059788</v>
      </c>
      <c r="AA97" s="3">
        <v>0</v>
      </c>
      <c r="AB97" s="3">
        <v>0</v>
      </c>
      <c r="AC97" s="3">
        <v>0</v>
      </c>
      <c r="AD97" s="3">
        <v>0</v>
      </c>
      <c r="AE97" s="3">
        <v>0</v>
      </c>
      <c r="AF97" s="3">
        <v>0</v>
      </c>
      <c r="AG97" s="3">
        <v>1.9666666666666679</v>
      </c>
      <c r="AH97" s="1" t="s">
        <v>95</v>
      </c>
      <c r="AI97" s="17">
        <v>3</v>
      </c>
      <c r="AJ97" s="1"/>
    </row>
    <row r="98" spans="1:36" x14ac:dyDescent="0.2">
      <c r="A98" s="1" t="s">
        <v>220</v>
      </c>
      <c r="B98" s="1" t="s">
        <v>319</v>
      </c>
      <c r="C98" s="1" t="s">
        <v>458</v>
      </c>
      <c r="D98" s="1" t="s">
        <v>545</v>
      </c>
      <c r="E98" s="3">
        <v>23.855555555555554</v>
      </c>
      <c r="F98" s="3">
        <v>0</v>
      </c>
      <c r="G98" s="3">
        <v>0</v>
      </c>
      <c r="H98" s="3">
        <v>0</v>
      </c>
      <c r="I98" s="3">
        <v>0</v>
      </c>
      <c r="J98" s="3">
        <v>0</v>
      </c>
      <c r="K98" s="3">
        <v>0</v>
      </c>
      <c r="L98" s="3">
        <v>0</v>
      </c>
      <c r="M98" s="3">
        <v>0</v>
      </c>
      <c r="N98" s="3">
        <v>0</v>
      </c>
      <c r="O98" s="3">
        <f>SUM(Table2[[#This Row],[Qualified Social Work Staff Hours]:[Other Social Work Staff Hours]])/Table2[[#This Row],[MDS Census]]</f>
        <v>0</v>
      </c>
      <c r="P98" s="3">
        <v>0</v>
      </c>
      <c r="Q98" s="3">
        <v>22.215222222222227</v>
      </c>
      <c r="R98" s="3">
        <f>SUM(Table2[[#This Row],[Qualified Activities Professional Hours]:[Other Activities Professional Hours]])/Table2[[#This Row],[MDS Census]]</f>
        <v>0.93123893805309765</v>
      </c>
      <c r="S98" s="3">
        <v>0</v>
      </c>
      <c r="T98" s="3">
        <v>0</v>
      </c>
      <c r="U98" s="3">
        <v>0</v>
      </c>
      <c r="V98" s="3">
        <f>SUM(Table2[[#This Row],[Occupational Therapist Hours]:[OT Aide Hours]])/Table2[[#This Row],[MDS Census]]</f>
        <v>0</v>
      </c>
      <c r="W98" s="3">
        <v>0</v>
      </c>
      <c r="X98" s="3">
        <v>0</v>
      </c>
      <c r="Y98" s="3">
        <v>0</v>
      </c>
      <c r="Z98" s="3">
        <f>SUM(Table2[[#This Row],[Physical Therapist (PT) Hours]:[PT Aide Hours]])/Table2[[#This Row],[MDS Census]]</f>
        <v>0</v>
      </c>
      <c r="AA98" s="3">
        <v>0</v>
      </c>
      <c r="AB98" s="3">
        <v>0</v>
      </c>
      <c r="AC98" s="3">
        <v>0</v>
      </c>
      <c r="AD98" s="3">
        <v>0</v>
      </c>
      <c r="AE98" s="3">
        <v>0</v>
      </c>
      <c r="AF98" s="3">
        <v>0</v>
      </c>
      <c r="AG98" s="3">
        <v>0</v>
      </c>
      <c r="AH98" s="1" t="s">
        <v>96</v>
      </c>
      <c r="AI98" s="17">
        <v>3</v>
      </c>
      <c r="AJ98" s="1"/>
    </row>
    <row r="99" spans="1:36" x14ac:dyDescent="0.2">
      <c r="A99" s="1" t="s">
        <v>220</v>
      </c>
      <c r="B99" s="1" t="s">
        <v>222</v>
      </c>
      <c r="C99" s="1" t="s">
        <v>465</v>
      </c>
      <c r="D99" s="1" t="s">
        <v>546</v>
      </c>
      <c r="E99" s="3">
        <v>103.98888888888889</v>
      </c>
      <c r="F99" s="3">
        <v>4.8888888888888893</v>
      </c>
      <c r="G99" s="3">
        <v>0.97777777777777775</v>
      </c>
      <c r="H99" s="3">
        <v>0</v>
      </c>
      <c r="I99" s="3">
        <v>5.427777777777778</v>
      </c>
      <c r="J99" s="3">
        <v>0</v>
      </c>
      <c r="K99" s="3">
        <v>0</v>
      </c>
      <c r="L99" s="3">
        <v>4.3747777777777781</v>
      </c>
      <c r="M99" s="3">
        <v>9.9583333333333339</v>
      </c>
      <c r="N99" s="3">
        <v>0</v>
      </c>
      <c r="O99" s="3">
        <f>SUM(Table2[[#This Row],[Qualified Social Work Staff Hours]:[Other Social Work Staff Hours]])/Table2[[#This Row],[MDS Census]]</f>
        <v>9.5763436264558174E-2</v>
      </c>
      <c r="P99" s="3">
        <v>5.5111111111111111</v>
      </c>
      <c r="Q99" s="3">
        <v>9.8472222222222214</v>
      </c>
      <c r="R99" s="3">
        <f>SUM(Table2[[#This Row],[Qualified Activities Professional Hours]:[Other Activities Professional Hours]])/Table2[[#This Row],[MDS Census]]</f>
        <v>0.14769206111764077</v>
      </c>
      <c r="S99" s="3">
        <v>7.324111111111109</v>
      </c>
      <c r="T99" s="3">
        <v>5.799555555555556</v>
      </c>
      <c r="U99" s="3">
        <v>0</v>
      </c>
      <c r="V99" s="3">
        <f>SUM(Table2[[#This Row],[Occupational Therapist Hours]:[OT Aide Hours]])/Table2[[#This Row],[MDS Census]]</f>
        <v>0.12620258574634041</v>
      </c>
      <c r="W99" s="3">
        <v>5.5611111111111109</v>
      </c>
      <c r="X99" s="3">
        <v>13.545</v>
      </c>
      <c r="Y99" s="3">
        <v>0</v>
      </c>
      <c r="Z99" s="3">
        <f>SUM(Table2[[#This Row],[Physical Therapist (PT) Hours]:[PT Aide Hours]])/Table2[[#This Row],[MDS Census]]</f>
        <v>0.18373223635003738</v>
      </c>
      <c r="AA99" s="3">
        <v>0</v>
      </c>
      <c r="AB99" s="3">
        <v>0</v>
      </c>
      <c r="AC99" s="3">
        <v>5.5472222222222225</v>
      </c>
      <c r="AD99" s="3">
        <v>0</v>
      </c>
      <c r="AE99" s="3">
        <v>0</v>
      </c>
      <c r="AF99" s="3">
        <v>0</v>
      </c>
      <c r="AG99" s="3">
        <v>0</v>
      </c>
      <c r="AH99" s="1" t="s">
        <v>97</v>
      </c>
      <c r="AI99" s="17">
        <v>3</v>
      </c>
      <c r="AJ99" s="1"/>
    </row>
    <row r="100" spans="1:36" x14ac:dyDescent="0.2">
      <c r="A100" s="1" t="s">
        <v>220</v>
      </c>
      <c r="B100" s="1" t="s">
        <v>320</v>
      </c>
      <c r="C100" s="1" t="s">
        <v>465</v>
      </c>
      <c r="D100" s="1" t="s">
        <v>547</v>
      </c>
      <c r="E100" s="3">
        <v>110.77777777777777</v>
      </c>
      <c r="F100" s="3">
        <v>22.233444444444448</v>
      </c>
      <c r="G100" s="3">
        <v>0</v>
      </c>
      <c r="H100" s="3">
        <v>0</v>
      </c>
      <c r="I100" s="3">
        <v>0</v>
      </c>
      <c r="J100" s="3">
        <v>0</v>
      </c>
      <c r="K100" s="3">
        <v>0</v>
      </c>
      <c r="L100" s="3">
        <v>0</v>
      </c>
      <c r="M100" s="3">
        <v>5.333333333333333</v>
      </c>
      <c r="N100" s="3">
        <v>3.0225555555555554</v>
      </c>
      <c r="O100" s="3">
        <f>SUM(Table2[[#This Row],[Qualified Social Work Staff Hours]:[Other Social Work Staff Hours]])/Table2[[#This Row],[MDS Census]]</f>
        <v>7.5429287863590766E-2</v>
      </c>
      <c r="P100" s="3">
        <v>4.0888888888888886</v>
      </c>
      <c r="Q100" s="3">
        <v>5.1575555555555548</v>
      </c>
      <c r="R100" s="3">
        <f>SUM(Table2[[#This Row],[Qualified Activities Professional Hours]:[Other Activities Professional Hours]])/Table2[[#This Row],[MDS Census]]</f>
        <v>8.3468405215646926E-2</v>
      </c>
      <c r="S100" s="3">
        <v>0</v>
      </c>
      <c r="T100" s="3">
        <v>0</v>
      </c>
      <c r="U100" s="3">
        <v>0</v>
      </c>
      <c r="V100" s="3">
        <f>SUM(Table2[[#This Row],[Occupational Therapist Hours]:[OT Aide Hours]])/Table2[[#This Row],[MDS Census]]</f>
        <v>0</v>
      </c>
      <c r="W100" s="3">
        <v>0</v>
      </c>
      <c r="X100" s="3">
        <v>0</v>
      </c>
      <c r="Y100" s="3">
        <v>0</v>
      </c>
      <c r="Z100" s="3">
        <f>SUM(Table2[[#This Row],[Physical Therapist (PT) Hours]:[PT Aide Hours]])/Table2[[#This Row],[MDS Census]]</f>
        <v>0</v>
      </c>
      <c r="AA100" s="3">
        <v>0</v>
      </c>
      <c r="AB100" s="3">
        <v>0</v>
      </c>
      <c r="AC100" s="3">
        <v>0</v>
      </c>
      <c r="AD100" s="3">
        <v>0</v>
      </c>
      <c r="AE100" s="3">
        <v>0</v>
      </c>
      <c r="AF100" s="3">
        <v>0</v>
      </c>
      <c r="AG100" s="3">
        <v>0</v>
      </c>
      <c r="AH100" s="1" t="s">
        <v>98</v>
      </c>
      <c r="AI100" s="17">
        <v>3</v>
      </c>
      <c r="AJ100" s="1"/>
    </row>
    <row r="101" spans="1:36" x14ac:dyDescent="0.2">
      <c r="A101" s="1" t="s">
        <v>220</v>
      </c>
      <c r="B101" s="1" t="s">
        <v>321</v>
      </c>
      <c r="C101" s="1" t="s">
        <v>462</v>
      </c>
      <c r="D101" s="1" t="s">
        <v>540</v>
      </c>
      <c r="E101" s="3">
        <v>93.288888888888891</v>
      </c>
      <c r="F101" s="3">
        <v>5.5111111111111111</v>
      </c>
      <c r="G101" s="3">
        <v>0.4</v>
      </c>
      <c r="H101" s="3">
        <v>0.46366666666666689</v>
      </c>
      <c r="I101" s="3">
        <v>3.2388888888888889</v>
      </c>
      <c r="J101" s="3">
        <v>0</v>
      </c>
      <c r="K101" s="3">
        <v>0</v>
      </c>
      <c r="L101" s="3">
        <v>10.499666666666668</v>
      </c>
      <c r="M101" s="3">
        <v>10.088888888888889</v>
      </c>
      <c r="N101" s="3">
        <v>5.6</v>
      </c>
      <c r="O101" s="3">
        <f>SUM(Table2[[#This Row],[Qualified Social Work Staff Hours]:[Other Social Work Staff Hours]])/Table2[[#This Row],[MDS Census]]</f>
        <v>0.16817532158170556</v>
      </c>
      <c r="P101" s="3">
        <v>0</v>
      </c>
      <c r="Q101" s="3">
        <v>0</v>
      </c>
      <c r="R101" s="3">
        <f>SUM(Table2[[#This Row],[Qualified Activities Professional Hours]:[Other Activities Professional Hours]])/Table2[[#This Row],[MDS Census]]</f>
        <v>0</v>
      </c>
      <c r="S101" s="3">
        <v>7.6759999999999993</v>
      </c>
      <c r="T101" s="3">
        <v>5.2684444444444445</v>
      </c>
      <c r="U101" s="3">
        <v>0</v>
      </c>
      <c r="V101" s="3">
        <f>SUM(Table2[[#This Row],[Occupational Therapist Hours]:[OT Aide Hours]])/Table2[[#This Row],[MDS Census]]</f>
        <v>0.13875655073844687</v>
      </c>
      <c r="W101" s="3">
        <v>8.7624444444444407</v>
      </c>
      <c r="X101" s="3">
        <v>7.3169999999999984</v>
      </c>
      <c r="Y101" s="3">
        <v>0</v>
      </c>
      <c r="Z101" s="3">
        <f>SUM(Table2[[#This Row],[Physical Therapist (PT) Hours]:[PT Aide Hours]])/Table2[[#This Row],[MDS Census]]</f>
        <v>0.17236183897093849</v>
      </c>
      <c r="AA101" s="3">
        <v>0</v>
      </c>
      <c r="AB101" s="3">
        <v>0</v>
      </c>
      <c r="AC101" s="3">
        <v>0</v>
      </c>
      <c r="AD101" s="3">
        <v>0</v>
      </c>
      <c r="AE101" s="3">
        <v>0</v>
      </c>
      <c r="AF101" s="3">
        <v>0</v>
      </c>
      <c r="AG101" s="3">
        <v>0</v>
      </c>
      <c r="AH101" s="1" t="s">
        <v>99</v>
      </c>
      <c r="AI101" s="17">
        <v>3</v>
      </c>
      <c r="AJ101" s="1"/>
    </row>
    <row r="102" spans="1:36" x14ac:dyDescent="0.2">
      <c r="A102" s="1" t="s">
        <v>220</v>
      </c>
      <c r="B102" s="1" t="s">
        <v>322</v>
      </c>
      <c r="C102" s="1" t="s">
        <v>501</v>
      </c>
      <c r="D102" s="1" t="s">
        <v>541</v>
      </c>
      <c r="E102" s="3">
        <v>108.68888888888888</v>
      </c>
      <c r="F102" s="3">
        <v>0</v>
      </c>
      <c r="G102" s="3">
        <v>0.57777777777777772</v>
      </c>
      <c r="H102" s="3">
        <v>0.73888888888888893</v>
      </c>
      <c r="I102" s="3">
        <v>6.7611111111111111</v>
      </c>
      <c r="J102" s="3">
        <v>0</v>
      </c>
      <c r="K102" s="3">
        <v>2.5666666666666669</v>
      </c>
      <c r="L102" s="3">
        <v>7.8677777777777731</v>
      </c>
      <c r="M102" s="3">
        <v>4.8888888888888893</v>
      </c>
      <c r="N102" s="3">
        <v>5.6027777777777779</v>
      </c>
      <c r="O102" s="3">
        <f>SUM(Table2[[#This Row],[Qualified Social Work Staff Hours]:[Other Social Work Staff Hours]])/Table2[[#This Row],[MDS Census]]</f>
        <v>9.6529339603353109E-2</v>
      </c>
      <c r="P102" s="3">
        <v>4.9777777777777779</v>
      </c>
      <c r="Q102" s="3">
        <v>10.047222222222222</v>
      </c>
      <c r="R102" s="3">
        <f>SUM(Table2[[#This Row],[Qualified Activities Professional Hours]:[Other Activities Professional Hours]])/Table2[[#This Row],[MDS Census]]</f>
        <v>0.13823860151298303</v>
      </c>
      <c r="S102" s="3">
        <v>12.046111111111108</v>
      </c>
      <c r="T102" s="3">
        <v>11.302777777777777</v>
      </c>
      <c r="U102" s="3">
        <v>0</v>
      </c>
      <c r="V102" s="3">
        <f>SUM(Table2[[#This Row],[Occupational Therapist Hours]:[OT Aide Hours]])/Table2[[#This Row],[MDS Census]]</f>
        <v>0.21482314455121651</v>
      </c>
      <c r="W102" s="3">
        <v>11.775555555555554</v>
      </c>
      <c r="X102" s="3">
        <v>16.769444444444446</v>
      </c>
      <c r="Y102" s="3">
        <v>0</v>
      </c>
      <c r="Z102" s="3">
        <f>SUM(Table2[[#This Row],[Physical Therapist (PT) Hours]:[PT Aide Hours]])/Table2[[#This Row],[MDS Census]]</f>
        <v>0.26263034144346764</v>
      </c>
      <c r="AA102" s="3">
        <v>0</v>
      </c>
      <c r="AB102" s="3">
        <v>0</v>
      </c>
      <c r="AC102" s="3">
        <v>0</v>
      </c>
      <c r="AD102" s="3">
        <v>0</v>
      </c>
      <c r="AE102" s="3">
        <v>0</v>
      </c>
      <c r="AF102" s="3">
        <v>5.5555555555555558E-3</v>
      </c>
      <c r="AG102" s="3">
        <v>0</v>
      </c>
      <c r="AH102" s="1" t="s">
        <v>100</v>
      </c>
      <c r="AI102" s="17">
        <v>3</v>
      </c>
      <c r="AJ102" s="1"/>
    </row>
    <row r="103" spans="1:36" x14ac:dyDescent="0.2">
      <c r="A103" s="1" t="s">
        <v>220</v>
      </c>
      <c r="B103" s="1" t="s">
        <v>323</v>
      </c>
      <c r="C103" s="1" t="s">
        <v>441</v>
      </c>
      <c r="D103" s="1" t="s">
        <v>534</v>
      </c>
      <c r="E103" s="3">
        <v>145.54444444444445</v>
      </c>
      <c r="F103" s="3">
        <v>10.222222222222221</v>
      </c>
      <c r="G103" s="3">
        <v>0.59</v>
      </c>
      <c r="H103" s="3">
        <v>0.77233333333333354</v>
      </c>
      <c r="I103" s="3">
        <v>5.5666666666666664</v>
      </c>
      <c r="J103" s="3">
        <v>0</v>
      </c>
      <c r="K103" s="3">
        <v>0</v>
      </c>
      <c r="L103" s="3">
        <v>8.563222222222219</v>
      </c>
      <c r="M103" s="3">
        <v>7.2888888888888888</v>
      </c>
      <c r="N103" s="3">
        <v>4.3555555555555552</v>
      </c>
      <c r="O103" s="3">
        <f>SUM(Table2[[#This Row],[Qualified Social Work Staff Hours]:[Other Social Work Staff Hours]])/Table2[[#This Row],[MDS Census]]</f>
        <v>8.0006107336437884E-2</v>
      </c>
      <c r="P103" s="3">
        <v>0</v>
      </c>
      <c r="Q103" s="3">
        <v>0</v>
      </c>
      <c r="R103" s="3">
        <f>SUM(Table2[[#This Row],[Qualified Activities Professional Hours]:[Other Activities Professional Hours]])/Table2[[#This Row],[MDS Census]]</f>
        <v>0</v>
      </c>
      <c r="S103" s="3">
        <v>10.219444444444445</v>
      </c>
      <c r="T103" s="3">
        <v>4.9363333333333328</v>
      </c>
      <c r="U103" s="3">
        <v>0</v>
      </c>
      <c r="V103" s="3">
        <f>SUM(Table2[[#This Row],[Occupational Therapist Hours]:[OT Aide Hours]])/Table2[[#This Row],[MDS Census]]</f>
        <v>0.10413161310023666</v>
      </c>
      <c r="W103" s="3">
        <v>8.1873333333333349</v>
      </c>
      <c r="X103" s="3">
        <v>4.9638888888888868</v>
      </c>
      <c r="Y103" s="3">
        <v>0</v>
      </c>
      <c r="Z103" s="3">
        <f>SUM(Table2[[#This Row],[Physical Therapist (PT) Hours]:[PT Aide Hours]])/Table2[[#This Row],[MDS Census]]</f>
        <v>9.0358806015726378E-2</v>
      </c>
      <c r="AA103" s="3">
        <v>0</v>
      </c>
      <c r="AB103" s="3">
        <v>0</v>
      </c>
      <c r="AC103" s="3">
        <v>0</v>
      </c>
      <c r="AD103" s="3">
        <v>0</v>
      </c>
      <c r="AE103" s="3">
        <v>0</v>
      </c>
      <c r="AF103" s="3">
        <v>0</v>
      </c>
      <c r="AG103" s="3">
        <v>0</v>
      </c>
      <c r="AH103" s="1" t="s">
        <v>101</v>
      </c>
      <c r="AI103" s="17">
        <v>3</v>
      </c>
      <c r="AJ103" s="1"/>
    </row>
    <row r="104" spans="1:36" x14ac:dyDescent="0.2">
      <c r="A104" s="1" t="s">
        <v>220</v>
      </c>
      <c r="B104" s="1" t="s">
        <v>324</v>
      </c>
      <c r="C104" s="1" t="s">
        <v>502</v>
      </c>
      <c r="D104" s="1" t="s">
        <v>555</v>
      </c>
      <c r="E104" s="3">
        <v>93.3</v>
      </c>
      <c r="F104" s="3">
        <v>6.5777777777777775</v>
      </c>
      <c r="G104" s="3">
        <v>0</v>
      </c>
      <c r="H104" s="3">
        <v>0</v>
      </c>
      <c r="I104" s="3">
        <v>0</v>
      </c>
      <c r="J104" s="3">
        <v>0</v>
      </c>
      <c r="K104" s="3">
        <v>0</v>
      </c>
      <c r="L104" s="3">
        <v>2.2688888888888892</v>
      </c>
      <c r="M104" s="3">
        <v>5.6</v>
      </c>
      <c r="N104" s="3">
        <v>4.3555555555555552</v>
      </c>
      <c r="O104" s="3">
        <f>SUM(Table2[[#This Row],[Qualified Social Work Staff Hours]:[Other Social Work Staff Hours]])/Table2[[#This Row],[MDS Census]]</f>
        <v>0.10670477551506491</v>
      </c>
      <c r="P104" s="3">
        <v>5.5111111111111111</v>
      </c>
      <c r="Q104" s="3">
        <v>9.831666666666667</v>
      </c>
      <c r="R104" s="3">
        <f>SUM(Table2[[#This Row],[Qualified Activities Professional Hours]:[Other Activities Professional Hours]])/Table2[[#This Row],[MDS Census]]</f>
        <v>0.16444563534595691</v>
      </c>
      <c r="S104" s="3">
        <v>5.084777777777779</v>
      </c>
      <c r="T104" s="3">
        <v>13.496333333333336</v>
      </c>
      <c r="U104" s="3">
        <v>0</v>
      </c>
      <c r="V104" s="3">
        <f>SUM(Table2[[#This Row],[Occupational Therapist Hours]:[OT Aide Hours]])/Table2[[#This Row],[MDS Census]]</f>
        <v>0.19915445992616412</v>
      </c>
      <c r="W104" s="3">
        <v>2.7981111111111114</v>
      </c>
      <c r="X104" s="3">
        <v>12.79477777777778</v>
      </c>
      <c r="Y104" s="3">
        <v>0</v>
      </c>
      <c r="Z104" s="3">
        <f>SUM(Table2[[#This Row],[Physical Therapist (PT) Hours]:[PT Aide Hours]])/Table2[[#This Row],[MDS Census]]</f>
        <v>0.16712635465047043</v>
      </c>
      <c r="AA104" s="3">
        <v>0</v>
      </c>
      <c r="AB104" s="3">
        <v>0</v>
      </c>
      <c r="AC104" s="3">
        <v>0</v>
      </c>
      <c r="AD104" s="3">
        <v>0</v>
      </c>
      <c r="AE104" s="3">
        <v>0</v>
      </c>
      <c r="AF104" s="3">
        <v>0</v>
      </c>
      <c r="AG104" s="3">
        <v>0</v>
      </c>
      <c r="AH104" s="1" t="s">
        <v>102</v>
      </c>
      <c r="AI104" s="17">
        <v>3</v>
      </c>
      <c r="AJ104" s="1"/>
    </row>
    <row r="105" spans="1:36" x14ac:dyDescent="0.2">
      <c r="A105" s="1" t="s">
        <v>220</v>
      </c>
      <c r="B105" s="1" t="s">
        <v>325</v>
      </c>
      <c r="C105" s="1" t="s">
        <v>456</v>
      </c>
      <c r="D105" s="1" t="s">
        <v>552</v>
      </c>
      <c r="E105" s="3">
        <v>113.5</v>
      </c>
      <c r="F105" s="3">
        <v>5.0666666666666664</v>
      </c>
      <c r="G105" s="3">
        <v>0.7583333333333333</v>
      </c>
      <c r="H105" s="3">
        <v>0.30555555555555558</v>
      </c>
      <c r="I105" s="3">
        <v>5.35</v>
      </c>
      <c r="J105" s="3">
        <v>0</v>
      </c>
      <c r="K105" s="3">
        <v>0</v>
      </c>
      <c r="L105" s="3">
        <v>1.3643333333333332</v>
      </c>
      <c r="M105" s="3">
        <v>5.427777777777778</v>
      </c>
      <c r="N105" s="3">
        <v>5.3166666666666664</v>
      </c>
      <c r="O105" s="3">
        <f>SUM(Table2[[#This Row],[Qualified Social Work Staff Hours]:[Other Social Work Staff Hours]])/Table2[[#This Row],[MDS Census]]</f>
        <v>9.4664708761625055E-2</v>
      </c>
      <c r="P105" s="3">
        <v>5.333333333333333</v>
      </c>
      <c r="Q105" s="3">
        <v>20.303888888888892</v>
      </c>
      <c r="R105" s="3">
        <f>SUM(Table2[[#This Row],[Qualified Activities Professional Hours]:[Other Activities Professional Hours]])/Table2[[#This Row],[MDS Census]]</f>
        <v>0.22587860988742048</v>
      </c>
      <c r="S105" s="3">
        <v>11.051888888888888</v>
      </c>
      <c r="T105" s="3">
        <v>14.580111111111108</v>
      </c>
      <c r="U105" s="3">
        <v>0</v>
      </c>
      <c r="V105" s="3">
        <f>SUM(Table2[[#This Row],[Occupational Therapist Hours]:[OT Aide Hours]])/Table2[[#This Row],[MDS Census]]</f>
        <v>0.22583259911894271</v>
      </c>
      <c r="W105" s="3">
        <v>8.9114444444444452</v>
      </c>
      <c r="X105" s="3">
        <v>12.82655555555556</v>
      </c>
      <c r="Y105" s="3">
        <v>0</v>
      </c>
      <c r="Z105" s="3">
        <f>SUM(Table2[[#This Row],[Physical Therapist (PT) Hours]:[PT Aide Hours]])/Table2[[#This Row],[MDS Census]]</f>
        <v>0.19152422907488992</v>
      </c>
      <c r="AA105" s="3">
        <v>0</v>
      </c>
      <c r="AB105" s="3">
        <v>0</v>
      </c>
      <c r="AC105" s="3">
        <v>0</v>
      </c>
      <c r="AD105" s="3">
        <v>0</v>
      </c>
      <c r="AE105" s="3">
        <v>0</v>
      </c>
      <c r="AF105" s="3">
        <v>0</v>
      </c>
      <c r="AG105" s="3">
        <v>0</v>
      </c>
      <c r="AH105" s="1" t="s">
        <v>103</v>
      </c>
      <c r="AI105" s="17">
        <v>3</v>
      </c>
      <c r="AJ105" s="1"/>
    </row>
    <row r="106" spans="1:36" x14ac:dyDescent="0.2">
      <c r="A106" s="1" t="s">
        <v>220</v>
      </c>
      <c r="B106" s="1" t="s">
        <v>326</v>
      </c>
      <c r="C106" s="1" t="s">
        <v>503</v>
      </c>
      <c r="D106" s="1" t="s">
        <v>556</v>
      </c>
      <c r="E106" s="3">
        <v>79.87777777777778</v>
      </c>
      <c r="F106" s="3">
        <v>6.8444444444444441</v>
      </c>
      <c r="G106" s="3">
        <v>0</v>
      </c>
      <c r="H106" s="3">
        <v>0.58888888888888891</v>
      </c>
      <c r="I106" s="3">
        <v>1.6333333333333333</v>
      </c>
      <c r="J106" s="3">
        <v>0</v>
      </c>
      <c r="K106" s="3">
        <v>0</v>
      </c>
      <c r="L106" s="3">
        <v>5.1574444444444447</v>
      </c>
      <c r="M106" s="3">
        <v>5.6888888888888891</v>
      </c>
      <c r="N106" s="3">
        <v>2.3666666666666666E-2</v>
      </c>
      <c r="O106" s="3">
        <f>SUM(Table2[[#This Row],[Qualified Social Work Staff Hours]:[Other Social Work Staff Hours]])/Table2[[#This Row],[MDS Census]]</f>
        <v>7.151620531367367E-2</v>
      </c>
      <c r="P106" s="3">
        <v>2.6161111111111111</v>
      </c>
      <c r="Q106" s="3">
        <v>5.7565555555555568</v>
      </c>
      <c r="R106" s="3">
        <f>SUM(Table2[[#This Row],[Qualified Activities Professional Hours]:[Other Activities Professional Hours]])/Table2[[#This Row],[MDS Census]]</f>
        <v>0.10481847266657394</v>
      </c>
      <c r="S106" s="3">
        <v>10.629888888888885</v>
      </c>
      <c r="T106" s="3">
        <v>5.5796666666666672</v>
      </c>
      <c r="U106" s="3">
        <v>0</v>
      </c>
      <c r="V106" s="3">
        <f>SUM(Table2[[#This Row],[Occupational Therapist Hours]:[OT Aide Hours]])/Table2[[#This Row],[MDS Census]]</f>
        <v>0.20292947558770341</v>
      </c>
      <c r="W106" s="3">
        <v>5.5135555555555547</v>
      </c>
      <c r="X106" s="3">
        <v>10.835999999999997</v>
      </c>
      <c r="Y106" s="3">
        <v>0</v>
      </c>
      <c r="Z106" s="3">
        <f>SUM(Table2[[#This Row],[Physical Therapist (PT) Hours]:[PT Aide Hours]])/Table2[[#This Row],[MDS Census]]</f>
        <v>0.20468215328974815</v>
      </c>
      <c r="AA106" s="3">
        <v>0</v>
      </c>
      <c r="AB106" s="3">
        <v>0</v>
      </c>
      <c r="AC106" s="3">
        <v>0</v>
      </c>
      <c r="AD106" s="3">
        <v>0</v>
      </c>
      <c r="AE106" s="3">
        <v>0</v>
      </c>
      <c r="AF106" s="3">
        <v>0</v>
      </c>
      <c r="AG106" s="3">
        <v>0</v>
      </c>
      <c r="AH106" s="1" t="s">
        <v>104</v>
      </c>
      <c r="AI106" s="17">
        <v>3</v>
      </c>
      <c r="AJ106" s="1"/>
    </row>
    <row r="107" spans="1:36" x14ac:dyDescent="0.2">
      <c r="A107" s="1" t="s">
        <v>220</v>
      </c>
      <c r="B107" s="1" t="s">
        <v>327</v>
      </c>
      <c r="C107" s="1" t="s">
        <v>504</v>
      </c>
      <c r="D107" s="1" t="s">
        <v>546</v>
      </c>
      <c r="E107" s="3">
        <v>118.95555555555555</v>
      </c>
      <c r="F107" s="3">
        <v>0</v>
      </c>
      <c r="G107" s="3">
        <v>0.57777777777777772</v>
      </c>
      <c r="H107" s="3">
        <v>0.96111111111111114</v>
      </c>
      <c r="I107" s="3">
        <v>5.2</v>
      </c>
      <c r="J107" s="3">
        <v>0</v>
      </c>
      <c r="K107" s="3">
        <v>0</v>
      </c>
      <c r="L107" s="3">
        <v>5.0283333333333289</v>
      </c>
      <c r="M107" s="3">
        <v>5.5111111111111111</v>
      </c>
      <c r="N107" s="3">
        <v>0</v>
      </c>
      <c r="O107" s="3">
        <f>SUM(Table2[[#This Row],[Qualified Social Work Staff Hours]:[Other Social Work Staff Hours]])/Table2[[#This Row],[MDS Census]]</f>
        <v>4.6329161218008598E-2</v>
      </c>
      <c r="P107" s="3">
        <v>4.8888888888888893</v>
      </c>
      <c r="Q107" s="3">
        <v>10.208333333333334</v>
      </c>
      <c r="R107" s="3">
        <f>SUM(Table2[[#This Row],[Qualified Activities Professional Hours]:[Other Activities Professional Hours]])/Table2[[#This Row],[MDS Census]]</f>
        <v>0.12691481412292174</v>
      </c>
      <c r="S107" s="3">
        <v>6.3916666666666666</v>
      </c>
      <c r="T107" s="3">
        <v>8.8777777777777782</v>
      </c>
      <c r="U107" s="3">
        <v>0</v>
      </c>
      <c r="V107" s="3">
        <f>SUM(Table2[[#This Row],[Occupational Therapist Hours]:[OT Aide Hours]])/Table2[[#This Row],[MDS Census]]</f>
        <v>0.12836260041098452</v>
      </c>
      <c r="W107" s="3">
        <v>11.144444444444442</v>
      </c>
      <c r="X107" s="3">
        <v>5.1888888888888891</v>
      </c>
      <c r="Y107" s="3">
        <v>0</v>
      </c>
      <c r="Z107" s="3">
        <f>SUM(Table2[[#This Row],[Physical Therapist (PT) Hours]:[PT Aide Hours]])/Table2[[#This Row],[MDS Census]]</f>
        <v>0.13730618344853354</v>
      </c>
      <c r="AA107" s="3">
        <v>0</v>
      </c>
      <c r="AB107" s="3">
        <v>0</v>
      </c>
      <c r="AC107" s="3">
        <v>0</v>
      </c>
      <c r="AD107" s="3">
        <v>0</v>
      </c>
      <c r="AE107" s="3">
        <v>0</v>
      </c>
      <c r="AF107" s="3">
        <v>0</v>
      </c>
      <c r="AG107" s="3">
        <v>0</v>
      </c>
      <c r="AH107" s="1" t="s">
        <v>105</v>
      </c>
      <c r="AI107" s="17">
        <v>3</v>
      </c>
      <c r="AJ107" s="1"/>
    </row>
    <row r="108" spans="1:36" x14ac:dyDescent="0.2">
      <c r="A108" s="1" t="s">
        <v>220</v>
      </c>
      <c r="B108" s="1" t="s">
        <v>328</v>
      </c>
      <c r="C108" s="1" t="s">
        <v>465</v>
      </c>
      <c r="D108" s="1" t="s">
        <v>546</v>
      </c>
      <c r="E108" s="3">
        <v>82.62222222222222</v>
      </c>
      <c r="F108" s="3">
        <v>3.5573333333333328</v>
      </c>
      <c r="G108" s="3">
        <v>0.53333333333333344</v>
      </c>
      <c r="H108" s="3">
        <v>0.52777777777777779</v>
      </c>
      <c r="I108" s="3">
        <v>5.6</v>
      </c>
      <c r="J108" s="3">
        <v>0</v>
      </c>
      <c r="K108" s="3">
        <v>0</v>
      </c>
      <c r="L108" s="3">
        <v>3.8694444444444445</v>
      </c>
      <c r="M108" s="3">
        <v>7.583333333333333</v>
      </c>
      <c r="N108" s="3">
        <v>0</v>
      </c>
      <c r="O108" s="3">
        <f>SUM(Table2[[#This Row],[Qualified Social Work Staff Hours]:[Other Social Work Staff Hours]])/Table2[[#This Row],[MDS Census]]</f>
        <v>9.1783216783216784E-2</v>
      </c>
      <c r="P108" s="3">
        <v>0</v>
      </c>
      <c r="Q108" s="3">
        <v>26.521111111111111</v>
      </c>
      <c r="R108" s="3">
        <f>SUM(Table2[[#This Row],[Qualified Activities Professional Hours]:[Other Activities Professional Hours]])/Table2[[#This Row],[MDS Census]]</f>
        <v>0.32099246906939216</v>
      </c>
      <c r="S108" s="3">
        <v>5.6083333333333334</v>
      </c>
      <c r="T108" s="3">
        <v>8.1666666666666661</v>
      </c>
      <c r="U108" s="3">
        <v>0</v>
      </c>
      <c r="V108" s="3">
        <f>SUM(Table2[[#This Row],[Occupational Therapist Hours]:[OT Aide Hours]])/Table2[[#This Row],[MDS Census]]</f>
        <v>0.16672270037654652</v>
      </c>
      <c r="W108" s="3">
        <v>5.7666666666666666</v>
      </c>
      <c r="X108" s="3">
        <v>16.030555555555555</v>
      </c>
      <c r="Y108" s="3">
        <v>2.7888888888888888</v>
      </c>
      <c r="Z108" s="3">
        <f>SUM(Table2[[#This Row],[Physical Therapist (PT) Hours]:[PT Aide Hours]])/Table2[[#This Row],[MDS Census]]</f>
        <v>0.2975726196880043</v>
      </c>
      <c r="AA108" s="3">
        <v>0</v>
      </c>
      <c r="AB108" s="3">
        <v>0</v>
      </c>
      <c r="AC108" s="3">
        <v>0</v>
      </c>
      <c r="AD108" s="3">
        <v>0</v>
      </c>
      <c r="AE108" s="3">
        <v>0</v>
      </c>
      <c r="AF108" s="3">
        <v>0</v>
      </c>
      <c r="AG108" s="3">
        <v>0</v>
      </c>
      <c r="AH108" s="1" t="s">
        <v>106</v>
      </c>
      <c r="AI108" s="17">
        <v>3</v>
      </c>
      <c r="AJ108" s="1"/>
    </row>
    <row r="109" spans="1:36" x14ac:dyDescent="0.2">
      <c r="A109" s="1" t="s">
        <v>220</v>
      </c>
      <c r="B109" s="1" t="s">
        <v>329</v>
      </c>
      <c r="C109" s="1" t="s">
        <v>505</v>
      </c>
      <c r="D109" s="1" t="s">
        <v>548</v>
      </c>
      <c r="E109" s="3">
        <v>106.47777777777777</v>
      </c>
      <c r="F109" s="3">
        <v>5.6</v>
      </c>
      <c r="G109" s="3">
        <v>0.38</v>
      </c>
      <c r="H109" s="3">
        <v>0.5665555555555557</v>
      </c>
      <c r="I109" s="3">
        <v>4.6861111111111109</v>
      </c>
      <c r="J109" s="3">
        <v>0</v>
      </c>
      <c r="K109" s="3">
        <v>0</v>
      </c>
      <c r="L109" s="3">
        <v>14.956777777777777</v>
      </c>
      <c r="M109" s="3">
        <v>0</v>
      </c>
      <c r="N109" s="3">
        <v>11.16388888888889</v>
      </c>
      <c r="O109" s="3">
        <f>SUM(Table2[[#This Row],[Qualified Social Work Staff Hours]:[Other Social Work Staff Hours]])/Table2[[#This Row],[MDS Census]]</f>
        <v>0.1048471251173954</v>
      </c>
      <c r="P109" s="3">
        <v>0</v>
      </c>
      <c r="Q109" s="3">
        <v>0</v>
      </c>
      <c r="R109" s="3">
        <f>SUM(Table2[[#This Row],[Qualified Activities Professional Hours]:[Other Activities Professional Hours]])/Table2[[#This Row],[MDS Census]]</f>
        <v>0</v>
      </c>
      <c r="S109" s="3">
        <v>17.163555555555558</v>
      </c>
      <c r="T109" s="3">
        <v>17.636333333333329</v>
      </c>
      <c r="U109" s="3">
        <v>0</v>
      </c>
      <c r="V109" s="3">
        <f>SUM(Table2[[#This Row],[Occupational Therapist Hours]:[OT Aide Hours]])/Table2[[#This Row],[MDS Census]]</f>
        <v>0.32682771574663466</v>
      </c>
      <c r="W109" s="3">
        <v>10.374555555555554</v>
      </c>
      <c r="X109" s="3">
        <v>22.965444444444447</v>
      </c>
      <c r="Y109" s="3">
        <v>0</v>
      </c>
      <c r="Z109" s="3">
        <f>SUM(Table2[[#This Row],[Physical Therapist (PT) Hours]:[PT Aide Hours]])/Table2[[#This Row],[MDS Census]]</f>
        <v>0.3131169779818429</v>
      </c>
      <c r="AA109" s="3">
        <v>0</v>
      </c>
      <c r="AB109" s="3">
        <v>0</v>
      </c>
      <c r="AC109" s="3">
        <v>0</v>
      </c>
      <c r="AD109" s="3">
        <v>0</v>
      </c>
      <c r="AE109" s="3">
        <v>0</v>
      </c>
      <c r="AF109" s="3">
        <v>0</v>
      </c>
      <c r="AG109" s="3">
        <v>0</v>
      </c>
      <c r="AH109" s="1" t="s">
        <v>107</v>
      </c>
      <c r="AI109" s="17">
        <v>3</v>
      </c>
      <c r="AJ109" s="1"/>
    </row>
    <row r="110" spans="1:36" x14ac:dyDescent="0.2">
      <c r="A110" s="1" t="s">
        <v>220</v>
      </c>
      <c r="B110" s="1" t="s">
        <v>330</v>
      </c>
      <c r="C110" s="1" t="s">
        <v>465</v>
      </c>
      <c r="D110" s="1" t="s">
        <v>547</v>
      </c>
      <c r="E110" s="3">
        <v>83.022222222222226</v>
      </c>
      <c r="F110" s="3">
        <v>7.15</v>
      </c>
      <c r="G110" s="3">
        <v>0.66666666666666663</v>
      </c>
      <c r="H110" s="3">
        <v>0.32777777777777778</v>
      </c>
      <c r="I110" s="3">
        <v>3.1638888888888888</v>
      </c>
      <c r="J110" s="3">
        <v>0</v>
      </c>
      <c r="K110" s="3">
        <v>0</v>
      </c>
      <c r="L110" s="3">
        <v>6.0909999999999993</v>
      </c>
      <c r="M110" s="3">
        <v>5.2444444444444445</v>
      </c>
      <c r="N110" s="3">
        <v>0</v>
      </c>
      <c r="O110" s="3">
        <f>SUM(Table2[[#This Row],[Qualified Social Work Staff Hours]:[Other Social Work Staff Hours]])/Table2[[#This Row],[MDS Census]]</f>
        <v>6.3169164882226972E-2</v>
      </c>
      <c r="P110" s="3">
        <v>5.6</v>
      </c>
      <c r="Q110" s="3">
        <v>19.330555555555556</v>
      </c>
      <c r="R110" s="3">
        <f>SUM(Table2[[#This Row],[Qualified Activities Professional Hours]:[Other Activities Professional Hours]])/Table2[[#This Row],[MDS Census]]</f>
        <v>0.30028774089935761</v>
      </c>
      <c r="S110" s="3">
        <v>5.4477777777777767</v>
      </c>
      <c r="T110" s="3">
        <v>5.4523333333333328</v>
      </c>
      <c r="U110" s="3">
        <v>0</v>
      </c>
      <c r="V110" s="3">
        <f>SUM(Table2[[#This Row],[Occupational Therapist Hours]:[OT Aide Hours]])/Table2[[#This Row],[MDS Census]]</f>
        <v>0.13129148822269804</v>
      </c>
      <c r="W110" s="3">
        <v>6.2204444444444444</v>
      </c>
      <c r="X110" s="3">
        <v>5.5854444444444438</v>
      </c>
      <c r="Y110" s="3">
        <v>0</v>
      </c>
      <c r="Z110" s="3">
        <f>SUM(Table2[[#This Row],[Physical Therapist (PT) Hours]:[PT Aide Hours]])/Table2[[#This Row],[MDS Census]]</f>
        <v>0.14220155246252675</v>
      </c>
      <c r="AA110" s="3">
        <v>0</v>
      </c>
      <c r="AB110" s="3">
        <v>0</v>
      </c>
      <c r="AC110" s="3">
        <v>0</v>
      </c>
      <c r="AD110" s="3">
        <v>0</v>
      </c>
      <c r="AE110" s="3">
        <v>0</v>
      </c>
      <c r="AF110" s="3">
        <v>44.408333333333331</v>
      </c>
      <c r="AG110" s="3">
        <v>0.58888888888888913</v>
      </c>
      <c r="AH110" s="1" t="s">
        <v>108</v>
      </c>
      <c r="AI110" s="17">
        <v>3</v>
      </c>
      <c r="AJ110" s="1"/>
    </row>
    <row r="111" spans="1:36" x14ac:dyDescent="0.2">
      <c r="A111" s="1" t="s">
        <v>220</v>
      </c>
      <c r="B111" s="1" t="s">
        <v>331</v>
      </c>
      <c r="C111" s="1" t="s">
        <v>442</v>
      </c>
      <c r="D111" s="1" t="s">
        <v>534</v>
      </c>
      <c r="E111" s="3">
        <v>53.43333333333333</v>
      </c>
      <c r="F111" s="3">
        <v>10.638888888888889</v>
      </c>
      <c r="G111" s="3">
        <v>3.1805555555555554</v>
      </c>
      <c r="H111" s="3">
        <v>0</v>
      </c>
      <c r="I111" s="3">
        <v>3.1088888888888895</v>
      </c>
      <c r="J111" s="3">
        <v>0</v>
      </c>
      <c r="K111" s="3">
        <v>0</v>
      </c>
      <c r="L111" s="3">
        <v>4.8138888888888873</v>
      </c>
      <c r="M111" s="3">
        <v>4.9157777777777776</v>
      </c>
      <c r="N111" s="3">
        <v>0.10833333333333334</v>
      </c>
      <c r="O111" s="3">
        <f>SUM(Table2[[#This Row],[Qualified Social Work Staff Hours]:[Other Social Work Staff Hours]])/Table2[[#This Row],[MDS Census]]</f>
        <v>9.4025784986483674E-2</v>
      </c>
      <c r="P111" s="3">
        <v>10.175777777777778</v>
      </c>
      <c r="Q111" s="3">
        <v>16.635444444444442</v>
      </c>
      <c r="R111" s="3">
        <f>SUM(Table2[[#This Row],[Qualified Activities Professional Hours]:[Other Activities Professional Hours]])/Table2[[#This Row],[MDS Census]]</f>
        <v>0.50176959866916193</v>
      </c>
      <c r="S111" s="3">
        <v>4.7945555555555552</v>
      </c>
      <c r="T111" s="3">
        <v>5.9083333333333332</v>
      </c>
      <c r="U111" s="3">
        <v>0</v>
      </c>
      <c r="V111" s="3">
        <f>SUM(Table2[[#This Row],[Occupational Therapist Hours]:[OT Aide Hours]])/Table2[[#This Row],[MDS Census]]</f>
        <v>0.20030359742150136</v>
      </c>
      <c r="W111" s="3">
        <v>3.3496666666666646</v>
      </c>
      <c r="X111" s="3">
        <v>5.0098888888888888</v>
      </c>
      <c r="Y111" s="3">
        <v>0</v>
      </c>
      <c r="Z111" s="3">
        <f>SUM(Table2[[#This Row],[Physical Therapist (PT) Hours]:[PT Aide Hours]])/Table2[[#This Row],[MDS Census]]</f>
        <v>0.15644832605531292</v>
      </c>
      <c r="AA111" s="3">
        <v>0</v>
      </c>
      <c r="AB111" s="3">
        <v>0</v>
      </c>
      <c r="AC111" s="3">
        <v>0</v>
      </c>
      <c r="AD111" s="3">
        <v>0</v>
      </c>
      <c r="AE111" s="3">
        <v>0</v>
      </c>
      <c r="AF111" s="3">
        <v>0</v>
      </c>
      <c r="AG111" s="3">
        <v>0</v>
      </c>
      <c r="AH111" s="1" t="s">
        <v>109</v>
      </c>
      <c r="AI111" s="17">
        <v>3</v>
      </c>
      <c r="AJ111" s="1"/>
    </row>
    <row r="112" spans="1:36" x14ac:dyDescent="0.2">
      <c r="A112" s="1" t="s">
        <v>220</v>
      </c>
      <c r="B112" s="1" t="s">
        <v>332</v>
      </c>
      <c r="C112" s="1" t="s">
        <v>462</v>
      </c>
      <c r="D112" s="1" t="s">
        <v>540</v>
      </c>
      <c r="E112" s="3">
        <v>38.43333333333333</v>
      </c>
      <c r="F112" s="3">
        <v>5.6</v>
      </c>
      <c r="G112" s="3">
        <v>0</v>
      </c>
      <c r="H112" s="3">
        <v>0</v>
      </c>
      <c r="I112" s="3">
        <v>5.1555555555555559</v>
      </c>
      <c r="J112" s="3">
        <v>0</v>
      </c>
      <c r="K112" s="3">
        <v>0</v>
      </c>
      <c r="L112" s="3">
        <v>1.9411111111111103</v>
      </c>
      <c r="M112" s="3">
        <v>5.2444444444444445</v>
      </c>
      <c r="N112" s="3">
        <v>0</v>
      </c>
      <c r="O112" s="3">
        <f>SUM(Table2[[#This Row],[Qualified Social Work Staff Hours]:[Other Social Work Staff Hours]])/Table2[[#This Row],[MDS Census]]</f>
        <v>0.13645562301243136</v>
      </c>
      <c r="P112" s="3">
        <v>5.2444444444444445</v>
      </c>
      <c r="Q112" s="3">
        <v>5.6916666666666664</v>
      </c>
      <c r="R112" s="3">
        <f>SUM(Table2[[#This Row],[Qualified Activities Professional Hours]:[Other Activities Professional Hours]])/Table2[[#This Row],[MDS Census]]</f>
        <v>0.28454755709742702</v>
      </c>
      <c r="S112" s="3">
        <v>1.3272222222222225</v>
      </c>
      <c r="T112" s="3">
        <v>1.3494444444444444</v>
      </c>
      <c r="U112" s="3">
        <v>0</v>
      </c>
      <c r="V112" s="3">
        <f>SUM(Table2[[#This Row],[Occupational Therapist Hours]:[OT Aide Hours]])/Table2[[#This Row],[MDS Census]]</f>
        <v>6.9644405897658287E-2</v>
      </c>
      <c r="W112" s="3">
        <v>1.5920000000000003</v>
      </c>
      <c r="X112" s="3">
        <v>4.3708888888888886</v>
      </c>
      <c r="Y112" s="3">
        <v>0</v>
      </c>
      <c r="Z112" s="3">
        <f>SUM(Table2[[#This Row],[Physical Therapist (PT) Hours]:[PT Aide Hours]])/Table2[[#This Row],[MDS Census]]</f>
        <v>0.1551488869615496</v>
      </c>
      <c r="AA112" s="3">
        <v>0</v>
      </c>
      <c r="AB112" s="3">
        <v>0</v>
      </c>
      <c r="AC112" s="3">
        <v>0</v>
      </c>
      <c r="AD112" s="3">
        <v>0</v>
      </c>
      <c r="AE112" s="3">
        <v>0</v>
      </c>
      <c r="AF112" s="3">
        <v>0</v>
      </c>
      <c r="AG112" s="3">
        <v>0</v>
      </c>
      <c r="AH112" s="1" t="s">
        <v>110</v>
      </c>
      <c r="AI112" s="17">
        <v>3</v>
      </c>
      <c r="AJ112" s="1"/>
    </row>
    <row r="113" spans="1:36" x14ac:dyDescent="0.2">
      <c r="A113" s="1" t="s">
        <v>220</v>
      </c>
      <c r="B113" s="1" t="s">
        <v>333</v>
      </c>
      <c r="C113" s="1" t="s">
        <v>452</v>
      </c>
      <c r="D113" s="1" t="s">
        <v>546</v>
      </c>
      <c r="E113" s="3">
        <v>201.0888888888889</v>
      </c>
      <c r="F113" s="3">
        <v>4.666666666666667</v>
      </c>
      <c r="G113" s="3">
        <v>0.22222222222222221</v>
      </c>
      <c r="H113" s="3">
        <v>0.24444444444444444</v>
      </c>
      <c r="I113" s="3">
        <v>5.1111111111111107</v>
      </c>
      <c r="J113" s="3">
        <v>0</v>
      </c>
      <c r="K113" s="3">
        <v>0</v>
      </c>
      <c r="L113" s="3">
        <v>12.095333333333333</v>
      </c>
      <c r="M113" s="3">
        <v>5.0666666666666664</v>
      </c>
      <c r="N113" s="3">
        <v>10.222222222222221</v>
      </c>
      <c r="O113" s="3">
        <f>SUM(Table2[[#This Row],[Qualified Social Work Staff Hours]:[Other Social Work Staff Hours]])/Table2[[#This Row],[MDS Census]]</f>
        <v>7.6030500607801962E-2</v>
      </c>
      <c r="P113" s="3">
        <v>5.6</v>
      </c>
      <c r="Q113" s="3">
        <v>0</v>
      </c>
      <c r="R113" s="3">
        <f>SUM(Table2[[#This Row],[Qualified Activities Professional Hours]:[Other Activities Professional Hours]])/Table2[[#This Row],[MDS Census]]</f>
        <v>2.7848381036578624E-2</v>
      </c>
      <c r="S113" s="3">
        <v>16.23011111111111</v>
      </c>
      <c r="T113" s="3">
        <v>21.219555555555552</v>
      </c>
      <c r="U113" s="3">
        <v>0</v>
      </c>
      <c r="V113" s="3">
        <f>SUM(Table2[[#This Row],[Occupational Therapist Hours]:[OT Aide Hours]])/Table2[[#This Row],[MDS Census]]</f>
        <v>0.18623439054039115</v>
      </c>
      <c r="W113" s="3">
        <v>22.223999999999993</v>
      </c>
      <c r="X113" s="3">
        <v>15.260222222222223</v>
      </c>
      <c r="Y113" s="3">
        <v>0</v>
      </c>
      <c r="Z113" s="3">
        <f>SUM(Table2[[#This Row],[Physical Therapist (PT) Hours]:[PT Aide Hours]])/Table2[[#This Row],[MDS Census]]</f>
        <v>0.18640623273289861</v>
      </c>
      <c r="AA113" s="3">
        <v>0</v>
      </c>
      <c r="AB113" s="3">
        <v>0</v>
      </c>
      <c r="AC113" s="3">
        <v>0</v>
      </c>
      <c r="AD113" s="3">
        <v>0</v>
      </c>
      <c r="AE113" s="3">
        <v>0</v>
      </c>
      <c r="AF113" s="3">
        <v>0</v>
      </c>
      <c r="AG113" s="3">
        <v>0</v>
      </c>
      <c r="AH113" s="1" t="s">
        <v>111</v>
      </c>
      <c r="AI113" s="17">
        <v>3</v>
      </c>
      <c r="AJ113" s="1"/>
    </row>
    <row r="114" spans="1:36" x14ac:dyDescent="0.2">
      <c r="A114" s="1" t="s">
        <v>220</v>
      </c>
      <c r="B114" s="1" t="s">
        <v>334</v>
      </c>
      <c r="C114" s="1" t="s">
        <v>469</v>
      </c>
      <c r="D114" s="1" t="s">
        <v>546</v>
      </c>
      <c r="E114" s="3">
        <v>59.777777777777779</v>
      </c>
      <c r="F114" s="3">
        <v>21.155555555555555</v>
      </c>
      <c r="G114" s="3">
        <v>0</v>
      </c>
      <c r="H114" s="3">
        <v>0</v>
      </c>
      <c r="I114" s="3">
        <v>0</v>
      </c>
      <c r="J114" s="3">
        <v>0</v>
      </c>
      <c r="K114" s="3">
        <v>0</v>
      </c>
      <c r="L114" s="3">
        <v>0</v>
      </c>
      <c r="M114" s="3">
        <v>3.4666666666666668</v>
      </c>
      <c r="N114" s="3">
        <v>0</v>
      </c>
      <c r="O114" s="3">
        <f>SUM(Table2[[#This Row],[Qualified Social Work Staff Hours]:[Other Social Work Staff Hours]])/Table2[[#This Row],[MDS Census]]</f>
        <v>5.7992565055762085E-2</v>
      </c>
      <c r="P114" s="3">
        <v>5.6888888888888891</v>
      </c>
      <c r="Q114" s="3">
        <v>4.3307777777777776</v>
      </c>
      <c r="R114" s="3">
        <f>SUM(Table2[[#This Row],[Qualified Activities Professional Hours]:[Other Activities Professional Hours]])/Table2[[#This Row],[MDS Census]]</f>
        <v>0.16761524163568772</v>
      </c>
      <c r="S114" s="3">
        <v>0</v>
      </c>
      <c r="T114" s="3">
        <v>0</v>
      </c>
      <c r="U114" s="3">
        <v>0</v>
      </c>
      <c r="V114" s="3">
        <f>SUM(Table2[[#This Row],[Occupational Therapist Hours]:[OT Aide Hours]])/Table2[[#This Row],[MDS Census]]</f>
        <v>0</v>
      </c>
      <c r="W114" s="3">
        <v>0</v>
      </c>
      <c r="X114" s="3">
        <v>0</v>
      </c>
      <c r="Y114" s="3">
        <v>0</v>
      </c>
      <c r="Z114" s="3">
        <f>SUM(Table2[[#This Row],[Physical Therapist (PT) Hours]:[PT Aide Hours]])/Table2[[#This Row],[MDS Census]]</f>
        <v>0</v>
      </c>
      <c r="AA114" s="3">
        <v>0</v>
      </c>
      <c r="AB114" s="3">
        <v>0</v>
      </c>
      <c r="AC114" s="3">
        <v>0</v>
      </c>
      <c r="AD114" s="3">
        <v>0</v>
      </c>
      <c r="AE114" s="3">
        <v>0</v>
      </c>
      <c r="AF114" s="3">
        <v>0</v>
      </c>
      <c r="AG114" s="3">
        <v>0</v>
      </c>
      <c r="AH114" s="1" t="s">
        <v>112</v>
      </c>
      <c r="AI114" s="17">
        <v>3</v>
      </c>
      <c r="AJ114" s="1"/>
    </row>
    <row r="115" spans="1:36" x14ac:dyDescent="0.2">
      <c r="A115" s="1" t="s">
        <v>220</v>
      </c>
      <c r="B115" s="1" t="s">
        <v>335</v>
      </c>
      <c r="C115" s="1" t="s">
        <v>465</v>
      </c>
      <c r="D115" s="1" t="s">
        <v>547</v>
      </c>
      <c r="E115" s="3">
        <v>180.4</v>
      </c>
      <c r="F115" s="3">
        <v>0</v>
      </c>
      <c r="G115" s="3">
        <v>0.57777777777777772</v>
      </c>
      <c r="H115" s="3">
        <v>1.0555555555555556</v>
      </c>
      <c r="I115" s="3">
        <v>11.233333333333333</v>
      </c>
      <c r="J115" s="3">
        <v>0</v>
      </c>
      <c r="K115" s="3">
        <v>2.2444444444444445</v>
      </c>
      <c r="L115" s="3">
        <v>9.2777777777777786</v>
      </c>
      <c r="M115" s="3">
        <v>4.8</v>
      </c>
      <c r="N115" s="3">
        <v>10.205555555555556</v>
      </c>
      <c r="O115" s="3">
        <f>SUM(Table2[[#This Row],[Qualified Social Work Staff Hours]:[Other Social Work Staff Hours]])/Table2[[#This Row],[MDS Census]]</f>
        <v>8.3179354520817941E-2</v>
      </c>
      <c r="P115" s="3">
        <v>5.333333333333333</v>
      </c>
      <c r="Q115" s="3">
        <v>13.277777777777779</v>
      </c>
      <c r="R115" s="3">
        <f>SUM(Table2[[#This Row],[Qualified Activities Professional Hours]:[Other Activities Professional Hours]])/Table2[[#This Row],[MDS Census]]</f>
        <v>0.10316580438531657</v>
      </c>
      <c r="S115" s="3">
        <v>12.62</v>
      </c>
      <c r="T115" s="3">
        <v>8.8472222222222214</v>
      </c>
      <c r="U115" s="3">
        <v>0</v>
      </c>
      <c r="V115" s="3">
        <f>SUM(Table2[[#This Row],[Occupational Therapist Hours]:[OT Aide Hours]])/Table2[[#This Row],[MDS Census]]</f>
        <v>0.11899790588814976</v>
      </c>
      <c r="W115" s="3">
        <v>9.2866666666666617</v>
      </c>
      <c r="X115" s="3">
        <v>13.552777777777777</v>
      </c>
      <c r="Y115" s="3">
        <v>0</v>
      </c>
      <c r="Z115" s="3">
        <f>SUM(Table2[[#This Row],[Physical Therapist (PT) Hours]:[PT Aide Hours]])/Table2[[#This Row],[MDS Census]]</f>
        <v>0.12660445922641042</v>
      </c>
      <c r="AA115" s="3">
        <v>0</v>
      </c>
      <c r="AB115" s="3">
        <v>0</v>
      </c>
      <c r="AC115" s="3">
        <v>0</v>
      </c>
      <c r="AD115" s="3">
        <v>0</v>
      </c>
      <c r="AE115" s="3">
        <v>0</v>
      </c>
      <c r="AF115" s="3">
        <v>2.2222222222222223E-2</v>
      </c>
      <c r="AG115" s="3">
        <v>0</v>
      </c>
      <c r="AH115" s="1" t="s">
        <v>113</v>
      </c>
      <c r="AI115" s="17">
        <v>3</v>
      </c>
      <c r="AJ115" s="1"/>
    </row>
    <row r="116" spans="1:36" x14ac:dyDescent="0.2">
      <c r="A116" s="1" t="s">
        <v>220</v>
      </c>
      <c r="B116" s="1" t="s">
        <v>336</v>
      </c>
      <c r="C116" s="1" t="s">
        <v>465</v>
      </c>
      <c r="D116" s="1" t="s">
        <v>547</v>
      </c>
      <c r="E116" s="3">
        <v>97.933333333333337</v>
      </c>
      <c r="F116" s="3">
        <v>5.6</v>
      </c>
      <c r="G116" s="3">
        <v>0.4</v>
      </c>
      <c r="H116" s="3">
        <v>0.44822222222222219</v>
      </c>
      <c r="I116" s="3">
        <v>3.2</v>
      </c>
      <c r="J116" s="3">
        <v>0</v>
      </c>
      <c r="K116" s="3">
        <v>0</v>
      </c>
      <c r="L116" s="3">
        <v>5.1722222222222225</v>
      </c>
      <c r="M116" s="3">
        <v>0</v>
      </c>
      <c r="N116" s="3">
        <v>9.5805555555555557</v>
      </c>
      <c r="O116" s="3">
        <f>SUM(Table2[[#This Row],[Qualified Social Work Staff Hours]:[Other Social Work Staff Hours]])/Table2[[#This Row],[MDS Census]]</f>
        <v>9.7827320172452908E-2</v>
      </c>
      <c r="P116" s="3">
        <v>0</v>
      </c>
      <c r="Q116" s="3">
        <v>0</v>
      </c>
      <c r="R116" s="3">
        <f>SUM(Table2[[#This Row],[Qualified Activities Professional Hours]:[Other Activities Professional Hours]])/Table2[[#This Row],[MDS Census]]</f>
        <v>0</v>
      </c>
      <c r="S116" s="3">
        <v>8.3474444444444451</v>
      </c>
      <c r="T116" s="3">
        <v>6.1468888888888893</v>
      </c>
      <c r="U116" s="3">
        <v>0</v>
      </c>
      <c r="V116" s="3">
        <f>SUM(Table2[[#This Row],[Occupational Therapist Hours]:[OT Aide Hours]])/Table2[[#This Row],[MDS Census]]</f>
        <v>0.14800204220558202</v>
      </c>
      <c r="W116" s="3">
        <v>10.544666666666664</v>
      </c>
      <c r="X116" s="3">
        <v>9.1753333333333327</v>
      </c>
      <c r="Y116" s="3">
        <v>0</v>
      </c>
      <c r="Z116" s="3">
        <f>SUM(Table2[[#This Row],[Physical Therapist (PT) Hours]:[PT Aide Hours]])/Table2[[#This Row],[MDS Census]]</f>
        <v>0.20136147038801905</v>
      </c>
      <c r="AA116" s="3">
        <v>0</v>
      </c>
      <c r="AB116" s="3">
        <v>0</v>
      </c>
      <c r="AC116" s="3">
        <v>0</v>
      </c>
      <c r="AD116" s="3">
        <v>0</v>
      </c>
      <c r="AE116" s="3">
        <v>0</v>
      </c>
      <c r="AF116" s="3">
        <v>0</v>
      </c>
      <c r="AG116" s="3">
        <v>0</v>
      </c>
      <c r="AH116" s="1" t="s">
        <v>114</v>
      </c>
      <c r="AI116" s="17">
        <v>3</v>
      </c>
      <c r="AJ116" s="1"/>
    </row>
    <row r="117" spans="1:36" x14ac:dyDescent="0.2">
      <c r="A117" s="1" t="s">
        <v>220</v>
      </c>
      <c r="B117" s="1" t="s">
        <v>337</v>
      </c>
      <c r="C117" s="1" t="s">
        <v>506</v>
      </c>
      <c r="D117" s="1" t="s">
        <v>534</v>
      </c>
      <c r="E117" s="3">
        <v>47.222222222222221</v>
      </c>
      <c r="F117" s="3">
        <v>5.166666666666667</v>
      </c>
      <c r="G117" s="3">
        <v>0.26877777777777778</v>
      </c>
      <c r="H117" s="3">
        <v>0</v>
      </c>
      <c r="I117" s="3">
        <v>4.2222222222222223</v>
      </c>
      <c r="J117" s="3">
        <v>0</v>
      </c>
      <c r="K117" s="3">
        <v>0</v>
      </c>
      <c r="L117" s="3">
        <v>3.6576666666666671</v>
      </c>
      <c r="M117" s="3">
        <v>4.25</v>
      </c>
      <c r="N117" s="3">
        <v>0</v>
      </c>
      <c r="O117" s="3">
        <f>SUM(Table2[[#This Row],[Qualified Social Work Staff Hours]:[Other Social Work Staff Hours]])/Table2[[#This Row],[MDS Census]]</f>
        <v>0.09</v>
      </c>
      <c r="P117" s="3">
        <v>3.8333333333333335</v>
      </c>
      <c r="Q117" s="3">
        <v>13.786888888888884</v>
      </c>
      <c r="R117" s="3">
        <f>SUM(Table2[[#This Row],[Qualified Activities Professional Hours]:[Other Activities Professional Hours]])/Table2[[#This Row],[MDS Census]]</f>
        <v>0.37313411764705873</v>
      </c>
      <c r="S117" s="3">
        <v>4.6440000000000001</v>
      </c>
      <c r="T117" s="3">
        <v>4.0770000000000017</v>
      </c>
      <c r="U117" s="3">
        <v>0</v>
      </c>
      <c r="V117" s="3">
        <f>SUM(Table2[[#This Row],[Occupational Therapist Hours]:[OT Aide Hours]])/Table2[[#This Row],[MDS Census]]</f>
        <v>0.18468000000000004</v>
      </c>
      <c r="W117" s="3">
        <v>8.828444444444445</v>
      </c>
      <c r="X117" s="3">
        <v>4.3381111111111101</v>
      </c>
      <c r="Y117" s="3">
        <v>0</v>
      </c>
      <c r="Z117" s="3">
        <f>SUM(Table2[[#This Row],[Physical Therapist (PT) Hours]:[PT Aide Hours]])/Table2[[#This Row],[MDS Census]]</f>
        <v>0.27882117647058824</v>
      </c>
      <c r="AA117" s="3">
        <v>0</v>
      </c>
      <c r="AB117" s="3">
        <v>0</v>
      </c>
      <c r="AC117" s="3">
        <v>0</v>
      </c>
      <c r="AD117" s="3">
        <v>0</v>
      </c>
      <c r="AE117" s="3">
        <v>0</v>
      </c>
      <c r="AF117" s="3">
        <v>0</v>
      </c>
      <c r="AG117" s="3">
        <v>0</v>
      </c>
      <c r="AH117" s="1" t="s">
        <v>115</v>
      </c>
      <c r="AI117" s="17">
        <v>3</v>
      </c>
      <c r="AJ117" s="1"/>
    </row>
    <row r="118" spans="1:36" x14ac:dyDescent="0.2">
      <c r="A118" s="1" t="s">
        <v>220</v>
      </c>
      <c r="B118" s="1" t="s">
        <v>338</v>
      </c>
      <c r="C118" s="1" t="s">
        <v>471</v>
      </c>
      <c r="D118" s="1" t="s">
        <v>545</v>
      </c>
      <c r="E118" s="3">
        <v>49.43333333333333</v>
      </c>
      <c r="F118" s="3">
        <v>0</v>
      </c>
      <c r="G118" s="3">
        <v>0.30666666666666659</v>
      </c>
      <c r="H118" s="3">
        <v>0.47222222222222221</v>
      </c>
      <c r="I118" s="3">
        <v>0</v>
      </c>
      <c r="J118" s="3">
        <v>0</v>
      </c>
      <c r="K118" s="3">
        <v>0</v>
      </c>
      <c r="L118" s="3">
        <v>6.9320000000000013</v>
      </c>
      <c r="M118" s="3">
        <v>0</v>
      </c>
      <c r="N118" s="3">
        <v>0</v>
      </c>
      <c r="O118" s="3">
        <f>SUM(Table2[[#This Row],[Qualified Social Work Staff Hours]:[Other Social Work Staff Hours]])/Table2[[#This Row],[MDS Census]]</f>
        <v>0</v>
      </c>
      <c r="P118" s="3">
        <v>0.22222222222222221</v>
      </c>
      <c r="Q118" s="3">
        <v>6.0161111111111101</v>
      </c>
      <c r="R118" s="3">
        <f>SUM(Table2[[#This Row],[Qualified Activities Professional Hours]:[Other Activities Professional Hours]])/Table2[[#This Row],[MDS Census]]</f>
        <v>0.12619689817936613</v>
      </c>
      <c r="S118" s="3">
        <v>10.97711111111111</v>
      </c>
      <c r="T118" s="3">
        <v>18.742666666666665</v>
      </c>
      <c r="U118" s="3">
        <v>0</v>
      </c>
      <c r="V118" s="3">
        <f>SUM(Table2[[#This Row],[Occupational Therapist Hours]:[OT Aide Hours]])/Table2[[#This Row],[MDS Census]]</f>
        <v>0.60120926050797929</v>
      </c>
      <c r="W118" s="3">
        <v>9.8159999999999989</v>
      </c>
      <c r="X118" s="3">
        <v>10.449000000000003</v>
      </c>
      <c r="Y118" s="3">
        <v>0</v>
      </c>
      <c r="Z118" s="3">
        <f>SUM(Table2[[#This Row],[Physical Therapist (PT) Hours]:[PT Aide Hours]])/Table2[[#This Row],[MDS Census]]</f>
        <v>0.4099460552933244</v>
      </c>
      <c r="AA118" s="3">
        <v>0</v>
      </c>
      <c r="AB118" s="3">
        <v>0</v>
      </c>
      <c r="AC118" s="3">
        <v>0</v>
      </c>
      <c r="AD118" s="3">
        <v>0</v>
      </c>
      <c r="AE118" s="3">
        <v>0</v>
      </c>
      <c r="AF118" s="3">
        <v>0</v>
      </c>
      <c r="AG118" s="3">
        <v>0</v>
      </c>
      <c r="AH118" s="1" t="s">
        <v>116</v>
      </c>
      <c r="AI118" s="17">
        <v>3</v>
      </c>
      <c r="AJ118" s="1"/>
    </row>
    <row r="119" spans="1:36" x14ac:dyDescent="0.2">
      <c r="A119" s="1" t="s">
        <v>220</v>
      </c>
      <c r="B119" s="1" t="s">
        <v>339</v>
      </c>
      <c r="C119" s="1" t="s">
        <v>465</v>
      </c>
      <c r="D119" s="1" t="s">
        <v>547</v>
      </c>
      <c r="E119" s="3">
        <v>83.788888888888891</v>
      </c>
      <c r="F119" s="3">
        <v>5.6</v>
      </c>
      <c r="G119" s="3">
        <v>0.57777777777777772</v>
      </c>
      <c r="H119" s="3">
        <v>0.26666666666666666</v>
      </c>
      <c r="I119" s="3">
        <v>2.7666666666666666</v>
      </c>
      <c r="J119" s="3">
        <v>0</v>
      </c>
      <c r="K119" s="3">
        <v>0</v>
      </c>
      <c r="L119" s="3">
        <v>4.1664444444444451</v>
      </c>
      <c r="M119" s="3">
        <v>5.4222222222222225</v>
      </c>
      <c r="N119" s="3">
        <v>0</v>
      </c>
      <c r="O119" s="3">
        <f>SUM(Table2[[#This Row],[Qualified Social Work Staff Hours]:[Other Social Work Staff Hours]])/Table2[[#This Row],[MDS Census]]</f>
        <v>6.4712902798037403E-2</v>
      </c>
      <c r="P119" s="3">
        <v>10.505555555555556</v>
      </c>
      <c r="Q119" s="3">
        <v>0</v>
      </c>
      <c r="R119" s="3">
        <f>SUM(Table2[[#This Row],[Qualified Activities Professional Hours]:[Other Activities Professional Hours]])/Table2[[#This Row],[MDS Census]]</f>
        <v>0.12538124917119747</v>
      </c>
      <c r="S119" s="3">
        <v>4.9436666666666662</v>
      </c>
      <c r="T119" s="3">
        <v>5.3898888888888896</v>
      </c>
      <c r="U119" s="3">
        <v>0</v>
      </c>
      <c r="V119" s="3">
        <f>SUM(Table2[[#This Row],[Occupational Therapist Hours]:[OT Aide Hours]])/Table2[[#This Row],[MDS Census]]</f>
        <v>0.12332847102506299</v>
      </c>
      <c r="W119" s="3">
        <v>5.4135555555555541</v>
      </c>
      <c r="X119" s="3">
        <v>6.4616666666666678</v>
      </c>
      <c r="Y119" s="3">
        <v>0</v>
      </c>
      <c r="Z119" s="3">
        <f>SUM(Table2[[#This Row],[Physical Therapist (PT) Hours]:[PT Aide Hours]])/Table2[[#This Row],[MDS Census]]</f>
        <v>0.14172788754807053</v>
      </c>
      <c r="AA119" s="3">
        <v>0</v>
      </c>
      <c r="AB119" s="3">
        <v>0</v>
      </c>
      <c r="AC119" s="3">
        <v>0</v>
      </c>
      <c r="AD119" s="3">
        <v>0</v>
      </c>
      <c r="AE119" s="3">
        <v>0</v>
      </c>
      <c r="AF119" s="3">
        <v>0</v>
      </c>
      <c r="AG119" s="3">
        <v>0</v>
      </c>
      <c r="AH119" s="1" t="s">
        <v>117</v>
      </c>
      <c r="AI119" s="17">
        <v>3</v>
      </c>
      <c r="AJ119" s="1"/>
    </row>
    <row r="120" spans="1:36" x14ac:dyDescent="0.2">
      <c r="A120" s="1" t="s">
        <v>220</v>
      </c>
      <c r="B120" s="1" t="s">
        <v>340</v>
      </c>
      <c r="C120" s="1" t="s">
        <v>445</v>
      </c>
      <c r="D120" s="1" t="s">
        <v>557</v>
      </c>
      <c r="E120" s="3">
        <v>64.655555555555551</v>
      </c>
      <c r="F120" s="3">
        <v>4.2666666666666666</v>
      </c>
      <c r="G120" s="3">
        <v>0</v>
      </c>
      <c r="H120" s="3">
        <v>0.21111111111111111</v>
      </c>
      <c r="I120" s="3">
        <v>46.108333333333334</v>
      </c>
      <c r="J120" s="3">
        <v>0</v>
      </c>
      <c r="K120" s="3">
        <v>0</v>
      </c>
      <c r="L120" s="3">
        <v>0.61944444444444446</v>
      </c>
      <c r="M120" s="3">
        <v>5.5111111111111111</v>
      </c>
      <c r="N120" s="3">
        <v>0</v>
      </c>
      <c r="O120" s="3">
        <f>SUM(Table2[[#This Row],[Qualified Social Work Staff Hours]:[Other Social Work Staff Hours]])/Table2[[#This Row],[MDS Census]]</f>
        <v>8.5238013404365015E-2</v>
      </c>
      <c r="P120" s="3">
        <v>4.7694444444444448</v>
      </c>
      <c r="Q120" s="3">
        <v>10.508333333333333</v>
      </c>
      <c r="R120" s="3">
        <f>SUM(Table2[[#This Row],[Qualified Activities Professional Hours]:[Other Activities Professional Hours]])/Table2[[#This Row],[MDS Census]]</f>
        <v>0.23629489603024578</v>
      </c>
      <c r="S120" s="3">
        <v>0.8833333333333333</v>
      </c>
      <c r="T120" s="3">
        <v>8.2750000000000004</v>
      </c>
      <c r="U120" s="3">
        <v>0</v>
      </c>
      <c r="V120" s="3">
        <f>SUM(Table2[[#This Row],[Occupational Therapist Hours]:[OT Aide Hours]])/Table2[[#This Row],[MDS Census]]</f>
        <v>0.14164804949304005</v>
      </c>
      <c r="W120" s="3">
        <v>0.80277777777777781</v>
      </c>
      <c r="X120" s="3">
        <v>8.3916666666666675</v>
      </c>
      <c r="Y120" s="3">
        <v>0</v>
      </c>
      <c r="Z120" s="3">
        <f>SUM(Table2[[#This Row],[Physical Therapist (PT) Hours]:[PT Aide Hours]])/Table2[[#This Row],[MDS Census]]</f>
        <v>0.14220656470183882</v>
      </c>
      <c r="AA120" s="3">
        <v>0</v>
      </c>
      <c r="AB120" s="3">
        <v>0</v>
      </c>
      <c r="AC120" s="3">
        <v>0</v>
      </c>
      <c r="AD120" s="3">
        <v>0</v>
      </c>
      <c r="AE120" s="3">
        <v>0</v>
      </c>
      <c r="AF120" s="3">
        <v>0</v>
      </c>
      <c r="AG120" s="3">
        <v>0</v>
      </c>
      <c r="AH120" s="1" t="s">
        <v>118</v>
      </c>
      <c r="AI120" s="17">
        <v>3</v>
      </c>
      <c r="AJ120" s="1"/>
    </row>
    <row r="121" spans="1:36" x14ac:dyDescent="0.2">
      <c r="A121" s="1" t="s">
        <v>220</v>
      </c>
      <c r="B121" s="1" t="s">
        <v>341</v>
      </c>
      <c r="C121" s="1" t="s">
        <v>462</v>
      </c>
      <c r="D121" s="1" t="s">
        <v>540</v>
      </c>
      <c r="E121" s="3">
        <v>91.577777777777783</v>
      </c>
      <c r="F121" s="3">
        <v>5.4222222222222225</v>
      </c>
      <c r="G121" s="3">
        <v>0.53333333333333333</v>
      </c>
      <c r="H121" s="3">
        <v>0.51111111111111107</v>
      </c>
      <c r="I121" s="3">
        <v>3.3777777777777778</v>
      </c>
      <c r="J121" s="3">
        <v>0</v>
      </c>
      <c r="K121" s="3">
        <v>0</v>
      </c>
      <c r="L121" s="3">
        <v>0.98311111111111116</v>
      </c>
      <c r="M121" s="3">
        <v>0</v>
      </c>
      <c r="N121" s="3">
        <v>10.657666666666664</v>
      </c>
      <c r="O121" s="3">
        <f>SUM(Table2[[#This Row],[Qualified Social Work Staff Hours]:[Other Social Work Staff Hours]])/Table2[[#This Row],[MDS Census]]</f>
        <v>0.11637830623635037</v>
      </c>
      <c r="P121" s="3">
        <v>2.0636666666666668</v>
      </c>
      <c r="Q121" s="3">
        <v>10.562333333333335</v>
      </c>
      <c r="R121" s="3">
        <f>SUM(Table2[[#This Row],[Qualified Activities Professional Hours]:[Other Activities Professional Hours]])/Table2[[#This Row],[MDS Census]]</f>
        <v>0.13787187575831109</v>
      </c>
      <c r="S121" s="3">
        <v>5.5936666666666666</v>
      </c>
      <c r="T121" s="3">
        <v>4.7833333333333323</v>
      </c>
      <c r="U121" s="3">
        <v>0</v>
      </c>
      <c r="V121" s="3">
        <f>SUM(Table2[[#This Row],[Occupational Therapist Hours]:[OT Aide Hours]])/Table2[[#This Row],[MDS Census]]</f>
        <v>0.11331351613685997</v>
      </c>
      <c r="W121" s="3">
        <v>5.6934444444444452</v>
      </c>
      <c r="X121" s="3">
        <v>4.0590000000000002</v>
      </c>
      <c r="Y121" s="3">
        <v>0</v>
      </c>
      <c r="Z121" s="3">
        <f>SUM(Table2[[#This Row],[Physical Therapist (PT) Hours]:[PT Aide Hours]])/Table2[[#This Row],[MDS Census]]</f>
        <v>0.10649356952196071</v>
      </c>
      <c r="AA121" s="3">
        <v>0</v>
      </c>
      <c r="AB121" s="3">
        <v>0</v>
      </c>
      <c r="AC121" s="3">
        <v>0</v>
      </c>
      <c r="AD121" s="3">
        <v>0</v>
      </c>
      <c r="AE121" s="3">
        <v>0</v>
      </c>
      <c r="AF121" s="3">
        <v>0</v>
      </c>
      <c r="AG121" s="3">
        <v>0</v>
      </c>
      <c r="AH121" s="1" t="s">
        <v>119</v>
      </c>
      <c r="AI121" s="17">
        <v>3</v>
      </c>
      <c r="AJ121" s="1"/>
    </row>
    <row r="122" spans="1:36" x14ac:dyDescent="0.2">
      <c r="A122" s="1" t="s">
        <v>220</v>
      </c>
      <c r="B122" s="1" t="s">
        <v>342</v>
      </c>
      <c r="C122" s="1" t="s">
        <v>465</v>
      </c>
      <c r="D122" s="1" t="s">
        <v>547</v>
      </c>
      <c r="E122" s="3">
        <v>159.6888888888889</v>
      </c>
      <c r="F122" s="3">
        <v>0</v>
      </c>
      <c r="G122" s="3">
        <v>1.0111111111111111</v>
      </c>
      <c r="H122" s="3">
        <v>0.96666666666666667</v>
      </c>
      <c r="I122" s="3">
        <v>10.294444444444444</v>
      </c>
      <c r="J122" s="3">
        <v>0</v>
      </c>
      <c r="K122" s="3">
        <v>0</v>
      </c>
      <c r="L122" s="3">
        <v>9.9377777777777769</v>
      </c>
      <c r="M122" s="3">
        <v>5.5111111111111111</v>
      </c>
      <c r="N122" s="3">
        <v>10.516666666666667</v>
      </c>
      <c r="O122" s="3">
        <f>SUM(Table2[[#This Row],[Qualified Social Work Staff Hours]:[Other Social Work Staff Hours]])/Table2[[#This Row],[MDS Census]]</f>
        <v>0.10036877261341497</v>
      </c>
      <c r="P122" s="3">
        <v>4.3555555555555552</v>
      </c>
      <c r="Q122" s="3">
        <v>27.444444444444443</v>
      </c>
      <c r="R122" s="3">
        <f>SUM(Table2[[#This Row],[Qualified Activities Professional Hours]:[Other Activities Professional Hours]])/Table2[[#This Row],[MDS Census]]</f>
        <v>0.1991372112440857</v>
      </c>
      <c r="S122" s="3">
        <v>8.72555555555555</v>
      </c>
      <c r="T122" s="3">
        <v>9.1805555555555554</v>
      </c>
      <c r="U122" s="3">
        <v>0</v>
      </c>
      <c r="V122" s="3">
        <f>SUM(Table2[[#This Row],[Occupational Therapist Hours]:[OT Aide Hours]])/Table2[[#This Row],[MDS Census]]</f>
        <v>0.11213122738658499</v>
      </c>
      <c r="W122" s="3">
        <v>11.865555555555547</v>
      </c>
      <c r="X122" s="3">
        <v>12.558333333333334</v>
      </c>
      <c r="Y122" s="3">
        <v>0</v>
      </c>
      <c r="Z122" s="3">
        <f>SUM(Table2[[#This Row],[Physical Therapist (PT) Hours]:[PT Aide Hours]])/Table2[[#This Row],[MDS Census]]</f>
        <v>0.15294670192040072</v>
      </c>
      <c r="AA122" s="3">
        <v>0</v>
      </c>
      <c r="AB122" s="3">
        <v>0</v>
      </c>
      <c r="AC122" s="3">
        <v>0</v>
      </c>
      <c r="AD122" s="3">
        <v>0</v>
      </c>
      <c r="AE122" s="3">
        <v>0</v>
      </c>
      <c r="AF122" s="3">
        <v>96.6</v>
      </c>
      <c r="AG122" s="3">
        <v>0</v>
      </c>
      <c r="AH122" s="1" t="s">
        <v>120</v>
      </c>
      <c r="AI122" s="17">
        <v>3</v>
      </c>
      <c r="AJ122" s="1"/>
    </row>
    <row r="123" spans="1:36" x14ac:dyDescent="0.2">
      <c r="A123" s="1" t="s">
        <v>220</v>
      </c>
      <c r="B123" s="1" t="s">
        <v>343</v>
      </c>
      <c r="C123" s="1" t="s">
        <v>474</v>
      </c>
      <c r="D123" s="1" t="s">
        <v>546</v>
      </c>
      <c r="E123" s="3">
        <v>35.411111111111111</v>
      </c>
      <c r="F123" s="3">
        <v>4.7111111111111112</v>
      </c>
      <c r="G123" s="3">
        <v>0</v>
      </c>
      <c r="H123" s="3">
        <v>0</v>
      </c>
      <c r="I123" s="3">
        <v>2.161111111111111</v>
      </c>
      <c r="J123" s="3">
        <v>0</v>
      </c>
      <c r="K123" s="3">
        <v>0</v>
      </c>
      <c r="L123" s="3">
        <v>2.6436666666666659</v>
      </c>
      <c r="M123" s="3">
        <v>5.333333333333333</v>
      </c>
      <c r="N123" s="3">
        <v>0</v>
      </c>
      <c r="O123" s="3">
        <f>SUM(Table2[[#This Row],[Qualified Social Work Staff Hours]:[Other Social Work Staff Hours]])/Table2[[#This Row],[MDS Census]]</f>
        <v>0.15061186068402885</v>
      </c>
      <c r="P123" s="3">
        <v>5.0666666666666664</v>
      </c>
      <c r="Q123" s="3">
        <v>3.7155555555555555</v>
      </c>
      <c r="R123" s="3">
        <f>SUM(Table2[[#This Row],[Qualified Activities Professional Hours]:[Other Activities Professional Hours]])/Table2[[#This Row],[MDS Census]]</f>
        <v>0.24800753059303418</v>
      </c>
      <c r="S123" s="3">
        <v>2.304333333333334</v>
      </c>
      <c r="T123" s="3">
        <v>6.2261111111111092</v>
      </c>
      <c r="U123" s="3">
        <v>0</v>
      </c>
      <c r="V123" s="3">
        <f>SUM(Table2[[#This Row],[Occupational Therapist Hours]:[OT Aide Hours]])/Table2[[#This Row],[MDS Census]]</f>
        <v>0.24089739566990898</v>
      </c>
      <c r="W123" s="3">
        <v>2.3538888888888891</v>
      </c>
      <c r="X123" s="3">
        <v>8.5072222222222234</v>
      </c>
      <c r="Y123" s="3">
        <v>0</v>
      </c>
      <c r="Z123" s="3">
        <f>SUM(Table2[[#This Row],[Physical Therapist (PT) Hours]:[PT Aide Hours]])/Table2[[#This Row],[MDS Census]]</f>
        <v>0.30671477878882963</v>
      </c>
      <c r="AA123" s="3">
        <v>0</v>
      </c>
      <c r="AB123" s="3">
        <v>0</v>
      </c>
      <c r="AC123" s="3">
        <v>0</v>
      </c>
      <c r="AD123" s="3">
        <v>0</v>
      </c>
      <c r="AE123" s="3">
        <v>0</v>
      </c>
      <c r="AF123" s="3">
        <v>0</v>
      </c>
      <c r="AG123" s="3">
        <v>0</v>
      </c>
      <c r="AH123" s="1" t="s">
        <v>121</v>
      </c>
      <c r="AI123" s="17">
        <v>3</v>
      </c>
      <c r="AJ123" s="1"/>
    </row>
    <row r="124" spans="1:36" x14ac:dyDescent="0.2">
      <c r="A124" s="1" t="s">
        <v>220</v>
      </c>
      <c r="B124" s="1" t="s">
        <v>344</v>
      </c>
      <c r="C124" s="1" t="s">
        <v>503</v>
      </c>
      <c r="D124" s="1" t="s">
        <v>556</v>
      </c>
      <c r="E124" s="3">
        <v>83.322222222222223</v>
      </c>
      <c r="F124" s="3">
        <v>5.1555555555555559</v>
      </c>
      <c r="G124" s="3">
        <v>0.39111111111111124</v>
      </c>
      <c r="H124" s="3">
        <v>0.28044444444444439</v>
      </c>
      <c r="I124" s="3">
        <v>2.1749999999999998</v>
      </c>
      <c r="J124" s="3">
        <v>0</v>
      </c>
      <c r="K124" s="3">
        <v>0</v>
      </c>
      <c r="L124" s="3">
        <v>3.960666666666667</v>
      </c>
      <c r="M124" s="3">
        <v>12.745333333333335</v>
      </c>
      <c r="N124" s="3">
        <v>0</v>
      </c>
      <c r="O124" s="3">
        <f>SUM(Table2[[#This Row],[Qualified Social Work Staff Hours]:[Other Social Work Staff Hours]])/Table2[[#This Row],[MDS Census]]</f>
        <v>0.15296439525270036</v>
      </c>
      <c r="P124" s="3">
        <v>0</v>
      </c>
      <c r="Q124" s="3">
        <v>12.704999999999998</v>
      </c>
      <c r="R124" s="3">
        <f>SUM(Table2[[#This Row],[Qualified Activities Professional Hours]:[Other Activities Professional Hours]])/Table2[[#This Row],[MDS Census]]</f>
        <v>0.15248033071076142</v>
      </c>
      <c r="S124" s="3">
        <v>4.9912222222222216</v>
      </c>
      <c r="T124" s="3">
        <v>0.3783333333333333</v>
      </c>
      <c r="U124" s="3">
        <v>0</v>
      </c>
      <c r="V124" s="3">
        <f>SUM(Table2[[#This Row],[Occupational Therapist Hours]:[OT Aide Hours]])/Table2[[#This Row],[MDS Census]]</f>
        <v>6.4443259101213485E-2</v>
      </c>
      <c r="W124" s="3">
        <v>4.8742222222222225</v>
      </c>
      <c r="X124" s="3">
        <v>5.1126666666666667</v>
      </c>
      <c r="Y124" s="3">
        <v>0</v>
      </c>
      <c r="Z124" s="3">
        <f>SUM(Table2[[#This Row],[Physical Therapist (PT) Hours]:[PT Aide Hours]])/Table2[[#This Row],[MDS Census]]</f>
        <v>0.11985864781970929</v>
      </c>
      <c r="AA124" s="3">
        <v>0</v>
      </c>
      <c r="AB124" s="3">
        <v>5.5021111111111107</v>
      </c>
      <c r="AC124" s="3">
        <v>0</v>
      </c>
      <c r="AD124" s="3">
        <v>0</v>
      </c>
      <c r="AE124" s="3">
        <v>0</v>
      </c>
      <c r="AF124" s="3">
        <v>0</v>
      </c>
      <c r="AG124" s="3">
        <v>0</v>
      </c>
      <c r="AH124" s="1" t="s">
        <v>122</v>
      </c>
      <c r="AI124" s="17">
        <v>3</v>
      </c>
      <c r="AJ124" s="1"/>
    </row>
    <row r="125" spans="1:36" x14ac:dyDescent="0.2">
      <c r="A125" s="1" t="s">
        <v>220</v>
      </c>
      <c r="B125" s="1" t="s">
        <v>345</v>
      </c>
      <c r="C125" s="1" t="s">
        <v>476</v>
      </c>
      <c r="D125" s="1" t="s">
        <v>546</v>
      </c>
      <c r="E125" s="3">
        <v>114.47777777777777</v>
      </c>
      <c r="F125" s="3">
        <v>3.5833333333333335</v>
      </c>
      <c r="G125" s="3">
        <v>0.58666666666666656</v>
      </c>
      <c r="H125" s="3">
        <v>0.62422222222222234</v>
      </c>
      <c r="I125" s="3">
        <v>8.2111111111111104</v>
      </c>
      <c r="J125" s="3">
        <v>0</v>
      </c>
      <c r="K125" s="3">
        <v>0</v>
      </c>
      <c r="L125" s="3">
        <v>5.1722222222222225</v>
      </c>
      <c r="M125" s="3">
        <v>13.561111111111112</v>
      </c>
      <c r="N125" s="3">
        <v>0</v>
      </c>
      <c r="O125" s="3">
        <f>SUM(Table2[[#This Row],[Qualified Social Work Staff Hours]:[Other Social Work Staff Hours]])/Table2[[#This Row],[MDS Census]]</f>
        <v>0.11846064253130158</v>
      </c>
      <c r="P125" s="3">
        <v>4.833333333333333</v>
      </c>
      <c r="Q125" s="3">
        <v>36.402777777777779</v>
      </c>
      <c r="R125" s="3">
        <f>SUM(Table2[[#This Row],[Qualified Activities Professional Hours]:[Other Activities Professional Hours]])/Table2[[#This Row],[MDS Census]]</f>
        <v>0.36021061826652434</v>
      </c>
      <c r="S125" s="3">
        <v>8.8333333333333339</v>
      </c>
      <c r="T125" s="3">
        <v>3.7527777777777778</v>
      </c>
      <c r="U125" s="3">
        <v>0</v>
      </c>
      <c r="V125" s="3">
        <f>SUM(Table2[[#This Row],[Occupational Therapist Hours]:[OT Aide Hours]])/Table2[[#This Row],[MDS Census]]</f>
        <v>0.10994370571678153</v>
      </c>
      <c r="W125" s="3">
        <v>5.0111111111111111</v>
      </c>
      <c r="X125" s="3">
        <v>4.4666666666666668</v>
      </c>
      <c r="Y125" s="3">
        <v>0</v>
      </c>
      <c r="Z125" s="3">
        <f>SUM(Table2[[#This Row],[Physical Therapist (PT) Hours]:[PT Aide Hours]])/Table2[[#This Row],[MDS Census]]</f>
        <v>8.2791419974764635E-2</v>
      </c>
      <c r="AA125" s="3">
        <v>0</v>
      </c>
      <c r="AB125" s="3">
        <v>0</v>
      </c>
      <c r="AC125" s="3">
        <v>0</v>
      </c>
      <c r="AD125" s="3">
        <v>0</v>
      </c>
      <c r="AE125" s="3">
        <v>0</v>
      </c>
      <c r="AF125" s="3">
        <v>0</v>
      </c>
      <c r="AG125" s="3">
        <v>0</v>
      </c>
      <c r="AH125" s="1" t="s">
        <v>123</v>
      </c>
      <c r="AI125" s="17">
        <v>3</v>
      </c>
      <c r="AJ125" s="1"/>
    </row>
    <row r="126" spans="1:36" x14ac:dyDescent="0.2">
      <c r="A126" s="1" t="s">
        <v>220</v>
      </c>
      <c r="B126" s="1" t="s">
        <v>346</v>
      </c>
      <c r="C126" s="1" t="s">
        <v>442</v>
      </c>
      <c r="D126" s="1" t="s">
        <v>534</v>
      </c>
      <c r="E126" s="3">
        <v>120.78888888888889</v>
      </c>
      <c r="F126" s="3">
        <v>6.1333333333333337</v>
      </c>
      <c r="G126" s="3">
        <v>0.61322222222222211</v>
      </c>
      <c r="H126" s="3">
        <v>5.6333333333333339E-2</v>
      </c>
      <c r="I126" s="3">
        <v>5.8168888888888874</v>
      </c>
      <c r="J126" s="3">
        <v>0</v>
      </c>
      <c r="K126" s="3">
        <v>0</v>
      </c>
      <c r="L126" s="3">
        <v>2.9408888888888898</v>
      </c>
      <c r="M126" s="3">
        <v>0.18888888888888888</v>
      </c>
      <c r="N126" s="3">
        <v>4.70488888888889</v>
      </c>
      <c r="O126" s="3">
        <f>SUM(Table2[[#This Row],[Qualified Social Work Staff Hours]:[Other Social Work Staff Hours]])/Table2[[#This Row],[MDS Census]]</f>
        <v>4.0515132002575671E-2</v>
      </c>
      <c r="P126" s="3">
        <v>0</v>
      </c>
      <c r="Q126" s="3">
        <v>20.029333333333334</v>
      </c>
      <c r="R126" s="3">
        <f>SUM(Table2[[#This Row],[Qualified Activities Professional Hours]:[Other Activities Professional Hours]])/Table2[[#This Row],[MDS Census]]</f>
        <v>0.16582099162910496</v>
      </c>
      <c r="S126" s="3">
        <v>10.953222222222225</v>
      </c>
      <c r="T126" s="3">
        <v>0.47911111111111115</v>
      </c>
      <c r="U126" s="3">
        <v>0</v>
      </c>
      <c r="V126" s="3">
        <f>SUM(Table2[[#This Row],[Occupational Therapist Hours]:[OT Aide Hours]])/Table2[[#This Row],[MDS Census]]</f>
        <v>9.4647226566093298E-2</v>
      </c>
      <c r="W126" s="3">
        <v>11.890666666666668</v>
      </c>
      <c r="X126" s="3">
        <v>6.2107777777777784</v>
      </c>
      <c r="Y126" s="3">
        <v>0</v>
      </c>
      <c r="Z126" s="3">
        <f>SUM(Table2[[#This Row],[Physical Therapist (PT) Hours]:[PT Aide Hours]])/Table2[[#This Row],[MDS Census]]</f>
        <v>0.14986017845644375</v>
      </c>
      <c r="AA126" s="3">
        <v>0</v>
      </c>
      <c r="AB126" s="3">
        <v>0</v>
      </c>
      <c r="AC126" s="3">
        <v>0</v>
      </c>
      <c r="AD126" s="3">
        <v>0</v>
      </c>
      <c r="AE126" s="3">
        <v>0</v>
      </c>
      <c r="AF126" s="3">
        <v>0</v>
      </c>
      <c r="AG126" s="3">
        <v>0</v>
      </c>
      <c r="AH126" s="1" t="s">
        <v>124</v>
      </c>
      <c r="AI126" s="17">
        <v>3</v>
      </c>
      <c r="AJ126" s="1"/>
    </row>
    <row r="127" spans="1:36" x14ac:dyDescent="0.2">
      <c r="A127" s="1" t="s">
        <v>220</v>
      </c>
      <c r="B127" s="1" t="s">
        <v>347</v>
      </c>
      <c r="C127" s="1" t="s">
        <v>457</v>
      </c>
      <c r="D127" s="1" t="s">
        <v>535</v>
      </c>
      <c r="E127" s="3">
        <v>56.733333333333334</v>
      </c>
      <c r="F127" s="3">
        <v>5.4222222222222225</v>
      </c>
      <c r="G127" s="3">
        <v>0.13333333333333333</v>
      </c>
      <c r="H127" s="3">
        <v>0.53333333333333333</v>
      </c>
      <c r="I127" s="3">
        <v>2.7222222222222223</v>
      </c>
      <c r="J127" s="3">
        <v>0</v>
      </c>
      <c r="K127" s="3">
        <v>0</v>
      </c>
      <c r="L127" s="3">
        <v>5.250333333333332</v>
      </c>
      <c r="M127" s="3">
        <v>5.1111111111111107</v>
      </c>
      <c r="N127" s="3">
        <v>0</v>
      </c>
      <c r="O127" s="3">
        <f>SUM(Table2[[#This Row],[Qualified Social Work Staff Hours]:[Other Social Work Staff Hours]])/Table2[[#This Row],[MDS Census]]</f>
        <v>9.0090090090090086E-2</v>
      </c>
      <c r="P127" s="3">
        <v>5.0666666666666664</v>
      </c>
      <c r="Q127" s="3">
        <v>24.375</v>
      </c>
      <c r="R127" s="3">
        <f>SUM(Table2[[#This Row],[Qualified Activities Professional Hours]:[Other Activities Professional Hours]])/Table2[[#This Row],[MDS Census]]</f>
        <v>0.51894829612220916</v>
      </c>
      <c r="S127" s="3">
        <v>7.2884444444444414</v>
      </c>
      <c r="T127" s="3">
        <v>4.2255555555555562</v>
      </c>
      <c r="U127" s="3">
        <v>0</v>
      </c>
      <c r="V127" s="3">
        <f>SUM(Table2[[#This Row],[Occupational Therapist Hours]:[OT Aide Hours]])/Table2[[#This Row],[MDS Census]]</f>
        <v>0.20294947121034074</v>
      </c>
      <c r="W127" s="3">
        <v>2.6041111111111106</v>
      </c>
      <c r="X127" s="3">
        <v>4.8777777777777755</v>
      </c>
      <c r="Y127" s="3">
        <v>0</v>
      </c>
      <c r="Z127" s="3">
        <f>SUM(Table2[[#This Row],[Physical Therapist (PT) Hours]:[PT Aide Hours]])/Table2[[#This Row],[MDS Census]]</f>
        <v>0.13187818253035638</v>
      </c>
      <c r="AA127" s="3">
        <v>0.14533333333333331</v>
      </c>
      <c r="AB127" s="3">
        <v>0</v>
      </c>
      <c r="AC127" s="3">
        <v>0</v>
      </c>
      <c r="AD127" s="3">
        <v>21.130555555555556</v>
      </c>
      <c r="AE127" s="3">
        <v>0</v>
      </c>
      <c r="AF127" s="3">
        <v>0</v>
      </c>
      <c r="AG127" s="3">
        <v>0</v>
      </c>
      <c r="AH127" s="1" t="s">
        <v>125</v>
      </c>
      <c r="AI127" s="17">
        <v>3</v>
      </c>
      <c r="AJ127" s="1"/>
    </row>
    <row r="128" spans="1:36" x14ac:dyDescent="0.2">
      <c r="A128" s="1" t="s">
        <v>220</v>
      </c>
      <c r="B128" s="1" t="s">
        <v>348</v>
      </c>
      <c r="C128" s="1" t="s">
        <v>507</v>
      </c>
      <c r="D128" s="1" t="s">
        <v>546</v>
      </c>
      <c r="E128" s="3">
        <v>81.166666666666671</v>
      </c>
      <c r="F128" s="3">
        <v>8</v>
      </c>
      <c r="G128" s="3">
        <v>1.0666666666666667</v>
      </c>
      <c r="H128" s="3">
        <v>1.0583333333333333</v>
      </c>
      <c r="I128" s="3">
        <v>3.6</v>
      </c>
      <c r="J128" s="3">
        <v>0</v>
      </c>
      <c r="K128" s="3">
        <v>10.222222222222221</v>
      </c>
      <c r="L128" s="3">
        <v>4.9256666666666682</v>
      </c>
      <c r="M128" s="3">
        <v>15.962666666666662</v>
      </c>
      <c r="N128" s="3">
        <v>0</v>
      </c>
      <c r="O128" s="3">
        <f>SUM(Table2[[#This Row],[Qualified Social Work Staff Hours]:[Other Social Work Staff Hours]])/Table2[[#This Row],[MDS Census]]</f>
        <v>0.19666529774127303</v>
      </c>
      <c r="P128" s="3">
        <v>0</v>
      </c>
      <c r="Q128" s="3">
        <v>15.866333333333328</v>
      </c>
      <c r="R128" s="3">
        <f>SUM(Table2[[#This Row],[Qualified Activities Professional Hours]:[Other Activities Professional Hours]])/Table2[[#This Row],[MDS Census]]</f>
        <v>0.19547843942505125</v>
      </c>
      <c r="S128" s="3">
        <v>20.645333333333337</v>
      </c>
      <c r="T128" s="3">
        <v>26.660777777777771</v>
      </c>
      <c r="U128" s="3">
        <v>0</v>
      </c>
      <c r="V128" s="3">
        <f>SUM(Table2[[#This Row],[Occupational Therapist Hours]:[OT Aide Hours]])/Table2[[#This Row],[MDS Census]]</f>
        <v>0.58282683093771381</v>
      </c>
      <c r="W128" s="3">
        <v>17.490888888888897</v>
      </c>
      <c r="X128" s="3">
        <v>36.065444444444445</v>
      </c>
      <c r="Y128" s="3">
        <v>0</v>
      </c>
      <c r="Z128" s="3">
        <f>SUM(Table2[[#This Row],[Physical Therapist (PT) Hours]:[PT Aide Hours]])/Table2[[#This Row],[MDS Census]]</f>
        <v>0.65983162217659141</v>
      </c>
      <c r="AA128" s="3">
        <v>0</v>
      </c>
      <c r="AB128" s="3">
        <v>5.4459999999999997</v>
      </c>
      <c r="AC128" s="3">
        <v>0</v>
      </c>
      <c r="AD128" s="3">
        <v>0</v>
      </c>
      <c r="AE128" s="3">
        <v>0</v>
      </c>
      <c r="AF128" s="3">
        <v>0</v>
      </c>
      <c r="AG128" s="3">
        <v>0</v>
      </c>
      <c r="AH128" s="1" t="s">
        <v>126</v>
      </c>
      <c r="AI128" s="17">
        <v>3</v>
      </c>
      <c r="AJ128" s="1"/>
    </row>
    <row r="129" spans="1:36" x14ac:dyDescent="0.2">
      <c r="A129" s="1" t="s">
        <v>220</v>
      </c>
      <c r="B129" s="1" t="s">
        <v>349</v>
      </c>
      <c r="C129" s="1" t="s">
        <v>476</v>
      </c>
      <c r="D129" s="1" t="s">
        <v>546</v>
      </c>
      <c r="E129" s="3">
        <v>39.633333333333333</v>
      </c>
      <c r="F129" s="3">
        <v>5.6</v>
      </c>
      <c r="G129" s="3">
        <v>0.21111111111111111</v>
      </c>
      <c r="H129" s="3">
        <v>0.23055555555555557</v>
      </c>
      <c r="I129" s="3">
        <v>2.3250000000000002</v>
      </c>
      <c r="J129" s="3">
        <v>0</v>
      </c>
      <c r="K129" s="3">
        <v>0</v>
      </c>
      <c r="L129" s="3">
        <v>1.6894444444444436</v>
      </c>
      <c r="M129" s="3">
        <v>0</v>
      </c>
      <c r="N129" s="3">
        <v>0</v>
      </c>
      <c r="O129" s="3">
        <f>SUM(Table2[[#This Row],[Qualified Social Work Staff Hours]:[Other Social Work Staff Hours]])/Table2[[#This Row],[MDS Census]]</f>
        <v>0</v>
      </c>
      <c r="P129" s="3">
        <v>0</v>
      </c>
      <c r="Q129" s="3">
        <v>0</v>
      </c>
      <c r="R129" s="3">
        <f>SUM(Table2[[#This Row],[Qualified Activities Professional Hours]:[Other Activities Professional Hours]])/Table2[[#This Row],[MDS Census]]</f>
        <v>0</v>
      </c>
      <c r="S129" s="3">
        <v>2.4277777777777771</v>
      </c>
      <c r="T129" s="3">
        <v>4.6811111111111119</v>
      </c>
      <c r="U129" s="3">
        <v>0</v>
      </c>
      <c r="V129" s="3">
        <f>SUM(Table2[[#This Row],[Occupational Therapist Hours]:[OT Aide Hours]])/Table2[[#This Row],[MDS Census]]</f>
        <v>0.17936641435379871</v>
      </c>
      <c r="W129" s="3">
        <v>1.8470000000000002</v>
      </c>
      <c r="X129" s="3">
        <v>5.9313333333333338</v>
      </c>
      <c r="Y129" s="3">
        <v>0</v>
      </c>
      <c r="Z129" s="3">
        <f>SUM(Table2[[#This Row],[Physical Therapist (PT) Hours]:[PT Aide Hours]])/Table2[[#This Row],[MDS Census]]</f>
        <v>0.19625735912531542</v>
      </c>
      <c r="AA129" s="3">
        <v>0</v>
      </c>
      <c r="AB129" s="3">
        <v>0</v>
      </c>
      <c r="AC129" s="3">
        <v>0</v>
      </c>
      <c r="AD129" s="3">
        <v>0</v>
      </c>
      <c r="AE129" s="3">
        <v>0</v>
      </c>
      <c r="AF129" s="3">
        <v>0</v>
      </c>
      <c r="AG129" s="3">
        <v>0</v>
      </c>
      <c r="AH129" s="1" t="s">
        <v>127</v>
      </c>
      <c r="AI129" s="17">
        <v>3</v>
      </c>
      <c r="AJ129" s="1"/>
    </row>
    <row r="130" spans="1:36" x14ac:dyDescent="0.2">
      <c r="A130" s="1" t="s">
        <v>220</v>
      </c>
      <c r="B130" s="1" t="s">
        <v>350</v>
      </c>
      <c r="C130" s="1" t="s">
        <v>465</v>
      </c>
      <c r="D130" s="1" t="s">
        <v>546</v>
      </c>
      <c r="E130" s="3">
        <v>16.333333333333332</v>
      </c>
      <c r="F130" s="3">
        <v>0</v>
      </c>
      <c r="G130" s="3">
        <v>0.33333333333333331</v>
      </c>
      <c r="H130" s="3">
        <v>6.6666666666666666E-2</v>
      </c>
      <c r="I130" s="3">
        <v>0.54233333333333333</v>
      </c>
      <c r="J130" s="3">
        <v>0</v>
      </c>
      <c r="K130" s="3">
        <v>0</v>
      </c>
      <c r="L130" s="3">
        <v>0.94366666666666643</v>
      </c>
      <c r="M130" s="3">
        <v>2.2222222222222223</v>
      </c>
      <c r="N130" s="3">
        <v>0</v>
      </c>
      <c r="O130" s="3">
        <f>SUM(Table2[[#This Row],[Qualified Social Work Staff Hours]:[Other Social Work Staff Hours]])/Table2[[#This Row],[MDS Census]]</f>
        <v>0.1360544217687075</v>
      </c>
      <c r="P130" s="3">
        <v>5.5111111111111111</v>
      </c>
      <c r="Q130" s="3">
        <v>6.3069999999999986</v>
      </c>
      <c r="R130" s="3">
        <f>SUM(Table2[[#This Row],[Qualified Activities Professional Hours]:[Other Activities Professional Hours]])/Table2[[#This Row],[MDS Census]]</f>
        <v>0.72355782312925165</v>
      </c>
      <c r="S130" s="3">
        <v>2.9296666666666664</v>
      </c>
      <c r="T130" s="3">
        <v>0</v>
      </c>
      <c r="U130" s="3">
        <v>0</v>
      </c>
      <c r="V130" s="3">
        <f>SUM(Table2[[#This Row],[Occupational Therapist Hours]:[OT Aide Hours]])/Table2[[#This Row],[MDS Census]]</f>
        <v>0.17936734693877551</v>
      </c>
      <c r="W130" s="3">
        <v>0.3143333333333333</v>
      </c>
      <c r="X130" s="3">
        <v>1.3854444444444443</v>
      </c>
      <c r="Y130" s="3">
        <v>0</v>
      </c>
      <c r="Z130" s="3">
        <f>SUM(Table2[[#This Row],[Physical Therapist (PT) Hours]:[PT Aide Hours]])/Table2[[#This Row],[MDS Census]]</f>
        <v>0.10406802721088435</v>
      </c>
      <c r="AA130" s="3">
        <v>0</v>
      </c>
      <c r="AB130" s="3">
        <v>0</v>
      </c>
      <c r="AC130" s="3">
        <v>0</v>
      </c>
      <c r="AD130" s="3">
        <v>0</v>
      </c>
      <c r="AE130" s="3">
        <v>0</v>
      </c>
      <c r="AF130" s="3">
        <v>0</v>
      </c>
      <c r="AG130" s="3">
        <v>0</v>
      </c>
      <c r="AH130" s="1" t="s">
        <v>128</v>
      </c>
      <c r="AI130" s="17">
        <v>3</v>
      </c>
      <c r="AJ130" s="1"/>
    </row>
    <row r="131" spans="1:36" x14ac:dyDescent="0.2">
      <c r="A131" s="1" t="s">
        <v>220</v>
      </c>
      <c r="B131" s="1" t="s">
        <v>351</v>
      </c>
      <c r="C131" s="1" t="s">
        <v>461</v>
      </c>
      <c r="D131" s="1" t="s">
        <v>549</v>
      </c>
      <c r="E131" s="3">
        <v>95.37777777777778</v>
      </c>
      <c r="F131" s="3">
        <v>5.4222222222222225</v>
      </c>
      <c r="G131" s="3">
        <v>0.67222222222222228</v>
      </c>
      <c r="H131" s="3">
        <v>1.0722222222222222</v>
      </c>
      <c r="I131" s="3">
        <v>2.15</v>
      </c>
      <c r="J131" s="3">
        <v>0</v>
      </c>
      <c r="K131" s="3">
        <v>0</v>
      </c>
      <c r="L131" s="3">
        <v>2.5508888888888892</v>
      </c>
      <c r="M131" s="3">
        <v>5.0166666666666666</v>
      </c>
      <c r="N131" s="3">
        <v>4.6222222222222218</v>
      </c>
      <c r="O131" s="3">
        <f>SUM(Table2[[#This Row],[Qualified Social Work Staff Hours]:[Other Social Work Staff Hours]])/Table2[[#This Row],[MDS Census]]</f>
        <v>0.10106011183597391</v>
      </c>
      <c r="P131" s="3">
        <v>5.2444444444444445</v>
      </c>
      <c r="Q131" s="3">
        <v>14.452777777777778</v>
      </c>
      <c r="R131" s="3">
        <f>SUM(Table2[[#This Row],[Qualified Activities Professional Hours]:[Other Activities Professional Hours]])/Table2[[#This Row],[MDS Census]]</f>
        <v>0.20651794035414725</v>
      </c>
      <c r="S131" s="3">
        <v>4.8241111111111117</v>
      </c>
      <c r="T131" s="3">
        <v>10.463666666666667</v>
      </c>
      <c r="U131" s="3">
        <v>0</v>
      </c>
      <c r="V131" s="3">
        <f>SUM(Table2[[#This Row],[Occupational Therapist Hours]:[OT Aide Hours]])/Table2[[#This Row],[MDS Census]]</f>
        <v>0.1602865796831314</v>
      </c>
      <c r="W131" s="3">
        <v>4.610888888888887</v>
      </c>
      <c r="X131" s="3">
        <v>8.1263333333333314</v>
      </c>
      <c r="Y131" s="3">
        <v>0</v>
      </c>
      <c r="Z131" s="3">
        <f>SUM(Table2[[#This Row],[Physical Therapist (PT) Hours]:[PT Aide Hours]])/Table2[[#This Row],[MDS Census]]</f>
        <v>0.13354496738117425</v>
      </c>
      <c r="AA131" s="3">
        <v>0</v>
      </c>
      <c r="AB131" s="3">
        <v>0</v>
      </c>
      <c r="AC131" s="3">
        <v>0</v>
      </c>
      <c r="AD131" s="3">
        <v>0</v>
      </c>
      <c r="AE131" s="3">
        <v>0</v>
      </c>
      <c r="AF131" s="3">
        <v>0</v>
      </c>
      <c r="AG131" s="3">
        <v>0</v>
      </c>
      <c r="AH131" s="1" t="s">
        <v>129</v>
      </c>
      <c r="AI131" s="17">
        <v>3</v>
      </c>
      <c r="AJ131" s="1"/>
    </row>
    <row r="132" spans="1:36" x14ac:dyDescent="0.2">
      <c r="A132" s="1" t="s">
        <v>220</v>
      </c>
      <c r="B132" s="1" t="s">
        <v>352</v>
      </c>
      <c r="C132" s="1" t="s">
        <v>444</v>
      </c>
      <c r="D132" s="1" t="s">
        <v>545</v>
      </c>
      <c r="E132" s="3">
        <v>227.0888888888889</v>
      </c>
      <c r="F132" s="3">
        <v>36.631444444444448</v>
      </c>
      <c r="G132" s="3">
        <v>0.64444444444444449</v>
      </c>
      <c r="H132" s="3">
        <v>0.53333333333333333</v>
      </c>
      <c r="I132" s="3">
        <v>10.45</v>
      </c>
      <c r="J132" s="3">
        <v>0</v>
      </c>
      <c r="K132" s="3">
        <v>0</v>
      </c>
      <c r="L132" s="3">
        <v>7.8356666666666674</v>
      </c>
      <c r="M132" s="3">
        <v>5.6888888888888891</v>
      </c>
      <c r="N132" s="3">
        <v>9.9166666666666661</v>
      </c>
      <c r="O132" s="3">
        <f>SUM(Table2[[#This Row],[Qualified Social Work Staff Hours]:[Other Social Work Staff Hours]])/Table2[[#This Row],[MDS Census]]</f>
        <v>6.8720031314218596E-2</v>
      </c>
      <c r="P132" s="3">
        <v>5.6888888888888891</v>
      </c>
      <c r="Q132" s="3">
        <v>14.842222222222226</v>
      </c>
      <c r="R132" s="3">
        <f>SUM(Table2[[#This Row],[Qualified Activities Professional Hours]:[Other Activities Professional Hours]])/Table2[[#This Row],[MDS Census]]</f>
        <v>9.0410020549955977E-2</v>
      </c>
      <c r="S132" s="3">
        <v>14.484777777777785</v>
      </c>
      <c r="T132" s="3">
        <v>14.949000000000005</v>
      </c>
      <c r="U132" s="3">
        <v>0</v>
      </c>
      <c r="V132" s="3">
        <f>SUM(Table2[[#This Row],[Occupational Therapist Hours]:[OT Aide Hours]])/Table2[[#This Row],[MDS Census]]</f>
        <v>0.12961346511400337</v>
      </c>
      <c r="W132" s="3">
        <v>15.985222222222223</v>
      </c>
      <c r="X132" s="3">
        <v>14.89200000000001</v>
      </c>
      <c r="Y132" s="3">
        <v>0</v>
      </c>
      <c r="Z132" s="3">
        <f>SUM(Table2[[#This Row],[Physical Therapist (PT) Hours]:[PT Aide Hours]])/Table2[[#This Row],[MDS Census]]</f>
        <v>0.13596976220765244</v>
      </c>
      <c r="AA132" s="3">
        <v>0</v>
      </c>
      <c r="AB132" s="3">
        <v>0</v>
      </c>
      <c r="AC132" s="3">
        <v>0</v>
      </c>
      <c r="AD132" s="3">
        <v>0</v>
      </c>
      <c r="AE132" s="3">
        <v>0</v>
      </c>
      <c r="AF132" s="3">
        <v>0</v>
      </c>
      <c r="AG132" s="3">
        <v>0</v>
      </c>
      <c r="AH132" s="1" t="s">
        <v>130</v>
      </c>
      <c r="AI132" s="17">
        <v>3</v>
      </c>
      <c r="AJ132" s="1"/>
    </row>
    <row r="133" spans="1:36" x14ac:dyDescent="0.2">
      <c r="A133" s="1" t="s">
        <v>220</v>
      </c>
      <c r="B133" s="1" t="s">
        <v>353</v>
      </c>
      <c r="C133" s="1" t="s">
        <v>445</v>
      </c>
      <c r="D133" s="1" t="s">
        <v>557</v>
      </c>
      <c r="E133" s="3">
        <v>48.3</v>
      </c>
      <c r="F133" s="3">
        <v>5.4222222222222225</v>
      </c>
      <c r="G133" s="3">
        <v>0.25</v>
      </c>
      <c r="H133" s="3">
        <v>0.13333333333333333</v>
      </c>
      <c r="I133" s="3">
        <v>4.5399999999999991</v>
      </c>
      <c r="J133" s="3">
        <v>0</v>
      </c>
      <c r="K133" s="3">
        <v>0</v>
      </c>
      <c r="L133" s="3">
        <v>0.39144444444444443</v>
      </c>
      <c r="M133" s="3">
        <v>0.16666666666666666</v>
      </c>
      <c r="N133" s="3">
        <v>5.7051111111111101</v>
      </c>
      <c r="O133" s="3">
        <f>SUM(Table2[[#This Row],[Qualified Social Work Staff Hours]:[Other Social Work Staff Hours]])/Table2[[#This Row],[MDS Census]]</f>
        <v>0.12156889809063721</v>
      </c>
      <c r="P133" s="3">
        <v>4.2666666666666666</v>
      </c>
      <c r="Q133" s="3">
        <v>9.3257777777777751</v>
      </c>
      <c r="R133" s="3">
        <f>SUM(Table2[[#This Row],[Qualified Activities Professional Hours]:[Other Activities Professional Hours]])/Table2[[#This Row],[MDS Census]]</f>
        <v>0.28141706924315618</v>
      </c>
      <c r="S133" s="3">
        <v>0.56111111111111123</v>
      </c>
      <c r="T133" s="3">
        <v>5.6582222222222223</v>
      </c>
      <c r="U133" s="3">
        <v>0</v>
      </c>
      <c r="V133" s="3">
        <f>SUM(Table2[[#This Row],[Occupational Therapist Hours]:[OT Aide Hours]])/Table2[[#This Row],[MDS Census]]</f>
        <v>0.12876466528640443</v>
      </c>
      <c r="W133" s="3">
        <v>0.68166666666666664</v>
      </c>
      <c r="X133" s="3">
        <v>3.6665555555555565</v>
      </c>
      <c r="Y133" s="3">
        <v>0</v>
      </c>
      <c r="Z133" s="3">
        <f>SUM(Table2[[#This Row],[Physical Therapist (PT) Hours]:[PT Aide Hours]])/Table2[[#This Row],[MDS Census]]</f>
        <v>9.0025304807913514E-2</v>
      </c>
      <c r="AA133" s="3">
        <v>0</v>
      </c>
      <c r="AB133" s="3">
        <v>0</v>
      </c>
      <c r="AC133" s="3">
        <v>0</v>
      </c>
      <c r="AD133" s="3">
        <v>0</v>
      </c>
      <c r="AE133" s="3">
        <v>0</v>
      </c>
      <c r="AF133" s="3">
        <v>0</v>
      </c>
      <c r="AG133" s="3">
        <v>0</v>
      </c>
      <c r="AH133" s="1" t="s">
        <v>131</v>
      </c>
      <c r="AI133" s="17">
        <v>3</v>
      </c>
      <c r="AJ133" s="1"/>
    </row>
    <row r="134" spans="1:36" x14ac:dyDescent="0.2">
      <c r="A134" s="1" t="s">
        <v>220</v>
      </c>
      <c r="B134" s="1" t="s">
        <v>354</v>
      </c>
      <c r="C134" s="1" t="s">
        <v>508</v>
      </c>
      <c r="D134" s="1" t="s">
        <v>548</v>
      </c>
      <c r="E134" s="3">
        <v>85.055555555555557</v>
      </c>
      <c r="F134" s="3">
        <v>5.8666666666666663</v>
      </c>
      <c r="G134" s="3">
        <v>0</v>
      </c>
      <c r="H134" s="3">
        <v>0</v>
      </c>
      <c r="I134" s="3">
        <v>3.6555555555555554</v>
      </c>
      <c r="J134" s="3">
        <v>0</v>
      </c>
      <c r="K134" s="3">
        <v>0</v>
      </c>
      <c r="L134" s="3">
        <v>5.524111111111111</v>
      </c>
      <c r="M134" s="3">
        <v>5.6</v>
      </c>
      <c r="N134" s="3">
        <v>2.4444444444444446</v>
      </c>
      <c r="O134" s="3">
        <f>SUM(Table2[[#This Row],[Qualified Social Work Staff Hours]:[Other Social Work Staff Hours]])/Table2[[#This Row],[MDS Census]]</f>
        <v>9.4578706727628997E-2</v>
      </c>
      <c r="P134" s="3">
        <v>4.8183333333333334</v>
      </c>
      <c r="Q134" s="3">
        <v>13.036111111111111</v>
      </c>
      <c r="R134" s="3">
        <f>SUM(Table2[[#This Row],[Qualified Activities Professional Hours]:[Other Activities Professional Hours]])/Table2[[#This Row],[MDS Census]]</f>
        <v>0.20991508817766169</v>
      </c>
      <c r="S134" s="3">
        <v>5.2608888888888901</v>
      </c>
      <c r="T134" s="3">
        <v>15.954999999999995</v>
      </c>
      <c r="U134" s="3">
        <v>0</v>
      </c>
      <c r="V134" s="3">
        <f>SUM(Table2[[#This Row],[Occupational Therapist Hours]:[OT Aide Hours]])/Table2[[#This Row],[MDS Census]]</f>
        <v>0.24943566296538203</v>
      </c>
      <c r="W134" s="3">
        <v>9.8525555555555577</v>
      </c>
      <c r="X134" s="3">
        <v>18.656888888888886</v>
      </c>
      <c r="Y134" s="3">
        <v>4.6273333333333335</v>
      </c>
      <c r="Z134" s="3">
        <f>SUM(Table2[[#This Row],[Physical Therapist (PT) Hours]:[PT Aide Hours]])/Table2[[#This Row],[MDS Census]]</f>
        <v>0.38958981058131942</v>
      </c>
      <c r="AA134" s="3">
        <v>0</v>
      </c>
      <c r="AB134" s="3">
        <v>0</v>
      </c>
      <c r="AC134" s="3">
        <v>0</v>
      </c>
      <c r="AD134" s="3">
        <v>0</v>
      </c>
      <c r="AE134" s="3">
        <v>0</v>
      </c>
      <c r="AF134" s="3">
        <v>0</v>
      </c>
      <c r="AG134" s="3">
        <v>0</v>
      </c>
      <c r="AH134" s="1" t="s">
        <v>132</v>
      </c>
      <c r="AI134" s="17">
        <v>3</v>
      </c>
      <c r="AJ134" s="1"/>
    </row>
    <row r="135" spans="1:36" x14ac:dyDescent="0.2">
      <c r="A135" s="1" t="s">
        <v>220</v>
      </c>
      <c r="B135" s="1" t="s">
        <v>355</v>
      </c>
      <c r="C135" s="1" t="s">
        <v>509</v>
      </c>
      <c r="D135" s="1" t="s">
        <v>538</v>
      </c>
      <c r="E135" s="3">
        <v>23.244444444444444</v>
      </c>
      <c r="F135" s="3">
        <v>5.5111111111111111</v>
      </c>
      <c r="G135" s="3">
        <v>0.43333333333333335</v>
      </c>
      <c r="H135" s="3">
        <v>0.13055555555555556</v>
      </c>
      <c r="I135" s="3">
        <v>1.0666666666666667</v>
      </c>
      <c r="J135" s="3">
        <v>0</v>
      </c>
      <c r="K135" s="3">
        <v>0</v>
      </c>
      <c r="L135" s="3">
        <v>1.7370000000000005</v>
      </c>
      <c r="M135" s="3">
        <v>5.4972222222222218</v>
      </c>
      <c r="N135" s="3">
        <v>0</v>
      </c>
      <c r="O135" s="3">
        <f>SUM(Table2[[#This Row],[Qualified Social Work Staff Hours]:[Other Social Work Staff Hours]])/Table2[[#This Row],[MDS Census]]</f>
        <v>0.23649617590822178</v>
      </c>
      <c r="P135" s="3">
        <v>6.8638888888888889</v>
      </c>
      <c r="Q135" s="3">
        <v>0</v>
      </c>
      <c r="R135" s="3">
        <f>SUM(Table2[[#This Row],[Qualified Activities Professional Hours]:[Other Activities Professional Hours]])/Table2[[#This Row],[MDS Census]]</f>
        <v>0.29529158699808794</v>
      </c>
      <c r="S135" s="3">
        <v>4.4626666666666663</v>
      </c>
      <c r="T135" s="3">
        <v>1.5738888888888887</v>
      </c>
      <c r="U135" s="3">
        <v>0</v>
      </c>
      <c r="V135" s="3">
        <f>SUM(Table2[[#This Row],[Occupational Therapist Hours]:[OT Aide Hours]])/Table2[[#This Row],[MDS Census]]</f>
        <v>0.25969885277246652</v>
      </c>
      <c r="W135" s="3">
        <v>2.9818888888888897</v>
      </c>
      <c r="X135" s="3">
        <v>1.747555555555556</v>
      </c>
      <c r="Y135" s="3">
        <v>0</v>
      </c>
      <c r="Z135" s="3">
        <f>SUM(Table2[[#This Row],[Physical Therapist (PT) Hours]:[PT Aide Hours]])/Table2[[#This Row],[MDS Census]]</f>
        <v>0.20346558317399624</v>
      </c>
      <c r="AA135" s="3">
        <v>0</v>
      </c>
      <c r="AB135" s="3">
        <v>0</v>
      </c>
      <c r="AC135" s="3">
        <v>0</v>
      </c>
      <c r="AD135" s="3">
        <v>0</v>
      </c>
      <c r="AE135" s="3">
        <v>0</v>
      </c>
      <c r="AF135" s="3">
        <v>0</v>
      </c>
      <c r="AG135" s="3">
        <v>0</v>
      </c>
      <c r="AH135" s="1" t="s">
        <v>133</v>
      </c>
      <c r="AI135" s="17">
        <v>3</v>
      </c>
      <c r="AJ135" s="1"/>
    </row>
    <row r="136" spans="1:36" x14ac:dyDescent="0.2">
      <c r="A136" s="1" t="s">
        <v>220</v>
      </c>
      <c r="B136" s="1" t="s">
        <v>356</v>
      </c>
      <c r="C136" s="1" t="s">
        <v>510</v>
      </c>
      <c r="D136" s="1" t="s">
        <v>541</v>
      </c>
      <c r="E136" s="3">
        <v>75.099999999999994</v>
      </c>
      <c r="F136" s="3">
        <v>5.5111111111111111</v>
      </c>
      <c r="G136" s="3">
        <v>0.22222222222222221</v>
      </c>
      <c r="H136" s="3">
        <v>0.43333333333333335</v>
      </c>
      <c r="I136" s="3">
        <v>2.1333333333333333</v>
      </c>
      <c r="J136" s="3">
        <v>0</v>
      </c>
      <c r="K136" s="3">
        <v>0</v>
      </c>
      <c r="L136" s="3">
        <v>5.7231111111111117</v>
      </c>
      <c r="M136" s="3">
        <v>4.7566666666666659</v>
      </c>
      <c r="N136" s="3">
        <v>5.9127777777777766</v>
      </c>
      <c r="O136" s="3">
        <f>SUM(Table2[[#This Row],[Qualified Social Work Staff Hours]:[Other Social Work Staff Hours]])/Table2[[#This Row],[MDS Census]]</f>
        <v>0.14206983281550523</v>
      </c>
      <c r="P136" s="3">
        <v>5.4795555555555548</v>
      </c>
      <c r="Q136" s="3">
        <v>1.0712222222222223</v>
      </c>
      <c r="R136" s="3">
        <f>SUM(Table2[[#This Row],[Qualified Activities Professional Hours]:[Other Activities Professional Hours]])/Table2[[#This Row],[MDS Census]]</f>
        <v>8.7227400503033001E-2</v>
      </c>
      <c r="S136" s="3">
        <v>6.5168888888888912</v>
      </c>
      <c r="T136" s="3">
        <v>5.4639999999999995</v>
      </c>
      <c r="U136" s="3">
        <v>0</v>
      </c>
      <c r="V136" s="3">
        <f>SUM(Table2[[#This Row],[Occupational Therapist Hours]:[OT Aide Hours]])/Table2[[#This Row],[MDS Census]]</f>
        <v>0.15953247521822761</v>
      </c>
      <c r="W136" s="3">
        <v>5.0962222222222211</v>
      </c>
      <c r="X136" s="3">
        <v>11.036888888888893</v>
      </c>
      <c r="Y136" s="3">
        <v>0</v>
      </c>
      <c r="Z136" s="3">
        <f>SUM(Table2[[#This Row],[Physical Therapist (PT) Hours]:[PT Aide Hours]])/Table2[[#This Row],[MDS Census]]</f>
        <v>0.21482171918922921</v>
      </c>
      <c r="AA136" s="3">
        <v>0</v>
      </c>
      <c r="AB136" s="3">
        <v>0</v>
      </c>
      <c r="AC136" s="3">
        <v>0</v>
      </c>
      <c r="AD136" s="3">
        <v>0</v>
      </c>
      <c r="AE136" s="3">
        <v>0</v>
      </c>
      <c r="AF136" s="3">
        <v>0</v>
      </c>
      <c r="AG136" s="3">
        <v>0</v>
      </c>
      <c r="AH136" s="1" t="s">
        <v>134</v>
      </c>
      <c r="AI136" s="17">
        <v>3</v>
      </c>
      <c r="AJ136" s="1"/>
    </row>
    <row r="137" spans="1:36" x14ac:dyDescent="0.2">
      <c r="A137" s="1" t="s">
        <v>220</v>
      </c>
      <c r="B137" s="1" t="s">
        <v>357</v>
      </c>
      <c r="C137" s="1" t="s">
        <v>511</v>
      </c>
      <c r="D137" s="1" t="s">
        <v>549</v>
      </c>
      <c r="E137" s="3">
        <v>42.7</v>
      </c>
      <c r="F137" s="3">
        <v>5.4222222222222225</v>
      </c>
      <c r="G137" s="3">
        <v>0.7</v>
      </c>
      <c r="H137" s="3">
        <v>0.43333333333333335</v>
      </c>
      <c r="I137" s="3">
        <v>1.3638888888888889</v>
      </c>
      <c r="J137" s="3">
        <v>0</v>
      </c>
      <c r="K137" s="3">
        <v>0</v>
      </c>
      <c r="L137" s="3">
        <v>4.6032222222222234</v>
      </c>
      <c r="M137" s="3">
        <v>2.3111111111111109</v>
      </c>
      <c r="N137" s="3">
        <v>0</v>
      </c>
      <c r="O137" s="3">
        <f>SUM(Table2[[#This Row],[Qualified Social Work Staff Hours]:[Other Social Work Staff Hours]])/Table2[[#This Row],[MDS Census]]</f>
        <v>5.4124381993234445E-2</v>
      </c>
      <c r="P137" s="3">
        <v>5.1460000000000008</v>
      </c>
      <c r="Q137" s="3">
        <v>6.4674444444444452</v>
      </c>
      <c r="R137" s="3">
        <f>SUM(Table2[[#This Row],[Qualified Activities Professional Hours]:[Other Activities Professional Hours]])/Table2[[#This Row],[MDS Census]]</f>
        <v>0.27197762164975281</v>
      </c>
      <c r="S137" s="3">
        <v>5.5111111111111111</v>
      </c>
      <c r="T137" s="3">
        <v>5.8656666666666659</v>
      </c>
      <c r="U137" s="3">
        <v>0</v>
      </c>
      <c r="V137" s="3">
        <f>SUM(Table2[[#This Row],[Occupational Therapist Hours]:[OT Aide Hours]])/Table2[[#This Row],[MDS Census]]</f>
        <v>0.26643507676294559</v>
      </c>
      <c r="W137" s="3">
        <v>4.3137777777777782</v>
      </c>
      <c r="X137" s="3">
        <v>4.0096666666666669</v>
      </c>
      <c r="Y137" s="3">
        <v>0</v>
      </c>
      <c r="Z137" s="3">
        <f>SUM(Table2[[#This Row],[Physical Therapist (PT) Hours]:[PT Aide Hours]])/Table2[[#This Row],[MDS Census]]</f>
        <v>0.19492844132188392</v>
      </c>
      <c r="AA137" s="3">
        <v>0</v>
      </c>
      <c r="AB137" s="3">
        <v>0</v>
      </c>
      <c r="AC137" s="3">
        <v>0</v>
      </c>
      <c r="AD137" s="3">
        <v>0</v>
      </c>
      <c r="AE137" s="3">
        <v>0</v>
      </c>
      <c r="AF137" s="3">
        <v>0</v>
      </c>
      <c r="AG137" s="3">
        <v>0</v>
      </c>
      <c r="AH137" s="1" t="s">
        <v>135</v>
      </c>
      <c r="AI137" s="17">
        <v>3</v>
      </c>
      <c r="AJ137" s="1"/>
    </row>
    <row r="138" spans="1:36" x14ac:dyDescent="0.2">
      <c r="A138" s="1" t="s">
        <v>220</v>
      </c>
      <c r="B138" s="1" t="s">
        <v>358</v>
      </c>
      <c r="C138" s="1" t="s">
        <v>465</v>
      </c>
      <c r="D138" s="1" t="s">
        <v>547</v>
      </c>
      <c r="E138" s="3">
        <v>112.23333333333333</v>
      </c>
      <c r="F138" s="3">
        <v>0</v>
      </c>
      <c r="G138" s="3">
        <v>1.1555555555555554</v>
      </c>
      <c r="H138" s="3">
        <v>0.66111111111111109</v>
      </c>
      <c r="I138" s="3">
        <v>5.5111111111111111</v>
      </c>
      <c r="J138" s="3">
        <v>0</v>
      </c>
      <c r="K138" s="3">
        <v>0</v>
      </c>
      <c r="L138" s="3">
        <v>7.1583333333333332</v>
      </c>
      <c r="M138" s="3">
        <v>8.8111111111111118</v>
      </c>
      <c r="N138" s="3">
        <v>0</v>
      </c>
      <c r="O138" s="3">
        <f>SUM(Table2[[#This Row],[Qualified Social Work Staff Hours]:[Other Social Work Staff Hours]])/Table2[[#This Row],[MDS Census]]</f>
        <v>7.8507078507078512E-2</v>
      </c>
      <c r="P138" s="3">
        <v>5.333333333333333</v>
      </c>
      <c r="Q138" s="3">
        <v>9.1972222222222229</v>
      </c>
      <c r="R138" s="3">
        <f>SUM(Table2[[#This Row],[Qualified Activities Professional Hours]:[Other Activities Professional Hours]])/Table2[[#This Row],[MDS Census]]</f>
        <v>0.12946737946737946</v>
      </c>
      <c r="S138" s="3">
        <v>9.0533333333333275</v>
      </c>
      <c r="T138" s="3">
        <v>4.9805555555555552</v>
      </c>
      <c r="U138" s="3">
        <v>0</v>
      </c>
      <c r="V138" s="3">
        <f>SUM(Table2[[#This Row],[Occupational Therapist Hours]:[OT Aide Hours]])/Table2[[#This Row],[MDS Census]]</f>
        <v>0.12504207504207498</v>
      </c>
      <c r="W138" s="3">
        <v>10.075555555555553</v>
      </c>
      <c r="X138" s="3">
        <v>10.03888888888889</v>
      </c>
      <c r="Y138" s="3">
        <v>0</v>
      </c>
      <c r="Z138" s="3">
        <f>SUM(Table2[[#This Row],[Physical Therapist (PT) Hours]:[PT Aide Hours]])/Table2[[#This Row],[MDS Census]]</f>
        <v>0.17921987921987922</v>
      </c>
      <c r="AA138" s="3">
        <v>0</v>
      </c>
      <c r="AB138" s="3">
        <v>0</v>
      </c>
      <c r="AC138" s="3">
        <v>0</v>
      </c>
      <c r="AD138" s="3">
        <v>0</v>
      </c>
      <c r="AE138" s="3">
        <v>0</v>
      </c>
      <c r="AF138" s="3">
        <v>0</v>
      </c>
      <c r="AG138" s="3">
        <v>0</v>
      </c>
      <c r="AH138" s="1" t="s">
        <v>136</v>
      </c>
      <c r="AI138" s="17">
        <v>3</v>
      </c>
      <c r="AJ138" s="1"/>
    </row>
    <row r="139" spans="1:36" x14ac:dyDescent="0.2">
      <c r="A139" s="1" t="s">
        <v>220</v>
      </c>
      <c r="B139" s="1" t="s">
        <v>359</v>
      </c>
      <c r="C139" s="1" t="s">
        <v>461</v>
      </c>
      <c r="D139" s="1" t="s">
        <v>549</v>
      </c>
      <c r="E139" s="3">
        <v>88.022222222222226</v>
      </c>
      <c r="F139" s="3">
        <v>5.2444444444444445</v>
      </c>
      <c r="G139" s="3">
        <v>0.4</v>
      </c>
      <c r="H139" s="3">
        <v>0.13333333333333333</v>
      </c>
      <c r="I139" s="3">
        <v>2.4166666666666665</v>
      </c>
      <c r="J139" s="3">
        <v>0</v>
      </c>
      <c r="K139" s="3">
        <v>0</v>
      </c>
      <c r="L139" s="3">
        <v>2.746666666666667</v>
      </c>
      <c r="M139" s="3">
        <v>0</v>
      </c>
      <c r="N139" s="3">
        <v>5.158222222222224</v>
      </c>
      <c r="O139" s="3">
        <f>SUM(Table2[[#This Row],[Qualified Social Work Staff Hours]:[Other Social Work Staff Hours]])/Table2[[#This Row],[MDS Census]]</f>
        <v>5.8601363292097974E-2</v>
      </c>
      <c r="P139" s="3">
        <v>3.6444444444444444</v>
      </c>
      <c r="Q139" s="3">
        <v>5.6660000000000013</v>
      </c>
      <c r="R139" s="3">
        <f>SUM(Table2[[#This Row],[Qualified Activities Professional Hours]:[Other Activities Professional Hours]])/Table2[[#This Row],[MDS Census]]</f>
        <v>0.10577379449633932</v>
      </c>
      <c r="S139" s="3">
        <v>1.1143333333333334</v>
      </c>
      <c r="T139" s="3">
        <v>4.7362222222222226</v>
      </c>
      <c r="U139" s="3">
        <v>0</v>
      </c>
      <c r="V139" s="3">
        <f>SUM(Table2[[#This Row],[Occupational Therapist Hours]:[OT Aide Hours]])/Table2[[#This Row],[MDS Census]]</f>
        <v>6.6466801312799806E-2</v>
      </c>
      <c r="W139" s="3">
        <v>1.5010000000000001</v>
      </c>
      <c r="X139" s="3">
        <v>10.144777777777774</v>
      </c>
      <c r="Y139" s="3">
        <v>0</v>
      </c>
      <c r="Z139" s="3">
        <f>SUM(Table2[[#This Row],[Physical Therapist (PT) Hours]:[PT Aide Hours]])/Table2[[#This Row],[MDS Census]]</f>
        <v>0.13230497349154249</v>
      </c>
      <c r="AA139" s="3">
        <v>0</v>
      </c>
      <c r="AB139" s="3">
        <v>0</v>
      </c>
      <c r="AC139" s="3">
        <v>0</v>
      </c>
      <c r="AD139" s="3">
        <v>0</v>
      </c>
      <c r="AE139" s="3">
        <v>0</v>
      </c>
      <c r="AF139" s="3">
        <v>0</v>
      </c>
      <c r="AG139" s="3">
        <v>0</v>
      </c>
      <c r="AH139" s="1" t="s">
        <v>137</v>
      </c>
      <c r="AI139" s="17">
        <v>3</v>
      </c>
      <c r="AJ139" s="1"/>
    </row>
    <row r="140" spans="1:36" x14ac:dyDescent="0.2">
      <c r="A140" s="1" t="s">
        <v>220</v>
      </c>
      <c r="B140" s="1" t="s">
        <v>360</v>
      </c>
      <c r="C140" s="1" t="s">
        <v>462</v>
      </c>
      <c r="D140" s="1" t="s">
        <v>540</v>
      </c>
      <c r="E140" s="3">
        <v>64.75555555555556</v>
      </c>
      <c r="F140" s="3">
        <v>5.0666666666666664</v>
      </c>
      <c r="G140" s="3">
        <v>0.33333333333333331</v>
      </c>
      <c r="H140" s="3">
        <v>0.59166666666666667</v>
      </c>
      <c r="I140" s="3">
        <v>5.4222222222222225</v>
      </c>
      <c r="J140" s="3">
        <v>0</v>
      </c>
      <c r="K140" s="3">
        <v>0</v>
      </c>
      <c r="L140" s="3">
        <v>3.1190000000000011</v>
      </c>
      <c r="M140" s="3">
        <v>16.741666666666667</v>
      </c>
      <c r="N140" s="3">
        <v>0</v>
      </c>
      <c r="O140" s="3">
        <f>SUM(Table2[[#This Row],[Qualified Social Work Staff Hours]:[Other Social Work Staff Hours]])/Table2[[#This Row],[MDS Census]]</f>
        <v>0.25853637611530539</v>
      </c>
      <c r="P140" s="3">
        <v>5.4222222222222225</v>
      </c>
      <c r="Q140" s="3">
        <v>36.011111111111113</v>
      </c>
      <c r="R140" s="3">
        <f>SUM(Table2[[#This Row],[Qualified Activities Professional Hours]:[Other Activities Professional Hours]])/Table2[[#This Row],[MDS Census]]</f>
        <v>0.63984214138641049</v>
      </c>
      <c r="S140" s="3">
        <v>7.5091111111111104</v>
      </c>
      <c r="T140" s="3">
        <v>4.2511111111111131</v>
      </c>
      <c r="U140" s="3">
        <v>0</v>
      </c>
      <c r="V140" s="3">
        <f>SUM(Table2[[#This Row],[Occupational Therapist Hours]:[OT Aide Hours]])/Table2[[#This Row],[MDS Census]]</f>
        <v>0.18160947151681539</v>
      </c>
      <c r="W140" s="3">
        <v>5.2662222222222228</v>
      </c>
      <c r="X140" s="3">
        <v>9.2241111111111085</v>
      </c>
      <c r="Y140" s="3">
        <v>0</v>
      </c>
      <c r="Z140" s="3">
        <f>SUM(Table2[[#This Row],[Physical Therapist (PT) Hours]:[PT Aide Hours]])/Table2[[#This Row],[MDS Census]]</f>
        <v>0.22376973232669867</v>
      </c>
      <c r="AA140" s="3">
        <v>0</v>
      </c>
      <c r="AB140" s="3">
        <v>0</v>
      </c>
      <c r="AC140" s="3">
        <v>0</v>
      </c>
      <c r="AD140" s="3">
        <v>4.802777777777778</v>
      </c>
      <c r="AE140" s="3">
        <v>0</v>
      </c>
      <c r="AF140" s="3">
        <v>0</v>
      </c>
      <c r="AG140" s="3">
        <v>0</v>
      </c>
      <c r="AH140" s="1" t="s">
        <v>138</v>
      </c>
      <c r="AI140" s="17">
        <v>3</v>
      </c>
      <c r="AJ140" s="1"/>
    </row>
    <row r="141" spans="1:36" x14ac:dyDescent="0.2">
      <c r="A141" s="1" t="s">
        <v>220</v>
      </c>
      <c r="B141" s="1" t="s">
        <v>361</v>
      </c>
      <c r="C141" s="1" t="s">
        <v>442</v>
      </c>
      <c r="D141" s="1" t="s">
        <v>534</v>
      </c>
      <c r="E141" s="3">
        <v>36.044444444444444</v>
      </c>
      <c r="F141" s="3">
        <v>4.0888888888888886</v>
      </c>
      <c r="G141" s="3">
        <v>0.58888888888888891</v>
      </c>
      <c r="H141" s="3">
        <v>0.18933333333333341</v>
      </c>
      <c r="I141" s="3">
        <v>4.8972222222222221</v>
      </c>
      <c r="J141" s="3">
        <v>0</v>
      </c>
      <c r="K141" s="3">
        <v>0</v>
      </c>
      <c r="L141" s="3">
        <v>2.4155555555555561</v>
      </c>
      <c r="M141" s="3">
        <v>5.4722222222222223</v>
      </c>
      <c r="N141" s="3">
        <v>0</v>
      </c>
      <c r="O141" s="3">
        <f>SUM(Table2[[#This Row],[Qualified Social Work Staff Hours]:[Other Social Work Staff Hours]])/Table2[[#This Row],[MDS Census]]</f>
        <v>0.15181874229346487</v>
      </c>
      <c r="P141" s="3">
        <v>4.5277777777777777</v>
      </c>
      <c r="Q141" s="3">
        <v>0</v>
      </c>
      <c r="R141" s="3">
        <f>SUM(Table2[[#This Row],[Qualified Activities Professional Hours]:[Other Activities Professional Hours]])/Table2[[#This Row],[MDS Census]]</f>
        <v>0.12561652281134403</v>
      </c>
      <c r="S141" s="3">
        <v>3.8888888888888897</v>
      </c>
      <c r="T141" s="3">
        <v>3.2396666666666674</v>
      </c>
      <c r="U141" s="3">
        <v>0</v>
      </c>
      <c r="V141" s="3">
        <f>SUM(Table2[[#This Row],[Occupational Therapist Hours]:[OT Aide Hours]])/Table2[[#This Row],[MDS Census]]</f>
        <v>0.19777127003699144</v>
      </c>
      <c r="W141" s="3">
        <v>9.1008888888888926</v>
      </c>
      <c r="X141" s="3">
        <v>3.0713333333333344</v>
      </c>
      <c r="Y141" s="3">
        <v>0</v>
      </c>
      <c r="Z141" s="3">
        <f>SUM(Table2[[#This Row],[Physical Therapist (PT) Hours]:[PT Aide Hours]])/Table2[[#This Row],[MDS Census]]</f>
        <v>0.33770036991368696</v>
      </c>
      <c r="AA141" s="3">
        <v>0</v>
      </c>
      <c r="AB141" s="3">
        <v>0</v>
      </c>
      <c r="AC141" s="3">
        <v>0</v>
      </c>
      <c r="AD141" s="3">
        <v>0</v>
      </c>
      <c r="AE141" s="3">
        <v>0</v>
      </c>
      <c r="AF141" s="3">
        <v>0</v>
      </c>
      <c r="AG141" s="3">
        <v>0</v>
      </c>
      <c r="AH141" s="1" t="s">
        <v>139</v>
      </c>
      <c r="AI141" s="17">
        <v>3</v>
      </c>
      <c r="AJ141" s="1"/>
    </row>
    <row r="142" spans="1:36" x14ac:dyDescent="0.2">
      <c r="A142" s="1" t="s">
        <v>220</v>
      </c>
      <c r="B142" s="1" t="s">
        <v>362</v>
      </c>
      <c r="C142" s="1" t="s">
        <v>486</v>
      </c>
      <c r="D142" s="1" t="s">
        <v>537</v>
      </c>
      <c r="E142" s="3">
        <v>37.799999999999997</v>
      </c>
      <c r="F142" s="3">
        <v>5.6888888888888891</v>
      </c>
      <c r="G142" s="3">
        <v>0.20277777777777778</v>
      </c>
      <c r="H142" s="3">
        <v>0.74722222222222223</v>
      </c>
      <c r="I142" s="3">
        <v>1.8194444444444444</v>
      </c>
      <c r="J142" s="3">
        <v>0</v>
      </c>
      <c r="K142" s="3">
        <v>0</v>
      </c>
      <c r="L142" s="3">
        <v>3.2741111111111114</v>
      </c>
      <c r="M142" s="3">
        <v>7.3305555555555557</v>
      </c>
      <c r="N142" s="3">
        <v>0</v>
      </c>
      <c r="O142" s="3">
        <f>SUM(Table2[[#This Row],[Qualified Social Work Staff Hours]:[Other Social Work Staff Hours]])/Table2[[#This Row],[MDS Census]]</f>
        <v>0.19393004115226339</v>
      </c>
      <c r="P142" s="3">
        <v>0</v>
      </c>
      <c r="Q142" s="3">
        <v>5.6444444444444448</v>
      </c>
      <c r="R142" s="3">
        <f>SUM(Table2[[#This Row],[Qualified Activities Professional Hours]:[Other Activities Professional Hours]])/Table2[[#This Row],[MDS Census]]</f>
        <v>0.14932392710170489</v>
      </c>
      <c r="S142" s="3">
        <v>7.6311111111111085</v>
      </c>
      <c r="T142" s="3">
        <v>0.7466666666666667</v>
      </c>
      <c r="U142" s="3">
        <v>0</v>
      </c>
      <c r="V142" s="3">
        <f>SUM(Table2[[#This Row],[Occupational Therapist Hours]:[OT Aide Hours]])/Table2[[#This Row],[MDS Census]]</f>
        <v>0.22163433274544378</v>
      </c>
      <c r="W142" s="3">
        <v>4.4924444444444447</v>
      </c>
      <c r="X142" s="3">
        <v>6.001999999999998</v>
      </c>
      <c r="Y142" s="3">
        <v>0</v>
      </c>
      <c r="Z142" s="3">
        <f>SUM(Table2[[#This Row],[Physical Therapist (PT) Hours]:[PT Aide Hours]])/Table2[[#This Row],[MDS Census]]</f>
        <v>0.2776308054085832</v>
      </c>
      <c r="AA142" s="3">
        <v>0</v>
      </c>
      <c r="AB142" s="3">
        <v>0</v>
      </c>
      <c r="AC142" s="3">
        <v>0</v>
      </c>
      <c r="AD142" s="3">
        <v>0</v>
      </c>
      <c r="AE142" s="3">
        <v>0</v>
      </c>
      <c r="AF142" s="3">
        <v>0</v>
      </c>
      <c r="AG142" s="3">
        <v>0</v>
      </c>
      <c r="AH142" s="1" t="s">
        <v>140</v>
      </c>
      <c r="AI142" s="17">
        <v>3</v>
      </c>
      <c r="AJ142" s="1"/>
    </row>
    <row r="143" spans="1:36" x14ac:dyDescent="0.2">
      <c r="A143" s="1" t="s">
        <v>220</v>
      </c>
      <c r="B143" s="1" t="s">
        <v>363</v>
      </c>
      <c r="C143" s="1" t="s">
        <v>465</v>
      </c>
      <c r="D143" s="1" t="s">
        <v>547</v>
      </c>
      <c r="E143" s="3">
        <v>108.71111111111111</v>
      </c>
      <c r="F143" s="3">
        <v>0</v>
      </c>
      <c r="G143" s="3">
        <v>1.9861111111111112</v>
      </c>
      <c r="H143" s="3">
        <v>0.60555555555555551</v>
      </c>
      <c r="I143" s="3">
        <v>5.3666666666666663</v>
      </c>
      <c r="J143" s="3">
        <v>0</v>
      </c>
      <c r="K143" s="3">
        <v>3.3</v>
      </c>
      <c r="L143" s="3">
        <v>5.6333333333333337</v>
      </c>
      <c r="M143" s="3">
        <v>5.4222222222222225</v>
      </c>
      <c r="N143" s="3">
        <v>1.9861111111111112</v>
      </c>
      <c r="O143" s="3">
        <f>SUM(Table2[[#This Row],[Qualified Social Work Staff Hours]:[Other Social Work Staff Hours]])/Table2[[#This Row],[MDS Census]]</f>
        <v>6.8146974652493864E-2</v>
      </c>
      <c r="P143" s="3">
        <v>5.0666666666666664</v>
      </c>
      <c r="Q143" s="3">
        <v>12.213888888888889</v>
      </c>
      <c r="R143" s="3">
        <f>SUM(Table2[[#This Row],[Qualified Activities Professional Hours]:[Other Activities Professional Hours]])/Table2[[#This Row],[MDS Census]]</f>
        <v>0.1589585036794767</v>
      </c>
      <c r="S143" s="3">
        <v>5.0972222222222223</v>
      </c>
      <c r="T143" s="3">
        <v>9.5861111111111104</v>
      </c>
      <c r="U143" s="3">
        <v>0</v>
      </c>
      <c r="V143" s="3">
        <f>SUM(Table2[[#This Row],[Occupational Therapist Hours]:[OT Aide Hours]])/Table2[[#This Row],[MDS Census]]</f>
        <v>0.13506745707277187</v>
      </c>
      <c r="W143" s="3">
        <v>12.305555555555548</v>
      </c>
      <c r="X143" s="3">
        <v>6.0972222222222223</v>
      </c>
      <c r="Y143" s="3">
        <v>0</v>
      </c>
      <c r="Z143" s="3">
        <f>SUM(Table2[[#This Row],[Physical Therapist (PT) Hours]:[PT Aide Hours]])/Table2[[#This Row],[MDS Census]]</f>
        <v>0.16928147996729348</v>
      </c>
      <c r="AA143" s="3">
        <v>0</v>
      </c>
      <c r="AB143" s="3">
        <v>0</v>
      </c>
      <c r="AC143" s="3">
        <v>0</v>
      </c>
      <c r="AD143" s="3">
        <v>0</v>
      </c>
      <c r="AE143" s="3">
        <v>0</v>
      </c>
      <c r="AF143" s="3">
        <v>57.111111111111114</v>
      </c>
      <c r="AG143" s="3">
        <v>0</v>
      </c>
      <c r="AH143" s="1" t="s">
        <v>141</v>
      </c>
      <c r="AI143" s="17">
        <v>3</v>
      </c>
      <c r="AJ143" s="1"/>
    </row>
    <row r="144" spans="1:36" x14ac:dyDescent="0.2">
      <c r="A144" s="1" t="s">
        <v>220</v>
      </c>
      <c r="B144" s="1" t="s">
        <v>364</v>
      </c>
      <c r="C144" s="1" t="s">
        <v>512</v>
      </c>
      <c r="D144" s="1" t="s">
        <v>557</v>
      </c>
      <c r="E144" s="3">
        <v>82.855555555555554</v>
      </c>
      <c r="F144" s="3">
        <v>5.333333333333333</v>
      </c>
      <c r="G144" s="3">
        <v>0.57222222222222219</v>
      </c>
      <c r="H144" s="3">
        <v>0</v>
      </c>
      <c r="I144" s="3">
        <v>1.1955555555555555</v>
      </c>
      <c r="J144" s="3">
        <v>0</v>
      </c>
      <c r="K144" s="3">
        <v>3.6166666666666667</v>
      </c>
      <c r="L144" s="3">
        <v>5.2613333333333321</v>
      </c>
      <c r="M144" s="3">
        <v>0</v>
      </c>
      <c r="N144" s="3">
        <v>5.333333333333333</v>
      </c>
      <c r="O144" s="3">
        <f>SUM(Table2[[#This Row],[Qualified Social Work Staff Hours]:[Other Social Work Staff Hours]])/Table2[[#This Row],[MDS Census]]</f>
        <v>6.4369049215502211E-2</v>
      </c>
      <c r="P144" s="3">
        <v>4.916666666666667</v>
      </c>
      <c r="Q144" s="3">
        <v>12.916666666666666</v>
      </c>
      <c r="R144" s="3">
        <f>SUM(Table2[[#This Row],[Qualified Activities Professional Hours]:[Other Activities Professional Hours]])/Table2[[#This Row],[MDS Census]]</f>
        <v>0.21523400831433551</v>
      </c>
      <c r="S144" s="3">
        <v>0.77744444444444438</v>
      </c>
      <c r="T144" s="3">
        <v>10.047333333333336</v>
      </c>
      <c r="U144" s="3">
        <v>0</v>
      </c>
      <c r="V144" s="3">
        <f>SUM(Table2[[#This Row],[Occupational Therapist Hours]:[OT Aide Hours]])/Table2[[#This Row],[MDS Census]]</f>
        <v>0.13064637253587238</v>
      </c>
      <c r="W144" s="3">
        <v>1.0494444444444444</v>
      </c>
      <c r="X144" s="3">
        <v>8.1755555555555581</v>
      </c>
      <c r="Y144" s="3">
        <v>0</v>
      </c>
      <c r="Z144" s="3">
        <f>SUM(Table2[[#This Row],[Physical Therapist (PT) Hours]:[PT Aide Hours]])/Table2[[#This Row],[MDS Census]]</f>
        <v>0.11133833981493903</v>
      </c>
      <c r="AA144" s="3">
        <v>0</v>
      </c>
      <c r="AB144" s="3">
        <v>0</v>
      </c>
      <c r="AC144" s="3">
        <v>0</v>
      </c>
      <c r="AD144" s="3">
        <v>2.1777777777777776</v>
      </c>
      <c r="AE144" s="3">
        <v>0</v>
      </c>
      <c r="AF144" s="3">
        <v>0</v>
      </c>
      <c r="AG144" s="3">
        <v>0</v>
      </c>
      <c r="AH144" s="1" t="s">
        <v>142</v>
      </c>
      <c r="AI144" s="17">
        <v>3</v>
      </c>
      <c r="AJ144" s="1"/>
    </row>
    <row r="145" spans="1:36" x14ac:dyDescent="0.2">
      <c r="A145" s="1" t="s">
        <v>220</v>
      </c>
      <c r="B145" s="1" t="s">
        <v>365</v>
      </c>
      <c r="C145" s="1" t="s">
        <v>476</v>
      </c>
      <c r="D145" s="1" t="s">
        <v>546</v>
      </c>
      <c r="E145" s="3">
        <v>126.13333333333334</v>
      </c>
      <c r="F145" s="3">
        <v>5.5111111111111111</v>
      </c>
      <c r="G145" s="3">
        <v>0.47222222222222221</v>
      </c>
      <c r="H145" s="3">
        <v>0.70733333333333326</v>
      </c>
      <c r="I145" s="3">
        <v>3.8105555555555553</v>
      </c>
      <c r="J145" s="3">
        <v>0</v>
      </c>
      <c r="K145" s="3">
        <v>0</v>
      </c>
      <c r="L145" s="3">
        <v>5.1296666666666653</v>
      </c>
      <c r="M145" s="3">
        <v>5.333333333333333</v>
      </c>
      <c r="N145" s="3">
        <v>4.4192222222222233</v>
      </c>
      <c r="O145" s="3">
        <f>SUM(Table2[[#This Row],[Qualified Social Work Staff Hours]:[Other Social Work Staff Hours]])/Table2[[#This Row],[MDS Census]]</f>
        <v>7.7319415081042994E-2</v>
      </c>
      <c r="P145" s="3">
        <v>4.6222222222222218</v>
      </c>
      <c r="Q145" s="3">
        <v>10.430999999999997</v>
      </c>
      <c r="R145" s="3">
        <f>SUM(Table2[[#This Row],[Qualified Activities Professional Hours]:[Other Activities Professional Hours]])/Table2[[#This Row],[MDS Census]]</f>
        <v>0.11934372797744888</v>
      </c>
      <c r="S145" s="3">
        <v>5.7378888888888886</v>
      </c>
      <c r="T145" s="3">
        <v>0</v>
      </c>
      <c r="U145" s="3">
        <v>0</v>
      </c>
      <c r="V145" s="3">
        <f>SUM(Table2[[#This Row],[Occupational Therapist Hours]:[OT Aide Hours]])/Table2[[#This Row],[MDS Census]]</f>
        <v>4.5490662438336854E-2</v>
      </c>
      <c r="W145" s="3">
        <v>4.8377777777777773</v>
      </c>
      <c r="X145" s="3">
        <v>5.0222222222222221</v>
      </c>
      <c r="Y145" s="3">
        <v>0</v>
      </c>
      <c r="Z145" s="3">
        <f>SUM(Table2[[#This Row],[Physical Therapist (PT) Hours]:[PT Aide Hours]])/Table2[[#This Row],[MDS Census]]</f>
        <v>7.817124735729386E-2</v>
      </c>
      <c r="AA145" s="3">
        <v>0</v>
      </c>
      <c r="AB145" s="3">
        <v>0</v>
      </c>
      <c r="AC145" s="3">
        <v>0</v>
      </c>
      <c r="AD145" s="3">
        <v>0</v>
      </c>
      <c r="AE145" s="3">
        <v>0</v>
      </c>
      <c r="AF145" s="3">
        <v>0</v>
      </c>
      <c r="AG145" s="3">
        <v>0</v>
      </c>
      <c r="AH145" s="1" t="s">
        <v>143</v>
      </c>
      <c r="AI145" s="17">
        <v>3</v>
      </c>
      <c r="AJ145" s="1"/>
    </row>
    <row r="146" spans="1:36" x14ac:dyDescent="0.2">
      <c r="A146" s="1" t="s">
        <v>220</v>
      </c>
      <c r="B146" s="1" t="s">
        <v>366</v>
      </c>
      <c r="C146" s="1" t="s">
        <v>465</v>
      </c>
      <c r="D146" s="1" t="s">
        <v>547</v>
      </c>
      <c r="E146" s="3">
        <v>108.4</v>
      </c>
      <c r="F146" s="3">
        <v>0</v>
      </c>
      <c r="G146" s="3">
        <v>1.1555555555555554</v>
      </c>
      <c r="H146" s="3">
        <v>0.61111111111111116</v>
      </c>
      <c r="I146" s="3">
        <v>5.2888888888888888</v>
      </c>
      <c r="J146" s="3">
        <v>0</v>
      </c>
      <c r="K146" s="3">
        <v>1.788888888888889</v>
      </c>
      <c r="L146" s="3">
        <v>5.0508888888888874</v>
      </c>
      <c r="M146" s="3">
        <v>5.333333333333333</v>
      </c>
      <c r="N146" s="3">
        <v>10.077777777777778</v>
      </c>
      <c r="O146" s="3">
        <f>SUM(Table2[[#This Row],[Qualified Social Work Staff Hours]:[Other Social Work Staff Hours]])/Table2[[#This Row],[MDS Census]]</f>
        <v>0.14216892168921688</v>
      </c>
      <c r="P146" s="3">
        <v>5.0666666666666664</v>
      </c>
      <c r="Q146" s="3">
        <v>12.963888888888889</v>
      </c>
      <c r="R146" s="3">
        <f>SUM(Table2[[#This Row],[Qualified Activities Professional Hours]:[Other Activities Professional Hours]])/Table2[[#This Row],[MDS Census]]</f>
        <v>0.16633353833538334</v>
      </c>
      <c r="S146" s="3">
        <v>4.7514444444444415</v>
      </c>
      <c r="T146" s="3">
        <v>8.3916666666666675</v>
      </c>
      <c r="U146" s="3">
        <v>0</v>
      </c>
      <c r="V146" s="3">
        <f>SUM(Table2[[#This Row],[Occupational Therapist Hours]:[OT Aide Hours]])/Table2[[#This Row],[MDS Census]]</f>
        <v>0.12124641246412461</v>
      </c>
      <c r="W146" s="3">
        <v>12.729444444444441</v>
      </c>
      <c r="X146" s="3">
        <v>7.6472222222222221</v>
      </c>
      <c r="Y146" s="3">
        <v>0</v>
      </c>
      <c r="Z146" s="3">
        <f>SUM(Table2[[#This Row],[Physical Therapist (PT) Hours]:[PT Aide Hours]])/Table2[[#This Row],[MDS Census]]</f>
        <v>0.18797662976629764</v>
      </c>
      <c r="AA146" s="3">
        <v>0</v>
      </c>
      <c r="AB146" s="3">
        <v>0</v>
      </c>
      <c r="AC146" s="3">
        <v>0</v>
      </c>
      <c r="AD146" s="3">
        <v>0</v>
      </c>
      <c r="AE146" s="3">
        <v>0</v>
      </c>
      <c r="AF146" s="3">
        <v>1.1111111111111112E-2</v>
      </c>
      <c r="AG146" s="3">
        <v>0</v>
      </c>
      <c r="AH146" s="1" t="s">
        <v>144</v>
      </c>
      <c r="AI146" s="17">
        <v>3</v>
      </c>
      <c r="AJ146" s="1"/>
    </row>
    <row r="147" spans="1:36" x14ac:dyDescent="0.2">
      <c r="A147" s="1" t="s">
        <v>220</v>
      </c>
      <c r="B147" s="1" t="s">
        <v>367</v>
      </c>
      <c r="C147" s="1" t="s">
        <v>469</v>
      </c>
      <c r="D147" s="1" t="s">
        <v>546</v>
      </c>
      <c r="E147" s="3">
        <v>32.411111111111111</v>
      </c>
      <c r="F147" s="3">
        <v>0</v>
      </c>
      <c r="G147" s="3">
        <v>0</v>
      </c>
      <c r="H147" s="3">
        <v>0</v>
      </c>
      <c r="I147" s="3">
        <v>0</v>
      </c>
      <c r="J147" s="3">
        <v>0</v>
      </c>
      <c r="K147" s="3">
        <v>0</v>
      </c>
      <c r="L147" s="3">
        <v>0</v>
      </c>
      <c r="M147" s="3">
        <v>0</v>
      </c>
      <c r="N147" s="3">
        <v>0</v>
      </c>
      <c r="O147" s="3">
        <f>SUM(Table2[[#This Row],[Qualified Social Work Staff Hours]:[Other Social Work Staff Hours]])/Table2[[#This Row],[MDS Census]]</f>
        <v>0</v>
      </c>
      <c r="P147" s="3">
        <v>0</v>
      </c>
      <c r="Q147" s="3">
        <v>12.912000000000003</v>
      </c>
      <c r="R147" s="3">
        <f>SUM(Table2[[#This Row],[Qualified Activities Professional Hours]:[Other Activities Professional Hours]])/Table2[[#This Row],[MDS Census]]</f>
        <v>0.39838189921151879</v>
      </c>
      <c r="S147" s="3">
        <v>0</v>
      </c>
      <c r="T147" s="3">
        <v>0</v>
      </c>
      <c r="U147" s="3">
        <v>0</v>
      </c>
      <c r="V147" s="3">
        <f>SUM(Table2[[#This Row],[Occupational Therapist Hours]:[OT Aide Hours]])/Table2[[#This Row],[MDS Census]]</f>
        <v>0</v>
      </c>
      <c r="W147" s="3">
        <v>0</v>
      </c>
      <c r="X147" s="3">
        <v>0</v>
      </c>
      <c r="Y147" s="3">
        <v>0</v>
      </c>
      <c r="Z147" s="3">
        <f>SUM(Table2[[#This Row],[Physical Therapist (PT) Hours]:[PT Aide Hours]])/Table2[[#This Row],[MDS Census]]</f>
        <v>0</v>
      </c>
      <c r="AA147" s="3">
        <v>0</v>
      </c>
      <c r="AB147" s="3">
        <v>0</v>
      </c>
      <c r="AC147" s="3">
        <v>0</v>
      </c>
      <c r="AD147" s="3">
        <v>0</v>
      </c>
      <c r="AE147" s="3">
        <v>0</v>
      </c>
      <c r="AF147" s="3">
        <v>0</v>
      </c>
      <c r="AG147" s="3">
        <v>0</v>
      </c>
      <c r="AH147" s="1" t="s">
        <v>145</v>
      </c>
      <c r="AI147" s="17">
        <v>3</v>
      </c>
      <c r="AJ147" s="1"/>
    </row>
    <row r="148" spans="1:36" x14ac:dyDescent="0.2">
      <c r="A148" s="1" t="s">
        <v>220</v>
      </c>
      <c r="B148" s="1" t="s">
        <v>368</v>
      </c>
      <c r="C148" s="1" t="s">
        <v>463</v>
      </c>
      <c r="D148" s="1" t="s">
        <v>541</v>
      </c>
      <c r="E148" s="3">
        <v>94.12222222222222</v>
      </c>
      <c r="F148" s="3">
        <v>4.9777777777777779</v>
      </c>
      <c r="G148" s="3">
        <v>0.51388888888888917</v>
      </c>
      <c r="H148" s="3">
        <v>0.64044444444444437</v>
      </c>
      <c r="I148" s="3">
        <v>4.1694444444444443</v>
      </c>
      <c r="J148" s="3">
        <v>0</v>
      </c>
      <c r="K148" s="3">
        <v>0</v>
      </c>
      <c r="L148" s="3">
        <v>8.3898888888888887</v>
      </c>
      <c r="M148" s="3">
        <v>7.1070000000000002</v>
      </c>
      <c r="N148" s="3">
        <v>0</v>
      </c>
      <c r="O148" s="3">
        <f>SUM(Table2[[#This Row],[Qualified Social Work Staff Hours]:[Other Social Work Staff Hours]])/Table2[[#This Row],[MDS Census]]</f>
        <v>7.5508204462283082E-2</v>
      </c>
      <c r="P148" s="3">
        <v>0</v>
      </c>
      <c r="Q148" s="3">
        <v>14.750888888888891</v>
      </c>
      <c r="R148" s="3">
        <f>SUM(Table2[[#This Row],[Qualified Activities Professional Hours]:[Other Activities Professional Hours]])/Table2[[#This Row],[MDS Census]]</f>
        <v>0.1567205760831071</v>
      </c>
      <c r="S148" s="3">
        <v>7.6205555555555531</v>
      </c>
      <c r="T148" s="3">
        <v>11.749222222222222</v>
      </c>
      <c r="U148" s="3">
        <v>0</v>
      </c>
      <c r="V148" s="3">
        <f>SUM(Table2[[#This Row],[Occupational Therapist Hours]:[OT Aide Hours]])/Table2[[#This Row],[MDS Census]]</f>
        <v>0.20579388501947821</v>
      </c>
      <c r="W148" s="3">
        <v>5.8689999999999989</v>
      </c>
      <c r="X148" s="3">
        <v>11.85155555555556</v>
      </c>
      <c r="Y148" s="3">
        <v>0</v>
      </c>
      <c r="Z148" s="3">
        <f>SUM(Table2[[#This Row],[Physical Therapist (PT) Hours]:[PT Aide Hours]])/Table2[[#This Row],[MDS Census]]</f>
        <v>0.18827175067878649</v>
      </c>
      <c r="AA148" s="3">
        <v>0</v>
      </c>
      <c r="AB148" s="3">
        <v>5.2081111111111102</v>
      </c>
      <c r="AC148" s="3">
        <v>0</v>
      </c>
      <c r="AD148" s="3">
        <v>0</v>
      </c>
      <c r="AE148" s="3">
        <v>9.4444444444444442E-2</v>
      </c>
      <c r="AF148" s="3">
        <v>1.3883333333333334</v>
      </c>
      <c r="AG148" s="3">
        <v>0</v>
      </c>
      <c r="AH148" s="1" t="s">
        <v>146</v>
      </c>
      <c r="AI148" s="17">
        <v>3</v>
      </c>
      <c r="AJ148" s="1"/>
    </row>
    <row r="149" spans="1:36" x14ac:dyDescent="0.2">
      <c r="A149" s="1" t="s">
        <v>220</v>
      </c>
      <c r="B149" s="1" t="s">
        <v>369</v>
      </c>
      <c r="C149" s="1" t="s">
        <v>469</v>
      </c>
      <c r="D149" s="1" t="s">
        <v>546</v>
      </c>
      <c r="E149" s="3">
        <v>31.022222222222222</v>
      </c>
      <c r="F149" s="3">
        <v>4.4722222222222223</v>
      </c>
      <c r="G149" s="3">
        <v>0.5444444444444444</v>
      </c>
      <c r="H149" s="3">
        <v>0.18333333333333332</v>
      </c>
      <c r="I149" s="3">
        <v>2.6944444444444446</v>
      </c>
      <c r="J149" s="3">
        <v>0</v>
      </c>
      <c r="K149" s="3">
        <v>0</v>
      </c>
      <c r="L149" s="3">
        <v>2.0634444444444453</v>
      </c>
      <c r="M149" s="3">
        <v>5.4222222222222225</v>
      </c>
      <c r="N149" s="3">
        <v>0</v>
      </c>
      <c r="O149" s="3">
        <f>SUM(Table2[[#This Row],[Qualified Social Work Staff Hours]:[Other Social Work Staff Hours]])/Table2[[#This Row],[MDS Census]]</f>
        <v>0.17478510028653296</v>
      </c>
      <c r="P149" s="3">
        <v>5.0555555555555554</v>
      </c>
      <c r="Q149" s="3">
        <v>18.266666666666666</v>
      </c>
      <c r="R149" s="3">
        <f>SUM(Table2[[#This Row],[Qualified Activities Professional Hours]:[Other Activities Professional Hours]])/Table2[[#This Row],[MDS Census]]</f>
        <v>0.75179083094555876</v>
      </c>
      <c r="S149" s="3">
        <v>3.452999999999999</v>
      </c>
      <c r="T149" s="3">
        <v>2.4816666666666665</v>
      </c>
      <c r="U149" s="3">
        <v>0</v>
      </c>
      <c r="V149" s="3">
        <f>SUM(Table2[[#This Row],[Occupational Therapist Hours]:[OT Aide Hours]])/Table2[[#This Row],[MDS Census]]</f>
        <v>0.1913037249283667</v>
      </c>
      <c r="W149" s="3">
        <v>8.8057777777777773</v>
      </c>
      <c r="X149" s="3">
        <v>6.7763333333333318</v>
      </c>
      <c r="Y149" s="3">
        <v>0</v>
      </c>
      <c r="Z149" s="3">
        <f>SUM(Table2[[#This Row],[Physical Therapist (PT) Hours]:[PT Aide Hours]])/Table2[[#This Row],[MDS Census]]</f>
        <v>0.50228868194842402</v>
      </c>
      <c r="AA149" s="3">
        <v>0</v>
      </c>
      <c r="AB149" s="3">
        <v>0</v>
      </c>
      <c r="AC149" s="3">
        <v>0</v>
      </c>
      <c r="AD149" s="3">
        <v>0</v>
      </c>
      <c r="AE149" s="3">
        <v>0</v>
      </c>
      <c r="AF149" s="3">
        <v>0</v>
      </c>
      <c r="AG149" s="3">
        <v>0</v>
      </c>
      <c r="AH149" s="1" t="s">
        <v>147</v>
      </c>
      <c r="AI149" s="17">
        <v>3</v>
      </c>
      <c r="AJ149" s="1"/>
    </row>
    <row r="150" spans="1:36" x14ac:dyDescent="0.2">
      <c r="A150" s="1" t="s">
        <v>220</v>
      </c>
      <c r="B150" s="1" t="s">
        <v>370</v>
      </c>
      <c r="C150" s="1" t="s">
        <v>509</v>
      </c>
      <c r="D150" s="1" t="s">
        <v>538</v>
      </c>
      <c r="E150" s="3">
        <v>61.322222222222223</v>
      </c>
      <c r="F150" s="3">
        <v>10.266666666666667</v>
      </c>
      <c r="G150" s="3">
        <v>0.7463333333333334</v>
      </c>
      <c r="H150" s="3">
        <v>0</v>
      </c>
      <c r="I150" s="3">
        <v>6.2555555555555555</v>
      </c>
      <c r="J150" s="3">
        <v>0</v>
      </c>
      <c r="K150" s="3">
        <v>0</v>
      </c>
      <c r="L150" s="3">
        <v>1.6068888888888884</v>
      </c>
      <c r="M150" s="3">
        <v>5.4768888888888902</v>
      </c>
      <c r="N150" s="3">
        <v>0</v>
      </c>
      <c r="O150" s="3">
        <f>SUM(Table2[[#This Row],[Qualified Social Work Staff Hours]:[Other Social Work Staff Hours]])/Table2[[#This Row],[MDS Census]]</f>
        <v>8.9313281391556462E-2</v>
      </c>
      <c r="P150" s="3">
        <v>5.4737777777777774</v>
      </c>
      <c r="Q150" s="3">
        <v>4.7842222222222235</v>
      </c>
      <c r="R150" s="3">
        <f>SUM(Table2[[#This Row],[Qualified Activities Professional Hours]:[Other Activities Professional Hours]])/Table2[[#This Row],[MDS Census]]</f>
        <v>0.16728030440297156</v>
      </c>
      <c r="S150" s="3">
        <v>2.484777777777778</v>
      </c>
      <c r="T150" s="3">
        <v>8.4615555555555559</v>
      </c>
      <c r="U150" s="3">
        <v>0</v>
      </c>
      <c r="V150" s="3">
        <f>SUM(Table2[[#This Row],[Occupational Therapist Hours]:[OT Aide Hours]])/Table2[[#This Row],[MDS Census]]</f>
        <v>0.1785051639789817</v>
      </c>
      <c r="W150" s="3">
        <v>4.5957777777777782</v>
      </c>
      <c r="X150" s="3">
        <v>9.8137777777777764</v>
      </c>
      <c r="Y150" s="3">
        <v>0</v>
      </c>
      <c r="Z150" s="3">
        <f>SUM(Table2[[#This Row],[Physical Therapist (PT) Hours]:[PT Aide Hours]])/Table2[[#This Row],[MDS Census]]</f>
        <v>0.23498097481427793</v>
      </c>
      <c r="AA150" s="3">
        <v>0</v>
      </c>
      <c r="AB150" s="3">
        <v>0</v>
      </c>
      <c r="AC150" s="3">
        <v>0</v>
      </c>
      <c r="AD150" s="3">
        <v>0</v>
      </c>
      <c r="AE150" s="3">
        <v>0</v>
      </c>
      <c r="AF150" s="3">
        <v>0</v>
      </c>
      <c r="AG150" s="3">
        <v>0</v>
      </c>
      <c r="AH150" s="1" t="s">
        <v>148</v>
      </c>
      <c r="AI150" s="17">
        <v>3</v>
      </c>
      <c r="AJ150" s="1"/>
    </row>
    <row r="151" spans="1:36" x14ac:dyDescent="0.2">
      <c r="A151" s="1" t="s">
        <v>220</v>
      </c>
      <c r="B151" s="1" t="s">
        <v>371</v>
      </c>
      <c r="C151" s="1" t="s">
        <v>465</v>
      </c>
      <c r="D151" s="1" t="s">
        <v>546</v>
      </c>
      <c r="E151" s="3">
        <v>92.977777777777774</v>
      </c>
      <c r="F151" s="3">
        <v>5.0666666666666664</v>
      </c>
      <c r="G151" s="3">
        <v>0.49000000000000032</v>
      </c>
      <c r="H151" s="3">
        <v>0.6</v>
      </c>
      <c r="I151" s="3">
        <v>5.6749999999999998</v>
      </c>
      <c r="J151" s="3">
        <v>0</v>
      </c>
      <c r="K151" s="3">
        <v>5.5111111111111111</v>
      </c>
      <c r="L151" s="3">
        <v>5.5488888888888876</v>
      </c>
      <c r="M151" s="3">
        <v>12.455111111111108</v>
      </c>
      <c r="N151" s="3">
        <v>0</v>
      </c>
      <c r="O151" s="3">
        <f>SUM(Table2[[#This Row],[Qualified Social Work Staff Hours]:[Other Social Work Staff Hours]])/Table2[[#This Row],[MDS Census]]</f>
        <v>0.13395793499043976</v>
      </c>
      <c r="P151" s="3">
        <v>0</v>
      </c>
      <c r="Q151" s="3">
        <v>12.524888888888883</v>
      </c>
      <c r="R151" s="3">
        <f>SUM(Table2[[#This Row],[Qualified Activities Professional Hours]:[Other Activities Professional Hours]])/Table2[[#This Row],[MDS Census]]</f>
        <v>0.134708413001912</v>
      </c>
      <c r="S151" s="3">
        <v>10.032555555555554</v>
      </c>
      <c r="T151" s="3">
        <v>18.15944444444445</v>
      </c>
      <c r="U151" s="3">
        <v>0</v>
      </c>
      <c r="V151" s="3">
        <f>SUM(Table2[[#This Row],[Occupational Therapist Hours]:[OT Aide Hours]])/Table2[[#This Row],[MDS Census]]</f>
        <v>0.30321223709369027</v>
      </c>
      <c r="W151" s="3">
        <v>9.3748888888888899</v>
      </c>
      <c r="X151" s="3">
        <v>20.36966666666666</v>
      </c>
      <c r="Y151" s="3">
        <v>0</v>
      </c>
      <c r="Z151" s="3">
        <f>SUM(Table2[[#This Row],[Physical Therapist (PT) Hours]:[PT Aide Hours]])/Table2[[#This Row],[MDS Census]]</f>
        <v>0.31991037284894835</v>
      </c>
      <c r="AA151" s="3">
        <v>0</v>
      </c>
      <c r="AB151" s="3">
        <v>4.9269999999999996</v>
      </c>
      <c r="AC151" s="3">
        <v>0</v>
      </c>
      <c r="AD151" s="3">
        <v>0</v>
      </c>
      <c r="AE151" s="3">
        <v>0</v>
      </c>
      <c r="AF151" s="3">
        <v>5.0935555555555538</v>
      </c>
      <c r="AG151" s="3">
        <v>0</v>
      </c>
      <c r="AH151" s="1" t="s">
        <v>149</v>
      </c>
      <c r="AI151" s="17">
        <v>3</v>
      </c>
      <c r="AJ151" s="1"/>
    </row>
    <row r="152" spans="1:36" x14ac:dyDescent="0.2">
      <c r="A152" s="1" t="s">
        <v>220</v>
      </c>
      <c r="B152" s="1" t="s">
        <v>372</v>
      </c>
      <c r="C152" s="1" t="s">
        <v>509</v>
      </c>
      <c r="D152" s="1" t="s">
        <v>538</v>
      </c>
      <c r="E152" s="3">
        <v>72.63333333333334</v>
      </c>
      <c r="F152" s="3">
        <v>5.6888888888888891</v>
      </c>
      <c r="G152" s="3">
        <v>0.23333333333333334</v>
      </c>
      <c r="H152" s="3">
        <v>0.43888888888888888</v>
      </c>
      <c r="I152" s="3">
        <v>3.2111111111111112</v>
      </c>
      <c r="J152" s="3">
        <v>0</v>
      </c>
      <c r="K152" s="3">
        <v>0</v>
      </c>
      <c r="L152" s="3">
        <v>1.7606666666666668</v>
      </c>
      <c r="M152" s="3">
        <v>0</v>
      </c>
      <c r="N152" s="3">
        <v>6.2805555555555559</v>
      </c>
      <c r="O152" s="3">
        <f>SUM(Table2[[#This Row],[Qualified Social Work Staff Hours]:[Other Social Work Staff Hours]])/Table2[[#This Row],[MDS Census]]</f>
        <v>8.6469328438121454E-2</v>
      </c>
      <c r="P152" s="3">
        <v>0</v>
      </c>
      <c r="Q152" s="3">
        <v>5.75</v>
      </c>
      <c r="R152" s="3">
        <f>SUM(Table2[[#This Row],[Qualified Activities Professional Hours]:[Other Activities Professional Hours]])/Table2[[#This Row],[MDS Census]]</f>
        <v>7.91647544745296E-2</v>
      </c>
      <c r="S152" s="3">
        <v>3.340333333333334</v>
      </c>
      <c r="T152" s="3">
        <v>5.3777777777777782</v>
      </c>
      <c r="U152" s="3">
        <v>0</v>
      </c>
      <c r="V152" s="3">
        <f>SUM(Table2[[#This Row],[Occupational Therapist Hours]:[OT Aide Hours]])/Table2[[#This Row],[MDS Census]]</f>
        <v>0.12002906532048339</v>
      </c>
      <c r="W152" s="3">
        <v>4.153888888888889</v>
      </c>
      <c r="X152" s="3">
        <v>4.711333333333334</v>
      </c>
      <c r="Y152" s="3">
        <v>0</v>
      </c>
      <c r="Z152" s="3">
        <f>SUM(Table2[[#This Row],[Physical Therapist (PT) Hours]:[PT Aide Hours]])/Table2[[#This Row],[MDS Census]]</f>
        <v>0.12205445923206362</v>
      </c>
      <c r="AA152" s="3">
        <v>0</v>
      </c>
      <c r="AB152" s="3">
        <v>0</v>
      </c>
      <c r="AC152" s="3">
        <v>0</v>
      </c>
      <c r="AD152" s="3">
        <v>0</v>
      </c>
      <c r="AE152" s="3">
        <v>0</v>
      </c>
      <c r="AF152" s="3">
        <v>0</v>
      </c>
      <c r="AG152" s="3">
        <v>0</v>
      </c>
      <c r="AH152" s="1" t="s">
        <v>150</v>
      </c>
      <c r="AI152" s="17">
        <v>3</v>
      </c>
      <c r="AJ152" s="1"/>
    </row>
    <row r="153" spans="1:36" x14ac:dyDescent="0.2">
      <c r="A153" s="1" t="s">
        <v>220</v>
      </c>
      <c r="B153" s="1" t="s">
        <v>373</v>
      </c>
      <c r="C153" s="1" t="s">
        <v>513</v>
      </c>
      <c r="D153" s="1" t="s">
        <v>545</v>
      </c>
      <c r="E153" s="3">
        <v>99.277777777777771</v>
      </c>
      <c r="F153" s="3">
        <v>5.333333333333333</v>
      </c>
      <c r="G153" s="3">
        <v>0.51911111111111052</v>
      </c>
      <c r="H153" s="3">
        <v>0.62511111111111106</v>
      </c>
      <c r="I153" s="3">
        <v>3.3666666666666667</v>
      </c>
      <c r="J153" s="3">
        <v>0</v>
      </c>
      <c r="K153" s="3">
        <v>4.6222222222222218</v>
      </c>
      <c r="L153" s="3">
        <v>5.6890000000000009</v>
      </c>
      <c r="M153" s="3">
        <v>4.3555555555555552</v>
      </c>
      <c r="N153" s="3">
        <v>2.1514444444444445</v>
      </c>
      <c r="O153" s="3">
        <f>SUM(Table2[[#This Row],[Qualified Social Work Staff Hours]:[Other Social Work Staff Hours]])/Table2[[#This Row],[MDS Census]]</f>
        <v>6.5543368774482372E-2</v>
      </c>
      <c r="P153" s="3">
        <v>0</v>
      </c>
      <c r="Q153" s="3">
        <v>9.3927777777777788</v>
      </c>
      <c r="R153" s="3">
        <f>SUM(Table2[[#This Row],[Qualified Activities Professional Hours]:[Other Activities Professional Hours]])/Table2[[#This Row],[MDS Census]]</f>
        <v>9.46110800223839E-2</v>
      </c>
      <c r="S153" s="3">
        <v>10.142222222222221</v>
      </c>
      <c r="T153" s="3">
        <v>6.5966666666666676</v>
      </c>
      <c r="U153" s="3">
        <v>0</v>
      </c>
      <c r="V153" s="3">
        <f>SUM(Table2[[#This Row],[Occupational Therapist Hours]:[OT Aide Hours]])/Table2[[#This Row],[MDS Census]]</f>
        <v>0.16860660324566312</v>
      </c>
      <c r="W153" s="3">
        <v>7.2576666666666672</v>
      </c>
      <c r="X153" s="3">
        <v>6.7961111111111112</v>
      </c>
      <c r="Y153" s="3">
        <v>0</v>
      </c>
      <c r="Z153" s="3">
        <f>SUM(Table2[[#This Row],[Physical Therapist (PT) Hours]:[PT Aide Hours]])/Table2[[#This Row],[MDS Census]]</f>
        <v>0.14156015668718525</v>
      </c>
      <c r="AA153" s="3">
        <v>0</v>
      </c>
      <c r="AB153" s="3">
        <v>5.2518888888888888</v>
      </c>
      <c r="AC153" s="3">
        <v>0</v>
      </c>
      <c r="AD153" s="3">
        <v>0</v>
      </c>
      <c r="AE153" s="3">
        <v>0</v>
      </c>
      <c r="AF153" s="3">
        <v>1.0478888888888891</v>
      </c>
      <c r="AG153" s="3">
        <v>0</v>
      </c>
      <c r="AH153" s="1" t="s">
        <v>151</v>
      </c>
      <c r="AI153" s="17">
        <v>3</v>
      </c>
      <c r="AJ153" s="1"/>
    </row>
    <row r="154" spans="1:36" x14ac:dyDescent="0.2">
      <c r="A154" s="1" t="s">
        <v>220</v>
      </c>
      <c r="B154" s="1" t="s">
        <v>374</v>
      </c>
      <c r="C154" s="1" t="s">
        <v>486</v>
      </c>
      <c r="D154" s="1" t="s">
        <v>537</v>
      </c>
      <c r="E154" s="3">
        <v>56.62222222222222</v>
      </c>
      <c r="F154" s="3">
        <v>5.9444444444444446</v>
      </c>
      <c r="G154" s="3">
        <v>0.67411111111111111</v>
      </c>
      <c r="H154" s="3">
        <v>0</v>
      </c>
      <c r="I154" s="3">
        <v>4.9396666666666675</v>
      </c>
      <c r="J154" s="3">
        <v>0</v>
      </c>
      <c r="K154" s="3">
        <v>0</v>
      </c>
      <c r="L154" s="3">
        <v>5.9515555555555553</v>
      </c>
      <c r="M154" s="3">
        <v>4.0603333333333325</v>
      </c>
      <c r="N154" s="3">
        <v>0</v>
      </c>
      <c r="O154" s="3">
        <f>SUM(Table2[[#This Row],[Qualified Social Work Staff Hours]:[Other Social Work Staff Hours]])/Table2[[#This Row],[MDS Census]]</f>
        <v>7.1709183673469373E-2</v>
      </c>
      <c r="P154" s="3">
        <v>5.4338888888888892</v>
      </c>
      <c r="Q154" s="3">
        <v>23.731777777777783</v>
      </c>
      <c r="R154" s="3">
        <f>SUM(Table2[[#This Row],[Qualified Activities Professional Hours]:[Other Activities Professional Hours]])/Table2[[#This Row],[MDS Census]]</f>
        <v>0.51509222919937225</v>
      </c>
      <c r="S154" s="3">
        <v>4.7306666666666661</v>
      </c>
      <c r="T154" s="3">
        <v>10.567</v>
      </c>
      <c r="U154" s="3">
        <v>0</v>
      </c>
      <c r="V154" s="3">
        <f>SUM(Table2[[#This Row],[Occupational Therapist Hours]:[OT Aide Hours]])/Table2[[#This Row],[MDS Census]]</f>
        <v>0.27017072213500787</v>
      </c>
      <c r="W154" s="3">
        <v>4.7152222222222244</v>
      </c>
      <c r="X154" s="3">
        <v>12.537999999999993</v>
      </c>
      <c r="Y154" s="3">
        <v>0</v>
      </c>
      <c r="Z154" s="3">
        <f>SUM(Table2[[#This Row],[Physical Therapist (PT) Hours]:[PT Aide Hours]])/Table2[[#This Row],[MDS Census]]</f>
        <v>0.30470761381475658</v>
      </c>
      <c r="AA154" s="3">
        <v>0</v>
      </c>
      <c r="AB154" s="3">
        <v>0</v>
      </c>
      <c r="AC154" s="3">
        <v>0</v>
      </c>
      <c r="AD154" s="3">
        <v>0</v>
      </c>
      <c r="AE154" s="3">
        <v>0</v>
      </c>
      <c r="AF154" s="3">
        <v>0</v>
      </c>
      <c r="AG154" s="3">
        <v>0</v>
      </c>
      <c r="AH154" s="1" t="s">
        <v>152</v>
      </c>
      <c r="AI154" s="17">
        <v>3</v>
      </c>
      <c r="AJ154" s="1"/>
    </row>
    <row r="155" spans="1:36" x14ac:dyDescent="0.2">
      <c r="A155" s="1" t="s">
        <v>220</v>
      </c>
      <c r="B155" s="1" t="s">
        <v>375</v>
      </c>
      <c r="C155" s="1" t="s">
        <v>489</v>
      </c>
      <c r="D155" s="1" t="s">
        <v>541</v>
      </c>
      <c r="E155" s="3">
        <v>139.77777777777777</v>
      </c>
      <c r="F155" s="3">
        <v>11.2</v>
      </c>
      <c r="G155" s="3">
        <v>0.37333333333333335</v>
      </c>
      <c r="H155" s="3">
        <v>0.96277777777777773</v>
      </c>
      <c r="I155" s="3">
        <v>8.7388888888888889</v>
      </c>
      <c r="J155" s="3">
        <v>0</v>
      </c>
      <c r="K155" s="3">
        <v>0</v>
      </c>
      <c r="L155" s="3">
        <v>4.8954444444444452</v>
      </c>
      <c r="M155" s="3">
        <v>5.9555555555555557</v>
      </c>
      <c r="N155" s="3">
        <v>9.6777777777777771</v>
      </c>
      <c r="O155" s="3">
        <f>SUM(Table2[[#This Row],[Qualified Social Work Staff Hours]:[Other Social Work Staff Hours]])/Table2[[#This Row],[MDS Census]]</f>
        <v>0.11184419713831478</v>
      </c>
      <c r="P155" s="3">
        <v>0</v>
      </c>
      <c r="Q155" s="3">
        <v>0</v>
      </c>
      <c r="R155" s="3">
        <f>SUM(Table2[[#This Row],[Qualified Activities Professional Hours]:[Other Activities Professional Hours]])/Table2[[#This Row],[MDS Census]]</f>
        <v>0</v>
      </c>
      <c r="S155" s="3">
        <v>16.952777777777776</v>
      </c>
      <c r="T155" s="3">
        <v>19.903333333333343</v>
      </c>
      <c r="U155" s="3">
        <v>0</v>
      </c>
      <c r="V155" s="3">
        <f>SUM(Table2[[#This Row],[Occupational Therapist Hours]:[OT Aide Hours]])/Table2[[#This Row],[MDS Census]]</f>
        <v>0.26367647058823535</v>
      </c>
      <c r="W155" s="3">
        <v>14.542555555555552</v>
      </c>
      <c r="X155" s="3">
        <v>23.083777777777776</v>
      </c>
      <c r="Y155" s="3">
        <v>0</v>
      </c>
      <c r="Z155" s="3">
        <f>SUM(Table2[[#This Row],[Physical Therapist (PT) Hours]:[PT Aide Hours]])/Table2[[#This Row],[MDS Census]]</f>
        <v>0.26918680445151033</v>
      </c>
      <c r="AA155" s="3">
        <v>0</v>
      </c>
      <c r="AB155" s="3">
        <v>0</v>
      </c>
      <c r="AC155" s="3">
        <v>0</v>
      </c>
      <c r="AD155" s="3">
        <v>0</v>
      </c>
      <c r="AE155" s="3">
        <v>0</v>
      </c>
      <c r="AF155" s="3">
        <v>0</v>
      </c>
      <c r="AG155" s="3">
        <v>0</v>
      </c>
      <c r="AH155" s="1" t="s">
        <v>153</v>
      </c>
      <c r="AI155" s="17">
        <v>3</v>
      </c>
      <c r="AJ155" s="1"/>
    </row>
    <row r="156" spans="1:36" x14ac:dyDescent="0.2">
      <c r="A156" s="1" t="s">
        <v>220</v>
      </c>
      <c r="B156" s="1" t="s">
        <v>376</v>
      </c>
      <c r="C156" s="1" t="s">
        <v>514</v>
      </c>
      <c r="D156" s="1" t="s">
        <v>540</v>
      </c>
      <c r="E156" s="3">
        <v>63.222222222222221</v>
      </c>
      <c r="F156" s="3">
        <v>5.333333333333333</v>
      </c>
      <c r="G156" s="3">
        <v>0</v>
      </c>
      <c r="H156" s="3">
        <v>0</v>
      </c>
      <c r="I156" s="3">
        <v>0</v>
      </c>
      <c r="J156" s="3">
        <v>0</v>
      </c>
      <c r="K156" s="3">
        <v>0</v>
      </c>
      <c r="L156" s="3">
        <v>1.2947777777777778</v>
      </c>
      <c r="M156" s="3">
        <v>0</v>
      </c>
      <c r="N156" s="3">
        <v>4.9777777777777779</v>
      </c>
      <c r="O156" s="3">
        <f>SUM(Table2[[#This Row],[Qualified Social Work Staff Hours]:[Other Social Work Staff Hours]])/Table2[[#This Row],[MDS Census]]</f>
        <v>7.8734622144112476E-2</v>
      </c>
      <c r="P156" s="3">
        <v>0</v>
      </c>
      <c r="Q156" s="3">
        <v>24.563444444444446</v>
      </c>
      <c r="R156" s="3">
        <f>SUM(Table2[[#This Row],[Qualified Activities Professional Hours]:[Other Activities Professional Hours]])/Table2[[#This Row],[MDS Census]]</f>
        <v>0.38852548330404219</v>
      </c>
      <c r="S156" s="3">
        <v>2.7365555555555554</v>
      </c>
      <c r="T156" s="3">
        <v>8.5238888888888891</v>
      </c>
      <c r="U156" s="3">
        <v>0</v>
      </c>
      <c r="V156" s="3">
        <f>SUM(Table2[[#This Row],[Occupational Therapist Hours]:[OT Aide Hours]])/Table2[[#This Row],[MDS Census]]</f>
        <v>0.17810896309314589</v>
      </c>
      <c r="W156" s="3">
        <v>8.5922222222222224</v>
      </c>
      <c r="X156" s="3">
        <v>11.359888888888886</v>
      </c>
      <c r="Y156" s="3">
        <v>4.5506666666666673</v>
      </c>
      <c r="Z156" s="3">
        <f>SUM(Table2[[#This Row],[Physical Therapist (PT) Hours]:[PT Aide Hours]])/Table2[[#This Row],[MDS Census]]</f>
        <v>0.38756590509666078</v>
      </c>
      <c r="AA156" s="3">
        <v>0</v>
      </c>
      <c r="AB156" s="3">
        <v>0</v>
      </c>
      <c r="AC156" s="3">
        <v>0</v>
      </c>
      <c r="AD156" s="3">
        <v>0</v>
      </c>
      <c r="AE156" s="3">
        <v>0</v>
      </c>
      <c r="AF156" s="3">
        <v>0</v>
      </c>
      <c r="AG156" s="3">
        <v>0</v>
      </c>
      <c r="AH156" s="1" t="s">
        <v>154</v>
      </c>
      <c r="AI156" s="17">
        <v>3</v>
      </c>
      <c r="AJ156" s="1"/>
    </row>
    <row r="157" spans="1:36" x14ac:dyDescent="0.2">
      <c r="A157" s="1" t="s">
        <v>220</v>
      </c>
      <c r="B157" s="1" t="s">
        <v>377</v>
      </c>
      <c r="C157" s="1" t="s">
        <v>515</v>
      </c>
      <c r="D157" s="1" t="s">
        <v>537</v>
      </c>
      <c r="E157" s="3">
        <v>71.188888888888883</v>
      </c>
      <c r="F157" s="3">
        <v>0</v>
      </c>
      <c r="G157" s="3">
        <v>0</v>
      </c>
      <c r="H157" s="3">
        <v>0</v>
      </c>
      <c r="I157" s="3">
        <v>0</v>
      </c>
      <c r="J157" s="3">
        <v>0</v>
      </c>
      <c r="K157" s="3">
        <v>0</v>
      </c>
      <c r="L157" s="3">
        <v>1.3076666666666668</v>
      </c>
      <c r="M157" s="3">
        <v>4.5333333333333332</v>
      </c>
      <c r="N157" s="3">
        <v>9.1564444444444444</v>
      </c>
      <c r="O157" s="3">
        <f>SUM(Table2[[#This Row],[Qualified Social Work Staff Hours]:[Other Social Work Staff Hours]])/Table2[[#This Row],[MDS Census]]</f>
        <v>0.19230216950210707</v>
      </c>
      <c r="P157" s="3">
        <v>3.0088888888888889</v>
      </c>
      <c r="Q157" s="3">
        <v>10.350444444444443</v>
      </c>
      <c r="R157" s="3">
        <f>SUM(Table2[[#This Row],[Qualified Activities Professional Hours]:[Other Activities Professional Hours]])/Table2[[#This Row],[MDS Census]]</f>
        <v>0.18766037146870609</v>
      </c>
      <c r="S157" s="3">
        <v>5.0958888888888882</v>
      </c>
      <c r="T157" s="3">
        <v>0</v>
      </c>
      <c r="U157" s="3">
        <v>0</v>
      </c>
      <c r="V157" s="3">
        <f>SUM(Table2[[#This Row],[Occupational Therapist Hours]:[OT Aide Hours]])/Table2[[#This Row],[MDS Census]]</f>
        <v>7.1582643983143429E-2</v>
      </c>
      <c r="W157" s="3">
        <v>5.3056666666666645</v>
      </c>
      <c r="X157" s="3">
        <v>0</v>
      </c>
      <c r="Y157" s="3">
        <v>0</v>
      </c>
      <c r="Z157" s="3">
        <f>SUM(Table2[[#This Row],[Physical Therapist (PT) Hours]:[PT Aide Hours]])/Table2[[#This Row],[MDS Census]]</f>
        <v>7.4529420945840461E-2</v>
      </c>
      <c r="AA157" s="3">
        <v>0</v>
      </c>
      <c r="AB157" s="3">
        <v>0</v>
      </c>
      <c r="AC157" s="3">
        <v>0</v>
      </c>
      <c r="AD157" s="3">
        <v>0</v>
      </c>
      <c r="AE157" s="3">
        <v>0</v>
      </c>
      <c r="AF157" s="3">
        <v>0</v>
      </c>
      <c r="AG157" s="3">
        <v>0</v>
      </c>
      <c r="AH157" s="1" t="s">
        <v>155</v>
      </c>
      <c r="AI157" s="17">
        <v>3</v>
      </c>
      <c r="AJ157" s="1"/>
    </row>
    <row r="158" spans="1:36" x14ac:dyDescent="0.2">
      <c r="A158" s="1" t="s">
        <v>220</v>
      </c>
      <c r="B158" s="1" t="s">
        <v>378</v>
      </c>
      <c r="C158" s="1" t="s">
        <v>460</v>
      </c>
      <c r="D158" s="1" t="s">
        <v>552</v>
      </c>
      <c r="E158" s="3">
        <v>153.93333333333334</v>
      </c>
      <c r="F158" s="3">
        <v>4.7361111111111107</v>
      </c>
      <c r="G158" s="3">
        <v>0</v>
      </c>
      <c r="H158" s="3">
        <v>0</v>
      </c>
      <c r="I158" s="3">
        <v>0.7416666666666667</v>
      </c>
      <c r="J158" s="3">
        <v>0</v>
      </c>
      <c r="K158" s="3">
        <v>0</v>
      </c>
      <c r="L158" s="3">
        <v>7.2777777777777777</v>
      </c>
      <c r="M158" s="3">
        <v>0</v>
      </c>
      <c r="N158" s="3">
        <v>10.472222222222221</v>
      </c>
      <c r="O158" s="3">
        <f>SUM(Table2[[#This Row],[Qualified Social Work Staff Hours]:[Other Social Work Staff Hours]])/Table2[[#This Row],[MDS Census]]</f>
        <v>6.803089360473509E-2</v>
      </c>
      <c r="P158" s="3">
        <v>4.8888888888888893</v>
      </c>
      <c r="Q158" s="3">
        <v>15.780555555555555</v>
      </c>
      <c r="R158" s="3">
        <f>SUM(Table2[[#This Row],[Qualified Activities Professional Hours]:[Other Activities Professional Hours]])/Table2[[#This Row],[MDS Census]]</f>
        <v>0.1342752995524758</v>
      </c>
      <c r="S158" s="3">
        <v>12.480555555555556</v>
      </c>
      <c r="T158" s="3">
        <v>16.113888888888887</v>
      </c>
      <c r="U158" s="3">
        <v>0</v>
      </c>
      <c r="V158" s="3">
        <f>SUM(Table2[[#This Row],[Occupational Therapist Hours]:[OT Aide Hours]])/Table2[[#This Row],[MDS Census]]</f>
        <v>0.18575862566767717</v>
      </c>
      <c r="W158" s="3">
        <v>12.338888888888889</v>
      </c>
      <c r="X158" s="3">
        <v>23.211111111111112</v>
      </c>
      <c r="Y158" s="3">
        <v>0</v>
      </c>
      <c r="Z158" s="3">
        <f>SUM(Table2[[#This Row],[Physical Therapist (PT) Hours]:[PT Aide Hours]])/Table2[[#This Row],[MDS Census]]</f>
        <v>0.23094413165872671</v>
      </c>
      <c r="AA158" s="3">
        <v>0</v>
      </c>
      <c r="AB158" s="3">
        <v>5.4194444444444443</v>
      </c>
      <c r="AC158" s="3">
        <v>0</v>
      </c>
      <c r="AD158" s="3">
        <v>0</v>
      </c>
      <c r="AE158" s="3">
        <v>0</v>
      </c>
      <c r="AF158" s="3">
        <v>0</v>
      </c>
      <c r="AG158" s="3">
        <v>0</v>
      </c>
      <c r="AH158" s="1" t="s">
        <v>156</v>
      </c>
      <c r="AI158" s="17">
        <v>3</v>
      </c>
      <c r="AJ158" s="1"/>
    </row>
    <row r="159" spans="1:36" x14ac:dyDescent="0.2">
      <c r="A159" s="1" t="s">
        <v>220</v>
      </c>
      <c r="B159" s="1" t="s">
        <v>379</v>
      </c>
      <c r="C159" s="1" t="s">
        <v>516</v>
      </c>
      <c r="D159" s="1" t="s">
        <v>555</v>
      </c>
      <c r="E159" s="3">
        <v>69.62222222222222</v>
      </c>
      <c r="F159" s="3">
        <v>4.916666666666667</v>
      </c>
      <c r="G159" s="3">
        <v>28.211111111111112</v>
      </c>
      <c r="H159" s="3">
        <v>1.6305555555555555</v>
      </c>
      <c r="I159" s="3">
        <v>1.4222222222222223</v>
      </c>
      <c r="J159" s="3">
        <v>0</v>
      </c>
      <c r="K159" s="3">
        <v>0</v>
      </c>
      <c r="L159" s="3">
        <v>3.4388888888888891</v>
      </c>
      <c r="M159" s="3">
        <v>0</v>
      </c>
      <c r="N159" s="3">
        <v>2.3861111111111111</v>
      </c>
      <c r="O159" s="3">
        <f>SUM(Table2[[#This Row],[Qualified Social Work Staff Hours]:[Other Social Work Staff Hours]])/Table2[[#This Row],[MDS Census]]</f>
        <v>3.4272263006702844E-2</v>
      </c>
      <c r="P159" s="3">
        <v>4.8499999999999996</v>
      </c>
      <c r="Q159" s="3">
        <v>15.952777777777778</v>
      </c>
      <c r="R159" s="3">
        <f>SUM(Table2[[#This Row],[Qualified Activities Professional Hours]:[Other Activities Professional Hours]])/Table2[[#This Row],[MDS Census]]</f>
        <v>0.29879508458346632</v>
      </c>
      <c r="S159" s="3">
        <v>5.4861111111111107</v>
      </c>
      <c r="T159" s="3">
        <v>5.65</v>
      </c>
      <c r="U159" s="3">
        <v>0</v>
      </c>
      <c r="V159" s="3">
        <f>SUM(Table2[[#This Row],[Occupational Therapist Hours]:[OT Aide Hours]])/Table2[[#This Row],[MDS Census]]</f>
        <v>0.15995052665177148</v>
      </c>
      <c r="W159" s="3">
        <v>5.3638888888888889</v>
      </c>
      <c r="X159" s="3">
        <v>10.955555555555556</v>
      </c>
      <c r="Y159" s="3">
        <v>0</v>
      </c>
      <c r="Z159" s="3">
        <f>SUM(Table2[[#This Row],[Physical Therapist (PT) Hours]:[PT Aide Hours]])/Table2[[#This Row],[MDS Census]]</f>
        <v>0.23439993616342161</v>
      </c>
      <c r="AA159" s="3">
        <v>0</v>
      </c>
      <c r="AB159" s="3">
        <v>0</v>
      </c>
      <c r="AC159" s="3">
        <v>0</v>
      </c>
      <c r="AD159" s="3">
        <v>0</v>
      </c>
      <c r="AE159" s="3">
        <v>0</v>
      </c>
      <c r="AF159" s="3">
        <v>0</v>
      </c>
      <c r="AG159" s="3">
        <v>0</v>
      </c>
      <c r="AH159" s="1" t="s">
        <v>157</v>
      </c>
      <c r="AI159" s="17">
        <v>3</v>
      </c>
      <c r="AJ159" s="1"/>
    </row>
    <row r="160" spans="1:36" x14ac:dyDescent="0.2">
      <c r="A160" s="1" t="s">
        <v>220</v>
      </c>
      <c r="B160" s="1" t="s">
        <v>380</v>
      </c>
      <c r="C160" s="1" t="s">
        <v>465</v>
      </c>
      <c r="D160" s="1" t="s">
        <v>547</v>
      </c>
      <c r="E160" s="3">
        <v>101.83333333333333</v>
      </c>
      <c r="F160" s="3">
        <v>0</v>
      </c>
      <c r="G160" s="3">
        <v>0.57777777777777772</v>
      </c>
      <c r="H160" s="3">
        <v>0.5444444444444444</v>
      </c>
      <c r="I160" s="3">
        <v>3.4888888888888889</v>
      </c>
      <c r="J160" s="3">
        <v>0</v>
      </c>
      <c r="K160" s="3">
        <v>2.8</v>
      </c>
      <c r="L160" s="3">
        <v>4.8599999999999968</v>
      </c>
      <c r="M160" s="3">
        <v>4.9777777777777779</v>
      </c>
      <c r="N160" s="3">
        <v>0</v>
      </c>
      <c r="O160" s="3">
        <f>SUM(Table2[[#This Row],[Qualified Social Work Staff Hours]:[Other Social Work Staff Hours]])/Table2[[#This Row],[MDS Census]]</f>
        <v>4.888161483906165E-2</v>
      </c>
      <c r="P160" s="3">
        <v>4</v>
      </c>
      <c r="Q160" s="3">
        <v>14.408333333333333</v>
      </c>
      <c r="R160" s="3">
        <f>SUM(Table2[[#This Row],[Qualified Activities Professional Hours]:[Other Activities Professional Hours]])/Table2[[#This Row],[MDS Census]]</f>
        <v>0.18076923076923077</v>
      </c>
      <c r="S160" s="3">
        <v>4.8922222222222205</v>
      </c>
      <c r="T160" s="3">
        <v>0</v>
      </c>
      <c r="U160" s="3">
        <v>0</v>
      </c>
      <c r="V160" s="3">
        <f>SUM(Table2[[#This Row],[Occupational Therapist Hours]:[OT Aide Hours]])/Table2[[#This Row],[MDS Census]]</f>
        <v>4.804146208401526E-2</v>
      </c>
      <c r="W160" s="3">
        <v>9.1377777777777744</v>
      </c>
      <c r="X160" s="3">
        <v>2.95</v>
      </c>
      <c r="Y160" s="3">
        <v>0</v>
      </c>
      <c r="Z160" s="3">
        <f>SUM(Table2[[#This Row],[Physical Therapist (PT) Hours]:[PT Aide Hours]])/Table2[[#This Row],[MDS Census]]</f>
        <v>0.11870158210583739</v>
      </c>
      <c r="AA160" s="3">
        <v>0</v>
      </c>
      <c r="AB160" s="3">
        <v>0</v>
      </c>
      <c r="AC160" s="3">
        <v>0</v>
      </c>
      <c r="AD160" s="3">
        <v>0</v>
      </c>
      <c r="AE160" s="3">
        <v>0</v>
      </c>
      <c r="AF160" s="3">
        <v>0</v>
      </c>
      <c r="AG160" s="3">
        <v>0</v>
      </c>
      <c r="AH160" s="1" t="s">
        <v>158</v>
      </c>
      <c r="AI160" s="17">
        <v>3</v>
      </c>
      <c r="AJ160" s="1"/>
    </row>
    <row r="161" spans="1:36" x14ac:dyDescent="0.2">
      <c r="A161" s="1" t="s">
        <v>220</v>
      </c>
      <c r="B161" s="1" t="s">
        <v>381</v>
      </c>
      <c r="C161" s="1" t="s">
        <v>477</v>
      </c>
      <c r="D161" s="1" t="s">
        <v>534</v>
      </c>
      <c r="E161" s="3">
        <v>85.288888888888891</v>
      </c>
      <c r="F161" s="3">
        <v>5.2444444444444445</v>
      </c>
      <c r="G161" s="3">
        <v>0.4</v>
      </c>
      <c r="H161" s="3">
        <v>0</v>
      </c>
      <c r="I161" s="3">
        <v>5.5111111111111111</v>
      </c>
      <c r="J161" s="3">
        <v>0</v>
      </c>
      <c r="K161" s="3">
        <v>0</v>
      </c>
      <c r="L161" s="3">
        <v>5.0861111111111112</v>
      </c>
      <c r="M161" s="3">
        <v>5.3916666666666666</v>
      </c>
      <c r="N161" s="3">
        <v>2.6027777777777779</v>
      </c>
      <c r="O161" s="3">
        <f>SUM(Table2[[#This Row],[Qualified Social Work Staff Hours]:[Other Social Work Staff Hours]])/Table2[[#This Row],[MDS Census]]</f>
        <v>9.3733715476810836E-2</v>
      </c>
      <c r="P161" s="3">
        <v>5.583333333333333</v>
      </c>
      <c r="Q161" s="3">
        <v>12.763888888888889</v>
      </c>
      <c r="R161" s="3">
        <f>SUM(Table2[[#This Row],[Qualified Activities Professional Hours]:[Other Activities Professional Hours]])/Table2[[#This Row],[MDS Census]]</f>
        <v>0.21511855132881708</v>
      </c>
      <c r="S161" s="3">
        <v>8.5055555555555564</v>
      </c>
      <c r="T161" s="3">
        <v>5.0361111111111114</v>
      </c>
      <c r="U161" s="3">
        <v>0</v>
      </c>
      <c r="V161" s="3">
        <f>SUM(Table2[[#This Row],[Occupational Therapist Hours]:[OT Aide Hours]])/Table2[[#This Row],[MDS Census]]</f>
        <v>0.15877410109431997</v>
      </c>
      <c r="W161" s="3">
        <v>14.097222222222221</v>
      </c>
      <c r="X161" s="3">
        <v>5.9694444444444441</v>
      </c>
      <c r="Y161" s="3">
        <v>0</v>
      </c>
      <c r="Z161" s="3">
        <f>SUM(Table2[[#This Row],[Physical Therapist (PT) Hours]:[PT Aide Hours]])/Table2[[#This Row],[MDS Census]]</f>
        <v>0.23527879103699842</v>
      </c>
      <c r="AA161" s="3">
        <v>0</v>
      </c>
      <c r="AB161" s="3">
        <v>0</v>
      </c>
      <c r="AC161" s="3">
        <v>0</v>
      </c>
      <c r="AD161" s="3">
        <v>0</v>
      </c>
      <c r="AE161" s="3">
        <v>0</v>
      </c>
      <c r="AF161" s="3">
        <v>0</v>
      </c>
      <c r="AG161" s="3">
        <v>0</v>
      </c>
      <c r="AH161" s="1" t="s">
        <v>159</v>
      </c>
      <c r="AI161" s="17">
        <v>3</v>
      </c>
      <c r="AJ161" s="1"/>
    </row>
    <row r="162" spans="1:36" x14ac:dyDescent="0.2">
      <c r="A162" s="1" t="s">
        <v>220</v>
      </c>
      <c r="B162" s="1" t="s">
        <v>382</v>
      </c>
      <c r="C162" s="1" t="s">
        <v>517</v>
      </c>
      <c r="D162" s="1" t="s">
        <v>551</v>
      </c>
      <c r="E162" s="3">
        <v>100.9</v>
      </c>
      <c r="F162" s="3">
        <v>5.6</v>
      </c>
      <c r="G162" s="3">
        <v>0.51911111111111052</v>
      </c>
      <c r="H162" s="3">
        <v>0.56977777777777783</v>
      </c>
      <c r="I162" s="3">
        <v>4.5472222222222225</v>
      </c>
      <c r="J162" s="3">
        <v>0</v>
      </c>
      <c r="K162" s="3">
        <v>0</v>
      </c>
      <c r="L162" s="3">
        <v>6.8447777777777761</v>
      </c>
      <c r="M162" s="3">
        <v>7.3262222222222224</v>
      </c>
      <c r="N162" s="3">
        <v>0</v>
      </c>
      <c r="O162" s="3">
        <f>SUM(Table2[[#This Row],[Qualified Social Work Staff Hours]:[Other Social Work Staff Hours]])/Table2[[#This Row],[MDS Census]]</f>
        <v>7.2608743530448189E-2</v>
      </c>
      <c r="P162" s="3">
        <v>0</v>
      </c>
      <c r="Q162" s="3">
        <v>14.801999999999996</v>
      </c>
      <c r="R162" s="3">
        <f>SUM(Table2[[#This Row],[Qualified Activities Professional Hours]:[Other Activities Professional Hours]])/Table2[[#This Row],[MDS Census]]</f>
        <v>0.1466997026759167</v>
      </c>
      <c r="S162" s="3">
        <v>4.5279999999999996</v>
      </c>
      <c r="T162" s="3">
        <v>5.7987777777777776</v>
      </c>
      <c r="U162" s="3">
        <v>0</v>
      </c>
      <c r="V162" s="3">
        <f>SUM(Table2[[#This Row],[Occupational Therapist Hours]:[OT Aide Hours]])/Table2[[#This Row],[MDS Census]]</f>
        <v>0.10234665785706419</v>
      </c>
      <c r="W162" s="3">
        <v>6.532111111111111</v>
      </c>
      <c r="X162" s="3">
        <v>5.3511111111111136</v>
      </c>
      <c r="Y162" s="3">
        <v>0</v>
      </c>
      <c r="Z162" s="3">
        <f>SUM(Table2[[#This Row],[Physical Therapist (PT) Hours]:[PT Aide Hours]])/Table2[[#This Row],[MDS Census]]</f>
        <v>0.11777227177623611</v>
      </c>
      <c r="AA162" s="3">
        <v>0</v>
      </c>
      <c r="AB162" s="3">
        <v>5.2402222222222221</v>
      </c>
      <c r="AC162" s="3">
        <v>0</v>
      </c>
      <c r="AD162" s="3">
        <v>0</v>
      </c>
      <c r="AE162" s="3">
        <v>5.5555555555555552E-2</v>
      </c>
      <c r="AF162" s="3">
        <v>0</v>
      </c>
      <c r="AG162" s="3">
        <v>0</v>
      </c>
      <c r="AH162" s="1" t="s">
        <v>160</v>
      </c>
      <c r="AI162" s="17">
        <v>3</v>
      </c>
      <c r="AJ162" s="1"/>
    </row>
    <row r="163" spans="1:36" x14ac:dyDescent="0.2">
      <c r="A163" s="1" t="s">
        <v>220</v>
      </c>
      <c r="B163" s="1" t="s">
        <v>383</v>
      </c>
      <c r="C163" s="1" t="s">
        <v>481</v>
      </c>
      <c r="D163" s="1" t="s">
        <v>549</v>
      </c>
      <c r="E163" s="3">
        <v>55.588888888888889</v>
      </c>
      <c r="F163" s="3">
        <v>5.2444444444444445</v>
      </c>
      <c r="G163" s="3">
        <v>0.30555555555555558</v>
      </c>
      <c r="H163" s="3">
        <v>0.35</v>
      </c>
      <c r="I163" s="3">
        <v>1.3027777777777778</v>
      </c>
      <c r="J163" s="3">
        <v>0</v>
      </c>
      <c r="K163" s="3">
        <v>0</v>
      </c>
      <c r="L163" s="3">
        <v>5.4555555555555557</v>
      </c>
      <c r="M163" s="3">
        <v>0</v>
      </c>
      <c r="N163" s="3">
        <v>0</v>
      </c>
      <c r="O163" s="3">
        <f>SUM(Table2[[#This Row],[Qualified Social Work Staff Hours]:[Other Social Work Staff Hours]])/Table2[[#This Row],[MDS Census]]</f>
        <v>0</v>
      </c>
      <c r="P163" s="3">
        <v>0</v>
      </c>
      <c r="Q163" s="3">
        <v>11.457111111111113</v>
      </c>
      <c r="R163" s="3">
        <f>SUM(Table2[[#This Row],[Qualified Activities Professional Hours]:[Other Activities Professional Hours]])/Table2[[#This Row],[MDS Census]]</f>
        <v>0.20610433739756148</v>
      </c>
      <c r="S163" s="3">
        <v>0.96111111111111114</v>
      </c>
      <c r="T163" s="3">
        <v>7.7888888888888888</v>
      </c>
      <c r="U163" s="3">
        <v>1.6805555555555556</v>
      </c>
      <c r="V163" s="3">
        <f>SUM(Table2[[#This Row],[Occupational Therapist Hours]:[OT Aide Hours]])/Table2[[#This Row],[MDS Census]]</f>
        <v>0.1876374175494703</v>
      </c>
      <c r="W163" s="3">
        <v>10.716666666666667</v>
      </c>
      <c r="X163" s="3">
        <v>0</v>
      </c>
      <c r="Y163" s="3">
        <v>6.1472222222222221</v>
      </c>
      <c r="Z163" s="3">
        <f>SUM(Table2[[#This Row],[Physical Therapist (PT) Hours]:[PT Aide Hours]])/Table2[[#This Row],[MDS Census]]</f>
        <v>0.30336797921247249</v>
      </c>
      <c r="AA163" s="3">
        <v>0</v>
      </c>
      <c r="AB163" s="3">
        <v>0</v>
      </c>
      <c r="AC163" s="3">
        <v>0</v>
      </c>
      <c r="AD163" s="3">
        <v>0</v>
      </c>
      <c r="AE163" s="3">
        <v>0</v>
      </c>
      <c r="AF163" s="3">
        <v>0</v>
      </c>
      <c r="AG163" s="3">
        <v>0</v>
      </c>
      <c r="AH163" s="1" t="s">
        <v>161</v>
      </c>
      <c r="AI163" s="17">
        <v>3</v>
      </c>
      <c r="AJ163" s="1"/>
    </row>
    <row r="164" spans="1:36" x14ac:dyDescent="0.2">
      <c r="A164" s="1" t="s">
        <v>220</v>
      </c>
      <c r="B164" s="1" t="s">
        <v>384</v>
      </c>
      <c r="C164" s="1" t="s">
        <v>518</v>
      </c>
      <c r="D164" s="1" t="s">
        <v>546</v>
      </c>
      <c r="E164" s="3">
        <v>19.666666666666668</v>
      </c>
      <c r="F164" s="3">
        <v>5.1555555555555559</v>
      </c>
      <c r="G164" s="3">
        <v>0.1661111111111111</v>
      </c>
      <c r="H164" s="3">
        <v>0</v>
      </c>
      <c r="I164" s="3">
        <v>5.9611111111111112</v>
      </c>
      <c r="J164" s="3">
        <v>0</v>
      </c>
      <c r="K164" s="3">
        <v>0</v>
      </c>
      <c r="L164" s="3">
        <v>1.5785555555555555</v>
      </c>
      <c r="M164" s="3">
        <v>4.9777777777777779</v>
      </c>
      <c r="N164" s="3">
        <v>0</v>
      </c>
      <c r="O164" s="3">
        <f>SUM(Table2[[#This Row],[Qualified Social Work Staff Hours]:[Other Social Work Staff Hours]])/Table2[[#This Row],[MDS Census]]</f>
        <v>0.25310734463276835</v>
      </c>
      <c r="P164" s="3">
        <v>12.65</v>
      </c>
      <c r="Q164" s="3">
        <v>9.4027777777777786</v>
      </c>
      <c r="R164" s="3">
        <f>SUM(Table2[[#This Row],[Qualified Activities Professional Hours]:[Other Activities Professional Hours]])/Table2[[#This Row],[MDS Census]]</f>
        <v>1.121327683615819</v>
      </c>
      <c r="S164" s="3">
        <v>2.3575555555555554</v>
      </c>
      <c r="T164" s="3">
        <v>2.7032222222222217</v>
      </c>
      <c r="U164" s="3">
        <v>0</v>
      </c>
      <c r="V164" s="3">
        <f>SUM(Table2[[#This Row],[Occupational Therapist Hours]:[OT Aide Hours]])/Table2[[#This Row],[MDS Census]]</f>
        <v>0.25732768361581915</v>
      </c>
      <c r="W164" s="3">
        <v>6.3226666666666649</v>
      </c>
      <c r="X164" s="3">
        <v>2.4356666666666658</v>
      </c>
      <c r="Y164" s="3">
        <v>0</v>
      </c>
      <c r="Z164" s="3">
        <f>SUM(Table2[[#This Row],[Physical Therapist (PT) Hours]:[PT Aide Hours]])/Table2[[#This Row],[MDS Census]]</f>
        <v>0.44533898305084729</v>
      </c>
      <c r="AA164" s="3">
        <v>0</v>
      </c>
      <c r="AB164" s="3">
        <v>0</v>
      </c>
      <c r="AC164" s="3">
        <v>0</v>
      </c>
      <c r="AD164" s="3">
        <v>0</v>
      </c>
      <c r="AE164" s="3">
        <v>0</v>
      </c>
      <c r="AF164" s="3">
        <v>0</v>
      </c>
      <c r="AG164" s="3">
        <v>0</v>
      </c>
      <c r="AH164" s="1" t="s">
        <v>162</v>
      </c>
      <c r="AI164" s="17">
        <v>3</v>
      </c>
      <c r="AJ164" s="1"/>
    </row>
    <row r="165" spans="1:36" x14ac:dyDescent="0.2">
      <c r="A165" s="1" t="s">
        <v>220</v>
      </c>
      <c r="B165" s="1" t="s">
        <v>385</v>
      </c>
      <c r="C165" s="1" t="s">
        <v>465</v>
      </c>
      <c r="D165" s="1" t="s">
        <v>547</v>
      </c>
      <c r="E165" s="3">
        <v>20.588888888888889</v>
      </c>
      <c r="F165" s="3">
        <v>5.1555555555555559</v>
      </c>
      <c r="G165" s="3">
        <v>0</v>
      </c>
      <c r="H165" s="3">
        <v>0</v>
      </c>
      <c r="I165" s="3">
        <v>0</v>
      </c>
      <c r="J165" s="3">
        <v>0</v>
      </c>
      <c r="K165" s="3">
        <v>0</v>
      </c>
      <c r="L165" s="3">
        <v>0.19022222222222224</v>
      </c>
      <c r="M165" s="3">
        <v>0</v>
      </c>
      <c r="N165" s="3">
        <v>5.4222222222222225</v>
      </c>
      <c r="O165" s="3">
        <f>SUM(Table2[[#This Row],[Qualified Social Work Staff Hours]:[Other Social Work Staff Hours]])/Table2[[#This Row],[MDS Census]]</f>
        <v>0.26335671883432271</v>
      </c>
      <c r="P165" s="3">
        <v>0</v>
      </c>
      <c r="Q165" s="3">
        <v>0</v>
      </c>
      <c r="R165" s="3">
        <f>SUM(Table2[[#This Row],[Qualified Activities Professional Hours]:[Other Activities Professional Hours]])/Table2[[#This Row],[MDS Census]]</f>
        <v>0</v>
      </c>
      <c r="S165" s="3">
        <v>2.9587777777777768</v>
      </c>
      <c r="T165" s="3">
        <v>5.0007777777777767</v>
      </c>
      <c r="U165" s="3">
        <v>0</v>
      </c>
      <c r="V165" s="3">
        <f>SUM(Table2[[#This Row],[Occupational Therapist Hours]:[OT Aide Hours]])/Table2[[#This Row],[MDS Census]]</f>
        <v>0.38659471127900691</v>
      </c>
      <c r="W165" s="3">
        <v>6.6480000000000015</v>
      </c>
      <c r="X165" s="3">
        <v>4.6936666666666653</v>
      </c>
      <c r="Y165" s="3">
        <v>0</v>
      </c>
      <c r="Z165" s="3">
        <f>SUM(Table2[[#This Row],[Physical Therapist (PT) Hours]:[PT Aide Hours]])/Table2[[#This Row],[MDS Census]]</f>
        <v>0.55086346465191582</v>
      </c>
      <c r="AA165" s="3">
        <v>0</v>
      </c>
      <c r="AB165" s="3">
        <v>0</v>
      </c>
      <c r="AC165" s="3">
        <v>0</v>
      </c>
      <c r="AD165" s="3">
        <v>0</v>
      </c>
      <c r="AE165" s="3">
        <v>0</v>
      </c>
      <c r="AF165" s="3">
        <v>0</v>
      </c>
      <c r="AG165" s="3">
        <v>0</v>
      </c>
      <c r="AH165" s="1" t="s">
        <v>163</v>
      </c>
      <c r="AI165" s="17">
        <v>3</v>
      </c>
      <c r="AJ165" s="1"/>
    </row>
    <row r="166" spans="1:36" x14ac:dyDescent="0.2">
      <c r="A166" s="1" t="s">
        <v>220</v>
      </c>
      <c r="B166" s="1" t="s">
        <v>386</v>
      </c>
      <c r="C166" s="1" t="s">
        <v>441</v>
      </c>
      <c r="D166" s="1" t="s">
        <v>534</v>
      </c>
      <c r="E166" s="3">
        <v>15.344444444444445</v>
      </c>
      <c r="F166" s="3">
        <v>5.1555555555555559</v>
      </c>
      <c r="G166" s="3">
        <v>8.3333333333333329E-2</v>
      </c>
      <c r="H166" s="3">
        <v>8.8111111111111112E-2</v>
      </c>
      <c r="I166" s="3">
        <v>0.8666666666666667</v>
      </c>
      <c r="J166" s="3">
        <v>0</v>
      </c>
      <c r="K166" s="3">
        <v>0</v>
      </c>
      <c r="L166" s="3">
        <v>0.36366666666666664</v>
      </c>
      <c r="M166" s="3">
        <v>2.1304444444444446</v>
      </c>
      <c r="N166" s="3">
        <v>0</v>
      </c>
      <c r="O166" s="3">
        <f>SUM(Table2[[#This Row],[Qualified Social Work Staff Hours]:[Other Social Work Staff Hours]])/Table2[[#This Row],[MDS Census]]</f>
        <v>0.13884141926140478</v>
      </c>
      <c r="P166" s="3">
        <v>5.2444444444444445</v>
      </c>
      <c r="Q166" s="3">
        <v>0</v>
      </c>
      <c r="R166" s="3">
        <f>SUM(Table2[[#This Row],[Qualified Activities Professional Hours]:[Other Activities Professional Hours]])/Table2[[#This Row],[MDS Census]]</f>
        <v>0.34178131788559013</v>
      </c>
      <c r="S166" s="3">
        <v>4.2112222222222231</v>
      </c>
      <c r="T166" s="3">
        <v>0.50422222222222224</v>
      </c>
      <c r="U166" s="3">
        <v>0</v>
      </c>
      <c r="V166" s="3">
        <f>SUM(Table2[[#This Row],[Occupational Therapist Hours]:[OT Aide Hours]])/Table2[[#This Row],[MDS Census]]</f>
        <v>0.30730629978276619</v>
      </c>
      <c r="W166" s="3">
        <v>4.827</v>
      </c>
      <c r="X166" s="3">
        <v>5.0733333333333333</v>
      </c>
      <c r="Y166" s="3">
        <v>0</v>
      </c>
      <c r="Z166" s="3">
        <f>SUM(Table2[[#This Row],[Physical Therapist (PT) Hours]:[PT Aide Hours]])/Table2[[#This Row],[MDS Census]]</f>
        <v>0.64520637219406218</v>
      </c>
      <c r="AA166" s="3">
        <v>0</v>
      </c>
      <c r="AB166" s="3">
        <v>0</v>
      </c>
      <c r="AC166" s="3">
        <v>0</v>
      </c>
      <c r="AD166" s="3">
        <v>0</v>
      </c>
      <c r="AE166" s="3">
        <v>0</v>
      </c>
      <c r="AF166" s="3">
        <v>0</v>
      </c>
      <c r="AG166" s="3">
        <v>0</v>
      </c>
      <c r="AH166" s="1" t="s">
        <v>164</v>
      </c>
      <c r="AI166" s="17">
        <v>3</v>
      </c>
      <c r="AJ166" s="1"/>
    </row>
    <row r="167" spans="1:36" x14ac:dyDescent="0.2">
      <c r="A167" s="1" t="s">
        <v>220</v>
      </c>
      <c r="B167" s="1" t="s">
        <v>387</v>
      </c>
      <c r="C167" s="1" t="s">
        <v>474</v>
      </c>
      <c r="D167" s="1" t="s">
        <v>546</v>
      </c>
      <c r="E167" s="3">
        <v>15.7</v>
      </c>
      <c r="F167" s="3">
        <v>0</v>
      </c>
      <c r="G167" s="3">
        <v>0.30555555555555558</v>
      </c>
      <c r="H167" s="3">
        <v>5.4222222222222225</v>
      </c>
      <c r="I167" s="3">
        <v>2.5027777777777778</v>
      </c>
      <c r="J167" s="3">
        <v>0</v>
      </c>
      <c r="K167" s="3">
        <v>0</v>
      </c>
      <c r="L167" s="3">
        <v>0.22777777777777777</v>
      </c>
      <c r="M167" s="3">
        <v>4.8</v>
      </c>
      <c r="N167" s="3">
        <v>0</v>
      </c>
      <c r="O167" s="3">
        <f>SUM(Table2[[#This Row],[Qualified Social Work Staff Hours]:[Other Social Work Staff Hours]])/Table2[[#This Row],[MDS Census]]</f>
        <v>0.30573248407643311</v>
      </c>
      <c r="P167" s="3">
        <v>0</v>
      </c>
      <c r="Q167" s="3">
        <v>0</v>
      </c>
      <c r="R167" s="3">
        <f>SUM(Table2[[#This Row],[Qualified Activities Professional Hours]:[Other Activities Professional Hours]])/Table2[[#This Row],[MDS Census]]</f>
        <v>0</v>
      </c>
      <c r="S167" s="3">
        <v>15.919444444444444</v>
      </c>
      <c r="T167" s="3">
        <v>0</v>
      </c>
      <c r="U167" s="3">
        <v>0</v>
      </c>
      <c r="V167" s="3">
        <f>SUM(Table2[[#This Row],[Occupational Therapist Hours]:[OT Aide Hours]])/Table2[[#This Row],[MDS Census]]</f>
        <v>1.0139773531493277</v>
      </c>
      <c r="W167" s="3">
        <v>8.9861111111111107</v>
      </c>
      <c r="X167" s="3">
        <v>5.5361111111111114</v>
      </c>
      <c r="Y167" s="3">
        <v>5.333333333333333</v>
      </c>
      <c r="Z167" s="3">
        <f>SUM(Table2[[#This Row],[Physical Therapist (PT) Hours]:[PT Aide Hours]])/Table2[[#This Row],[MDS Census]]</f>
        <v>1.2646850672328378</v>
      </c>
      <c r="AA167" s="3">
        <v>0</v>
      </c>
      <c r="AB167" s="3">
        <v>0</v>
      </c>
      <c r="AC167" s="3">
        <v>0</v>
      </c>
      <c r="AD167" s="3">
        <v>0</v>
      </c>
      <c r="AE167" s="3">
        <v>0</v>
      </c>
      <c r="AF167" s="3">
        <v>0</v>
      </c>
      <c r="AG167" s="3">
        <v>0</v>
      </c>
      <c r="AH167" s="1" t="s">
        <v>165</v>
      </c>
      <c r="AI167" s="17">
        <v>3</v>
      </c>
      <c r="AJ167" s="1"/>
    </row>
    <row r="168" spans="1:36" x14ac:dyDescent="0.2">
      <c r="A168" s="1" t="s">
        <v>220</v>
      </c>
      <c r="B168" s="1" t="s">
        <v>388</v>
      </c>
      <c r="C168" s="1" t="s">
        <v>519</v>
      </c>
      <c r="D168" s="1" t="s">
        <v>541</v>
      </c>
      <c r="E168" s="3">
        <v>81.75555555555556</v>
      </c>
      <c r="F168" s="3">
        <v>24.355555555555554</v>
      </c>
      <c r="G168" s="3">
        <v>0.34411111111111109</v>
      </c>
      <c r="H168" s="3">
        <v>0.33333333333333331</v>
      </c>
      <c r="I168" s="3">
        <v>2.2250000000000001</v>
      </c>
      <c r="J168" s="3">
        <v>0</v>
      </c>
      <c r="K168" s="3">
        <v>0</v>
      </c>
      <c r="L168" s="3">
        <v>4.9972222222222218</v>
      </c>
      <c r="M168" s="3">
        <v>5.6888888888888891</v>
      </c>
      <c r="N168" s="3">
        <v>1.9618888888888888</v>
      </c>
      <c r="O168" s="3">
        <f>SUM(Table2[[#This Row],[Qualified Social Work Staff Hours]:[Other Social Work Staff Hours]])/Table2[[#This Row],[MDS Census]]</f>
        <v>9.3581136178309321E-2</v>
      </c>
      <c r="P168" s="3">
        <v>5.6888888888888891</v>
      </c>
      <c r="Q168" s="3">
        <v>4.3496666666666668</v>
      </c>
      <c r="R168" s="3">
        <f>SUM(Table2[[#This Row],[Qualified Activities Professional Hours]:[Other Activities Professional Hours]])/Table2[[#This Row],[MDS Census]]</f>
        <v>0.12278744223973906</v>
      </c>
      <c r="S168" s="3">
        <v>6.0581111111111099</v>
      </c>
      <c r="T168" s="3">
        <v>6.9147777777777781</v>
      </c>
      <c r="U168" s="3">
        <v>0</v>
      </c>
      <c r="V168" s="3">
        <f>SUM(Table2[[#This Row],[Occupational Therapist Hours]:[OT Aide Hours]])/Table2[[#This Row],[MDS Census]]</f>
        <v>0.15867898885566728</v>
      </c>
      <c r="W168" s="3">
        <v>11.129</v>
      </c>
      <c r="X168" s="3">
        <v>5.7001111111111111</v>
      </c>
      <c r="Y168" s="3">
        <v>0</v>
      </c>
      <c r="Z168" s="3">
        <f>SUM(Table2[[#This Row],[Physical Therapist (PT) Hours]:[PT Aide Hours]])/Table2[[#This Row],[MDS Census]]</f>
        <v>0.20584669747213916</v>
      </c>
      <c r="AA168" s="3">
        <v>0</v>
      </c>
      <c r="AB168" s="3">
        <v>0</v>
      </c>
      <c r="AC168" s="3">
        <v>0</v>
      </c>
      <c r="AD168" s="3">
        <v>0</v>
      </c>
      <c r="AE168" s="3">
        <v>0</v>
      </c>
      <c r="AF168" s="3">
        <v>0</v>
      </c>
      <c r="AG168" s="3">
        <v>0</v>
      </c>
      <c r="AH168" s="1" t="s">
        <v>166</v>
      </c>
      <c r="AI168" s="17">
        <v>3</v>
      </c>
      <c r="AJ168" s="1"/>
    </row>
    <row r="169" spans="1:36" x14ac:dyDescent="0.2">
      <c r="A169" s="1" t="s">
        <v>220</v>
      </c>
      <c r="B169" s="1" t="s">
        <v>389</v>
      </c>
      <c r="C169" s="1" t="s">
        <v>465</v>
      </c>
      <c r="D169" s="1" t="s">
        <v>547</v>
      </c>
      <c r="E169" s="3">
        <v>97.1</v>
      </c>
      <c r="F169" s="3">
        <v>5.5555555555555554</v>
      </c>
      <c r="G169" s="3">
        <v>0</v>
      </c>
      <c r="H169" s="3">
        <v>0</v>
      </c>
      <c r="I169" s="3">
        <v>0</v>
      </c>
      <c r="J169" s="3">
        <v>0</v>
      </c>
      <c r="K169" s="3">
        <v>0</v>
      </c>
      <c r="L169" s="3">
        <v>5.8803333333333345</v>
      </c>
      <c r="M169" s="3">
        <v>10.311111111111112</v>
      </c>
      <c r="N169" s="3">
        <v>0</v>
      </c>
      <c r="O169" s="3">
        <f>SUM(Table2[[#This Row],[Qualified Social Work Staff Hours]:[Other Social Work Staff Hours]])/Table2[[#This Row],[MDS Census]]</f>
        <v>0.10619063966128849</v>
      </c>
      <c r="P169" s="3">
        <v>8.3361111111111104</v>
      </c>
      <c r="Q169" s="3">
        <v>11.441666666666666</v>
      </c>
      <c r="R169" s="3">
        <f>SUM(Table2[[#This Row],[Qualified Activities Professional Hours]:[Other Activities Professional Hours]])/Table2[[#This Row],[MDS Census]]</f>
        <v>0.20368463210893697</v>
      </c>
      <c r="S169" s="3">
        <v>10.049888888888891</v>
      </c>
      <c r="T169" s="3">
        <v>4.8536666666666664</v>
      </c>
      <c r="U169" s="3">
        <v>0</v>
      </c>
      <c r="V169" s="3">
        <f>SUM(Table2[[#This Row],[Occupational Therapist Hours]:[OT Aide Hours]])/Table2[[#This Row],[MDS Census]]</f>
        <v>0.15348666895525806</v>
      </c>
      <c r="W169" s="3">
        <v>5.5052222222222227</v>
      </c>
      <c r="X169" s="3">
        <v>11.974444444444442</v>
      </c>
      <c r="Y169" s="3">
        <v>0</v>
      </c>
      <c r="Z169" s="3">
        <f>SUM(Table2[[#This Row],[Physical Therapist (PT) Hours]:[PT Aide Hours]])/Table2[[#This Row],[MDS Census]]</f>
        <v>0.18001716443529009</v>
      </c>
      <c r="AA169" s="3">
        <v>0</v>
      </c>
      <c r="AB169" s="3">
        <v>0</v>
      </c>
      <c r="AC169" s="3">
        <v>0</v>
      </c>
      <c r="AD169" s="3">
        <v>0</v>
      </c>
      <c r="AE169" s="3">
        <v>0</v>
      </c>
      <c r="AF169" s="3">
        <v>3.2888888888888888</v>
      </c>
      <c r="AG169" s="3">
        <v>0</v>
      </c>
      <c r="AH169" s="1" t="s">
        <v>167</v>
      </c>
      <c r="AI169" s="17">
        <v>3</v>
      </c>
      <c r="AJ169" s="1"/>
    </row>
    <row r="170" spans="1:36" x14ac:dyDescent="0.2">
      <c r="A170" s="1" t="s">
        <v>220</v>
      </c>
      <c r="B170" s="1" t="s">
        <v>390</v>
      </c>
      <c r="C170" s="1" t="s">
        <v>465</v>
      </c>
      <c r="D170" s="1" t="s">
        <v>546</v>
      </c>
      <c r="E170" s="3">
        <v>89.077777777777783</v>
      </c>
      <c r="F170" s="3">
        <v>6.4916666666666663</v>
      </c>
      <c r="G170" s="3">
        <v>0.81500000000000006</v>
      </c>
      <c r="H170" s="3">
        <v>4.3666666666666666E-2</v>
      </c>
      <c r="I170" s="3">
        <v>4.4496666666666655</v>
      </c>
      <c r="J170" s="3">
        <v>0</v>
      </c>
      <c r="K170" s="3">
        <v>0</v>
      </c>
      <c r="L170" s="3">
        <v>1.6703333333333339</v>
      </c>
      <c r="M170" s="3">
        <v>4.3709999999999996</v>
      </c>
      <c r="N170" s="3">
        <v>6.2482222222222203</v>
      </c>
      <c r="O170" s="3">
        <f>SUM(Table2[[#This Row],[Qualified Social Work Staff Hours]:[Other Social Work Staff Hours]])/Table2[[#This Row],[MDS Census]]</f>
        <v>0.11921292253960331</v>
      </c>
      <c r="P170" s="3">
        <v>0</v>
      </c>
      <c r="Q170" s="3">
        <v>10.834999999999999</v>
      </c>
      <c r="R170" s="3">
        <f>SUM(Table2[[#This Row],[Qualified Activities Professional Hours]:[Other Activities Professional Hours]])/Table2[[#This Row],[MDS Census]]</f>
        <v>0.12163527504053884</v>
      </c>
      <c r="S170" s="3">
        <v>5.187444444444445</v>
      </c>
      <c r="T170" s="3">
        <v>4.5836666666666668</v>
      </c>
      <c r="U170" s="3">
        <v>0</v>
      </c>
      <c r="V170" s="3">
        <f>SUM(Table2[[#This Row],[Occupational Therapist Hours]:[OT Aide Hours]])/Table2[[#This Row],[MDS Census]]</f>
        <v>0.10969190470250716</v>
      </c>
      <c r="W170" s="3">
        <v>10.181555555555555</v>
      </c>
      <c r="X170" s="3">
        <v>4.6193333333333326</v>
      </c>
      <c r="Y170" s="3">
        <v>0</v>
      </c>
      <c r="Z170" s="3">
        <f>SUM(Table2[[#This Row],[Physical Therapist (PT) Hours]:[PT Aide Hours]])/Table2[[#This Row],[MDS Census]]</f>
        <v>0.16615691655232628</v>
      </c>
      <c r="AA170" s="3">
        <v>0</v>
      </c>
      <c r="AB170" s="3">
        <v>0</v>
      </c>
      <c r="AC170" s="3">
        <v>0</v>
      </c>
      <c r="AD170" s="3">
        <v>0</v>
      </c>
      <c r="AE170" s="3">
        <v>0</v>
      </c>
      <c r="AF170" s="3">
        <v>0.22222222222222221</v>
      </c>
      <c r="AG170" s="3">
        <v>0</v>
      </c>
      <c r="AH170" s="1" t="s">
        <v>168</v>
      </c>
      <c r="AI170" s="17">
        <v>3</v>
      </c>
      <c r="AJ170" s="1"/>
    </row>
    <row r="171" spans="1:36" x14ac:dyDescent="0.2">
      <c r="A171" s="1" t="s">
        <v>220</v>
      </c>
      <c r="B171" s="1" t="s">
        <v>391</v>
      </c>
      <c r="C171" s="1" t="s">
        <v>516</v>
      </c>
      <c r="D171" s="1" t="s">
        <v>555</v>
      </c>
      <c r="E171" s="3">
        <v>42.044444444444444</v>
      </c>
      <c r="F171" s="3">
        <v>5.5111111111111111</v>
      </c>
      <c r="G171" s="3">
        <v>0</v>
      </c>
      <c r="H171" s="3">
        <v>0.25555555555555554</v>
      </c>
      <c r="I171" s="3">
        <v>1.6561111111111113</v>
      </c>
      <c r="J171" s="3">
        <v>0</v>
      </c>
      <c r="K171" s="3">
        <v>0</v>
      </c>
      <c r="L171" s="3">
        <v>1.1711111111111112</v>
      </c>
      <c r="M171" s="3">
        <v>5.5111111111111111</v>
      </c>
      <c r="N171" s="3">
        <v>0</v>
      </c>
      <c r="O171" s="3">
        <f>SUM(Table2[[#This Row],[Qualified Social Work Staff Hours]:[Other Social Work Staff Hours]])/Table2[[#This Row],[MDS Census]]</f>
        <v>0.13107822410147993</v>
      </c>
      <c r="P171" s="3">
        <v>5.0777777777777775</v>
      </c>
      <c r="Q171" s="3">
        <v>7.4944444444444445</v>
      </c>
      <c r="R171" s="3">
        <f>SUM(Table2[[#This Row],[Qualified Activities Professional Hours]:[Other Activities Professional Hours]])/Table2[[#This Row],[MDS Census]]</f>
        <v>0.2990221987315011</v>
      </c>
      <c r="S171" s="3">
        <v>2.5694444444444446</v>
      </c>
      <c r="T171" s="3">
        <v>4.4027777777777777</v>
      </c>
      <c r="U171" s="3">
        <v>0</v>
      </c>
      <c r="V171" s="3">
        <f>SUM(Table2[[#This Row],[Occupational Therapist Hours]:[OT Aide Hours]])/Table2[[#This Row],[MDS Census]]</f>
        <v>0.16582980972515857</v>
      </c>
      <c r="W171" s="3">
        <v>5.6472222222222221</v>
      </c>
      <c r="X171" s="3">
        <v>3.2083333333333335</v>
      </c>
      <c r="Y171" s="3">
        <v>0</v>
      </c>
      <c r="Z171" s="3">
        <f>SUM(Table2[[#This Row],[Physical Therapist (PT) Hours]:[PT Aide Hours]])/Table2[[#This Row],[MDS Census]]</f>
        <v>0.21062367864693449</v>
      </c>
      <c r="AA171" s="3">
        <v>0</v>
      </c>
      <c r="AB171" s="3">
        <v>0</v>
      </c>
      <c r="AC171" s="3">
        <v>0</v>
      </c>
      <c r="AD171" s="3">
        <v>0</v>
      </c>
      <c r="AE171" s="3">
        <v>0</v>
      </c>
      <c r="AF171" s="3">
        <v>0</v>
      </c>
      <c r="AG171" s="3">
        <v>0</v>
      </c>
      <c r="AH171" s="1" t="s">
        <v>169</v>
      </c>
      <c r="AI171" s="17">
        <v>3</v>
      </c>
      <c r="AJ171" s="1"/>
    </row>
    <row r="172" spans="1:36" x14ac:dyDescent="0.2">
      <c r="A172" s="1" t="s">
        <v>220</v>
      </c>
      <c r="B172" s="1" t="s">
        <v>392</v>
      </c>
      <c r="C172" s="1" t="s">
        <v>520</v>
      </c>
      <c r="D172" s="1" t="s">
        <v>549</v>
      </c>
      <c r="E172" s="3">
        <v>58.06666666666667</v>
      </c>
      <c r="F172" s="3">
        <v>5.333333333333333</v>
      </c>
      <c r="G172" s="3">
        <v>0.14444444444444443</v>
      </c>
      <c r="H172" s="3">
        <v>0.53333333333333333</v>
      </c>
      <c r="I172" s="3">
        <v>0.64444444444444449</v>
      </c>
      <c r="J172" s="3">
        <v>0</v>
      </c>
      <c r="K172" s="3">
        <v>0</v>
      </c>
      <c r="L172" s="3">
        <v>2.0055555555555555</v>
      </c>
      <c r="M172" s="3">
        <v>5.0666666666666664</v>
      </c>
      <c r="N172" s="3">
        <v>0</v>
      </c>
      <c r="O172" s="3">
        <f>SUM(Table2[[#This Row],[Qualified Social Work Staff Hours]:[Other Social Work Staff Hours]])/Table2[[#This Row],[MDS Census]]</f>
        <v>8.7256027554535015E-2</v>
      </c>
      <c r="P172" s="3">
        <v>0</v>
      </c>
      <c r="Q172" s="3">
        <v>28.427777777777777</v>
      </c>
      <c r="R172" s="3">
        <f>SUM(Table2[[#This Row],[Qualified Activities Professional Hours]:[Other Activities Professional Hours]])/Table2[[#This Row],[MDS Census]]</f>
        <v>0.48957137389973204</v>
      </c>
      <c r="S172" s="3">
        <v>1.9166666666666667</v>
      </c>
      <c r="T172" s="3">
        <v>10.233333333333333</v>
      </c>
      <c r="U172" s="3">
        <v>0</v>
      </c>
      <c r="V172" s="3">
        <f>SUM(Table2[[#This Row],[Occupational Therapist Hours]:[OT Aide Hours]])/Table2[[#This Row],[MDS Census]]</f>
        <v>0.20924225028702637</v>
      </c>
      <c r="W172" s="3">
        <v>1.8611111111111112</v>
      </c>
      <c r="X172" s="3">
        <v>11.405555555555555</v>
      </c>
      <c r="Y172" s="3">
        <v>0</v>
      </c>
      <c r="Z172" s="3">
        <f>SUM(Table2[[#This Row],[Physical Therapist (PT) Hours]:[PT Aide Hours]])/Table2[[#This Row],[MDS Census]]</f>
        <v>0.22847301951779561</v>
      </c>
      <c r="AA172" s="3">
        <v>0</v>
      </c>
      <c r="AB172" s="3">
        <v>0</v>
      </c>
      <c r="AC172" s="3">
        <v>0</v>
      </c>
      <c r="AD172" s="3">
        <v>0</v>
      </c>
      <c r="AE172" s="3">
        <v>0</v>
      </c>
      <c r="AF172" s="3">
        <v>0</v>
      </c>
      <c r="AG172" s="3">
        <v>0</v>
      </c>
      <c r="AH172" s="1" t="s">
        <v>170</v>
      </c>
      <c r="AI172" s="17">
        <v>3</v>
      </c>
      <c r="AJ172" s="1"/>
    </row>
    <row r="173" spans="1:36" x14ac:dyDescent="0.2">
      <c r="A173" s="1" t="s">
        <v>220</v>
      </c>
      <c r="B173" s="1" t="s">
        <v>393</v>
      </c>
      <c r="C173" s="1" t="s">
        <v>521</v>
      </c>
      <c r="D173" s="1" t="s">
        <v>546</v>
      </c>
      <c r="E173" s="3">
        <v>98.444444444444443</v>
      </c>
      <c r="F173" s="3">
        <v>5.6</v>
      </c>
      <c r="G173" s="3">
        <v>0.57777777777777772</v>
      </c>
      <c r="H173" s="3">
        <v>0.25111111111111112</v>
      </c>
      <c r="I173" s="3">
        <v>5.6888888888888891</v>
      </c>
      <c r="J173" s="3">
        <v>0</v>
      </c>
      <c r="K173" s="3">
        <v>0</v>
      </c>
      <c r="L173" s="3">
        <v>2.4138888888888888</v>
      </c>
      <c r="M173" s="3">
        <v>5.6888888888888891</v>
      </c>
      <c r="N173" s="3">
        <v>0</v>
      </c>
      <c r="O173" s="3">
        <f>SUM(Table2[[#This Row],[Qualified Social Work Staff Hours]:[Other Social Work Staff Hours]])/Table2[[#This Row],[MDS Census]]</f>
        <v>5.7787810383747182E-2</v>
      </c>
      <c r="P173" s="3">
        <v>5.6888888888888891</v>
      </c>
      <c r="Q173" s="3">
        <v>22.405555555555555</v>
      </c>
      <c r="R173" s="3">
        <f>SUM(Table2[[#This Row],[Qualified Activities Professional Hours]:[Other Activities Professional Hours]])/Table2[[#This Row],[MDS Census]]</f>
        <v>0.28538374717832959</v>
      </c>
      <c r="S173" s="3">
        <v>15.338888888888889</v>
      </c>
      <c r="T173" s="3">
        <v>0</v>
      </c>
      <c r="U173" s="3">
        <v>0</v>
      </c>
      <c r="V173" s="3">
        <f>SUM(Table2[[#This Row],[Occupational Therapist Hours]:[OT Aide Hours]])/Table2[[#This Row],[MDS Census]]</f>
        <v>0.15581264108352144</v>
      </c>
      <c r="W173" s="3">
        <v>13.833333333333334</v>
      </c>
      <c r="X173" s="3">
        <v>5.6361111111111111</v>
      </c>
      <c r="Y173" s="3">
        <v>0</v>
      </c>
      <c r="Z173" s="3">
        <f>SUM(Table2[[#This Row],[Physical Therapist (PT) Hours]:[PT Aide Hours]])/Table2[[#This Row],[MDS Census]]</f>
        <v>0.19777088036117382</v>
      </c>
      <c r="AA173" s="3">
        <v>0</v>
      </c>
      <c r="AB173" s="3">
        <v>0</v>
      </c>
      <c r="AC173" s="3">
        <v>0</v>
      </c>
      <c r="AD173" s="3">
        <v>0</v>
      </c>
      <c r="AE173" s="3">
        <v>0</v>
      </c>
      <c r="AF173" s="3">
        <v>0</v>
      </c>
      <c r="AG173" s="3">
        <v>0</v>
      </c>
      <c r="AH173" s="1" t="s">
        <v>171</v>
      </c>
      <c r="AI173" s="17">
        <v>3</v>
      </c>
      <c r="AJ173" s="1"/>
    </row>
    <row r="174" spans="1:36" x14ac:dyDescent="0.2">
      <c r="A174" s="1" t="s">
        <v>220</v>
      </c>
      <c r="B174" s="1" t="s">
        <v>394</v>
      </c>
      <c r="C174" s="1" t="s">
        <v>445</v>
      </c>
      <c r="D174" s="1" t="s">
        <v>557</v>
      </c>
      <c r="E174" s="3">
        <v>5.9444444444444446</v>
      </c>
      <c r="F174" s="3">
        <v>2.7694444444444444</v>
      </c>
      <c r="G174" s="3">
        <v>0</v>
      </c>
      <c r="H174" s="3">
        <v>0.11133333333333331</v>
      </c>
      <c r="I174" s="3">
        <v>0.21666666666666667</v>
      </c>
      <c r="J174" s="3">
        <v>0</v>
      </c>
      <c r="K174" s="3">
        <v>0</v>
      </c>
      <c r="L174" s="3">
        <v>0</v>
      </c>
      <c r="M174" s="3">
        <v>2.0666666666666669</v>
      </c>
      <c r="N174" s="3">
        <v>0</v>
      </c>
      <c r="O174" s="3">
        <f>SUM(Table2[[#This Row],[Qualified Social Work Staff Hours]:[Other Social Work Staff Hours]])/Table2[[#This Row],[MDS Census]]</f>
        <v>0.34766355140186916</v>
      </c>
      <c r="P174" s="3">
        <v>4.0944444444444441</v>
      </c>
      <c r="Q174" s="3">
        <v>0</v>
      </c>
      <c r="R174" s="3">
        <f>SUM(Table2[[#This Row],[Qualified Activities Professional Hours]:[Other Activities Professional Hours]])/Table2[[#This Row],[MDS Census]]</f>
        <v>0.68878504672897189</v>
      </c>
      <c r="S174" s="3">
        <v>0.59111111111111103</v>
      </c>
      <c r="T174" s="3">
        <v>1.4124444444444444</v>
      </c>
      <c r="U174" s="3">
        <v>0</v>
      </c>
      <c r="V174" s="3">
        <f>SUM(Table2[[#This Row],[Occupational Therapist Hours]:[OT Aide Hours]])/Table2[[#This Row],[MDS Census]]</f>
        <v>0.33704672897196258</v>
      </c>
      <c r="W174" s="3">
        <v>0.99833333333333341</v>
      </c>
      <c r="X174" s="3">
        <v>2.6624444444444455</v>
      </c>
      <c r="Y174" s="3">
        <v>0</v>
      </c>
      <c r="Z174" s="3">
        <f>SUM(Table2[[#This Row],[Physical Therapist (PT) Hours]:[PT Aide Hours]])/Table2[[#This Row],[MDS Census]]</f>
        <v>0.61583177570093472</v>
      </c>
      <c r="AA174" s="3">
        <v>0</v>
      </c>
      <c r="AB174" s="3">
        <v>0</v>
      </c>
      <c r="AC174" s="3">
        <v>0</v>
      </c>
      <c r="AD174" s="3">
        <v>0</v>
      </c>
      <c r="AE174" s="3">
        <v>0</v>
      </c>
      <c r="AF174" s="3">
        <v>0</v>
      </c>
      <c r="AG174" s="3">
        <v>0</v>
      </c>
      <c r="AH174" s="1" t="s">
        <v>172</v>
      </c>
      <c r="AI174" s="17">
        <v>3</v>
      </c>
      <c r="AJ174" s="1"/>
    </row>
    <row r="175" spans="1:36" x14ac:dyDescent="0.2">
      <c r="A175" s="1" t="s">
        <v>220</v>
      </c>
      <c r="B175" s="1" t="s">
        <v>395</v>
      </c>
      <c r="C175" s="1" t="s">
        <v>522</v>
      </c>
      <c r="D175" s="1" t="s">
        <v>548</v>
      </c>
      <c r="E175" s="3">
        <v>99.888888888888886</v>
      </c>
      <c r="F175" s="3">
        <v>9.6888888888888882</v>
      </c>
      <c r="G175" s="3">
        <v>0.4</v>
      </c>
      <c r="H175" s="3">
        <v>0.50844444444444448</v>
      </c>
      <c r="I175" s="3">
        <v>5.3638888888888889</v>
      </c>
      <c r="J175" s="3">
        <v>0</v>
      </c>
      <c r="K175" s="3">
        <v>0</v>
      </c>
      <c r="L175" s="3">
        <v>12.033444444444447</v>
      </c>
      <c r="M175" s="3">
        <v>5.333333333333333</v>
      </c>
      <c r="N175" s="3">
        <v>5.6</v>
      </c>
      <c r="O175" s="3">
        <f>SUM(Table2[[#This Row],[Qualified Social Work Staff Hours]:[Other Social Work Staff Hours]])/Table2[[#This Row],[MDS Census]]</f>
        <v>0.10945494994438265</v>
      </c>
      <c r="P175" s="3">
        <v>0</v>
      </c>
      <c r="Q175" s="3">
        <v>0</v>
      </c>
      <c r="R175" s="3">
        <f>SUM(Table2[[#This Row],[Qualified Activities Professional Hours]:[Other Activities Professional Hours]])/Table2[[#This Row],[MDS Census]]</f>
        <v>0</v>
      </c>
      <c r="S175" s="3">
        <v>14.064888888888893</v>
      </c>
      <c r="T175" s="3">
        <v>14.490666666666668</v>
      </c>
      <c r="U175" s="3">
        <v>0</v>
      </c>
      <c r="V175" s="3">
        <f>SUM(Table2[[#This Row],[Occupational Therapist Hours]:[OT Aide Hours]])/Table2[[#This Row],[MDS Census]]</f>
        <v>0.28587319243604009</v>
      </c>
      <c r="W175" s="3">
        <v>18.236444444444441</v>
      </c>
      <c r="X175" s="3">
        <v>7.5867777777777761</v>
      </c>
      <c r="Y175" s="3">
        <v>3.5150000000000001</v>
      </c>
      <c r="Z175" s="3">
        <f>SUM(Table2[[#This Row],[Physical Therapist (PT) Hours]:[PT Aide Hours]])/Table2[[#This Row],[MDS Census]]</f>
        <v>0.29370856507230253</v>
      </c>
      <c r="AA175" s="3">
        <v>0</v>
      </c>
      <c r="AB175" s="3">
        <v>0</v>
      </c>
      <c r="AC175" s="3">
        <v>0</v>
      </c>
      <c r="AD175" s="3">
        <v>0</v>
      </c>
      <c r="AE175" s="3">
        <v>0</v>
      </c>
      <c r="AF175" s="3">
        <v>0</v>
      </c>
      <c r="AG175" s="3">
        <v>0</v>
      </c>
      <c r="AH175" s="1" t="s">
        <v>173</v>
      </c>
      <c r="AI175" s="17">
        <v>3</v>
      </c>
      <c r="AJ175" s="1"/>
    </row>
    <row r="176" spans="1:36" x14ac:dyDescent="0.2">
      <c r="A176" s="1" t="s">
        <v>220</v>
      </c>
      <c r="B176" s="1" t="s">
        <v>396</v>
      </c>
      <c r="C176" s="1" t="s">
        <v>523</v>
      </c>
      <c r="D176" s="1" t="s">
        <v>540</v>
      </c>
      <c r="E176" s="3">
        <v>88.777777777777771</v>
      </c>
      <c r="F176" s="3">
        <v>5.6</v>
      </c>
      <c r="G176" s="3">
        <v>0.51911111111111052</v>
      </c>
      <c r="H176" s="3">
        <v>0.46755555555555556</v>
      </c>
      <c r="I176" s="3">
        <v>4.1222222222222218</v>
      </c>
      <c r="J176" s="3">
        <v>0</v>
      </c>
      <c r="K176" s="3">
        <v>0</v>
      </c>
      <c r="L176" s="3">
        <v>4.9516666666666671</v>
      </c>
      <c r="M176" s="3">
        <v>14.397444444444448</v>
      </c>
      <c r="N176" s="3">
        <v>0</v>
      </c>
      <c r="O176" s="3">
        <f>SUM(Table2[[#This Row],[Qualified Social Work Staff Hours]:[Other Social Work Staff Hours]])/Table2[[#This Row],[MDS Census]]</f>
        <v>0.16217396745932419</v>
      </c>
      <c r="P176" s="3">
        <v>0</v>
      </c>
      <c r="Q176" s="3">
        <v>7.0297777777777783</v>
      </c>
      <c r="R176" s="3">
        <f>SUM(Table2[[#This Row],[Qualified Activities Professional Hours]:[Other Activities Professional Hours]])/Table2[[#This Row],[MDS Census]]</f>
        <v>7.9183979974968718E-2</v>
      </c>
      <c r="S176" s="3">
        <v>9.7037777777777752</v>
      </c>
      <c r="T176" s="3">
        <v>5.9883333333333315</v>
      </c>
      <c r="U176" s="3">
        <v>0</v>
      </c>
      <c r="V176" s="3">
        <f>SUM(Table2[[#This Row],[Occupational Therapist Hours]:[OT Aide Hours]])/Table2[[#This Row],[MDS Census]]</f>
        <v>0.1767571964956195</v>
      </c>
      <c r="W176" s="3">
        <v>4.5200000000000005</v>
      </c>
      <c r="X176" s="3">
        <v>9.3322222222222262</v>
      </c>
      <c r="Y176" s="3">
        <v>0</v>
      </c>
      <c r="Z176" s="3">
        <f>SUM(Table2[[#This Row],[Physical Therapist (PT) Hours]:[PT Aide Hours]])/Table2[[#This Row],[MDS Census]]</f>
        <v>0.15603254067584488</v>
      </c>
      <c r="AA176" s="3">
        <v>0</v>
      </c>
      <c r="AB176" s="3">
        <v>4.6317777777777769</v>
      </c>
      <c r="AC176" s="3">
        <v>0</v>
      </c>
      <c r="AD176" s="3">
        <v>0</v>
      </c>
      <c r="AE176" s="3">
        <v>0</v>
      </c>
      <c r="AF176" s="3">
        <v>4.844444444444445E-2</v>
      </c>
      <c r="AG176" s="3">
        <v>0</v>
      </c>
      <c r="AH176" s="1" t="s">
        <v>174</v>
      </c>
      <c r="AI176" s="17">
        <v>3</v>
      </c>
      <c r="AJ176" s="1"/>
    </row>
    <row r="177" spans="1:36" x14ac:dyDescent="0.2">
      <c r="A177" s="1" t="s">
        <v>220</v>
      </c>
      <c r="B177" s="1" t="s">
        <v>397</v>
      </c>
      <c r="C177" s="1" t="s">
        <v>465</v>
      </c>
      <c r="D177" s="1" t="s">
        <v>546</v>
      </c>
      <c r="E177" s="3">
        <v>18.666666666666668</v>
      </c>
      <c r="F177" s="3">
        <v>0</v>
      </c>
      <c r="G177" s="3">
        <v>0</v>
      </c>
      <c r="H177" s="3">
        <v>0</v>
      </c>
      <c r="I177" s="3">
        <v>0</v>
      </c>
      <c r="J177" s="3">
        <v>0</v>
      </c>
      <c r="K177" s="3">
        <v>0</v>
      </c>
      <c r="L177" s="3">
        <v>1.3322222222222226</v>
      </c>
      <c r="M177" s="3">
        <v>4.9777777777777779</v>
      </c>
      <c r="N177" s="3">
        <v>0</v>
      </c>
      <c r="O177" s="3">
        <f>SUM(Table2[[#This Row],[Qualified Social Work Staff Hours]:[Other Social Work Staff Hours]])/Table2[[#This Row],[MDS Census]]</f>
        <v>0.26666666666666666</v>
      </c>
      <c r="P177" s="3">
        <v>2.7366666666666664</v>
      </c>
      <c r="Q177" s="3">
        <v>0</v>
      </c>
      <c r="R177" s="3">
        <f>SUM(Table2[[#This Row],[Qualified Activities Professional Hours]:[Other Activities Professional Hours]])/Table2[[#This Row],[MDS Census]]</f>
        <v>0.14660714285714282</v>
      </c>
      <c r="S177" s="3">
        <v>15.975555555555557</v>
      </c>
      <c r="T177" s="3">
        <v>0</v>
      </c>
      <c r="U177" s="3">
        <v>0</v>
      </c>
      <c r="V177" s="3">
        <f>SUM(Table2[[#This Row],[Occupational Therapist Hours]:[OT Aide Hours]])/Table2[[#This Row],[MDS Census]]</f>
        <v>0.85583333333333333</v>
      </c>
      <c r="W177" s="3">
        <v>13.226666666666668</v>
      </c>
      <c r="X177" s="3">
        <v>8.2899999999999991</v>
      </c>
      <c r="Y177" s="3">
        <v>4.2322222222222212</v>
      </c>
      <c r="Z177" s="3">
        <f>SUM(Table2[[#This Row],[Physical Therapist (PT) Hours]:[PT Aide Hours]])/Table2[[#This Row],[MDS Census]]</f>
        <v>1.3794047619047616</v>
      </c>
      <c r="AA177" s="3">
        <v>0</v>
      </c>
      <c r="AB177" s="3">
        <v>0</v>
      </c>
      <c r="AC177" s="3">
        <v>0</v>
      </c>
      <c r="AD177" s="3">
        <v>0</v>
      </c>
      <c r="AE177" s="3">
        <v>0</v>
      </c>
      <c r="AF177" s="3">
        <v>0</v>
      </c>
      <c r="AG177" s="3">
        <v>0</v>
      </c>
      <c r="AH177" s="1" t="s">
        <v>175</v>
      </c>
      <c r="AI177" s="17">
        <v>3</v>
      </c>
      <c r="AJ177" s="1"/>
    </row>
    <row r="178" spans="1:36" x14ac:dyDescent="0.2">
      <c r="A178" s="1" t="s">
        <v>220</v>
      </c>
      <c r="B178" s="1" t="s">
        <v>398</v>
      </c>
      <c r="C178" s="1" t="s">
        <v>524</v>
      </c>
      <c r="D178" s="1" t="s">
        <v>534</v>
      </c>
      <c r="E178" s="3">
        <v>86.37777777777778</v>
      </c>
      <c r="F178" s="3">
        <v>0</v>
      </c>
      <c r="G178" s="3">
        <v>0.5</v>
      </c>
      <c r="H178" s="3">
        <v>0.31666666666666665</v>
      </c>
      <c r="I178" s="3">
        <v>6.3111111111111109</v>
      </c>
      <c r="J178" s="3">
        <v>0</v>
      </c>
      <c r="K178" s="3">
        <v>0</v>
      </c>
      <c r="L178" s="3">
        <v>9.7777777777777786</v>
      </c>
      <c r="M178" s="3">
        <v>10.85</v>
      </c>
      <c r="N178" s="3">
        <v>4.9027777777777777</v>
      </c>
      <c r="O178" s="3">
        <f>SUM(Table2[[#This Row],[Qualified Social Work Staff Hours]:[Other Social Work Staff Hours]])/Table2[[#This Row],[MDS Census]]</f>
        <v>0.18237072292256237</v>
      </c>
      <c r="P178" s="3">
        <v>5.333333333333333</v>
      </c>
      <c r="Q178" s="3">
        <v>7.8944444444444448</v>
      </c>
      <c r="R178" s="3">
        <f>SUM(Table2[[#This Row],[Qualified Activities Professional Hours]:[Other Activities Professional Hours]])/Table2[[#This Row],[MDS Census]]</f>
        <v>0.15313866735271417</v>
      </c>
      <c r="S178" s="3">
        <v>6.1851111111111097</v>
      </c>
      <c r="T178" s="3">
        <v>10.275222222222222</v>
      </c>
      <c r="U178" s="3">
        <v>0</v>
      </c>
      <c r="V178" s="3">
        <f>SUM(Table2[[#This Row],[Occupational Therapist Hours]:[OT Aide Hours]])/Table2[[#This Row],[MDS Census]]</f>
        <v>0.19056213017751475</v>
      </c>
      <c r="W178" s="3">
        <v>5.1555555555555559</v>
      </c>
      <c r="X178" s="3">
        <v>12.55655555555556</v>
      </c>
      <c r="Y178" s="3">
        <v>0</v>
      </c>
      <c r="Z178" s="3">
        <f>SUM(Table2[[#This Row],[Physical Therapist (PT) Hours]:[PT Aide Hours]])/Table2[[#This Row],[MDS Census]]</f>
        <v>0.20505402624131727</v>
      </c>
      <c r="AA178" s="3">
        <v>0</v>
      </c>
      <c r="AB178" s="3">
        <v>0</v>
      </c>
      <c r="AC178" s="3">
        <v>0</v>
      </c>
      <c r="AD178" s="3">
        <v>0</v>
      </c>
      <c r="AE178" s="3">
        <v>0</v>
      </c>
      <c r="AF178" s="3">
        <v>0</v>
      </c>
      <c r="AG178" s="3">
        <v>0</v>
      </c>
      <c r="AH178" s="1" t="s">
        <v>176</v>
      </c>
      <c r="AI178" s="17">
        <v>3</v>
      </c>
      <c r="AJ178" s="1"/>
    </row>
    <row r="179" spans="1:36" x14ac:dyDescent="0.2">
      <c r="A179" s="1" t="s">
        <v>220</v>
      </c>
      <c r="B179" s="1" t="s">
        <v>399</v>
      </c>
      <c r="C179" s="1" t="s">
        <v>489</v>
      </c>
      <c r="D179" s="1" t="s">
        <v>541</v>
      </c>
      <c r="E179" s="3">
        <v>79.933333333333337</v>
      </c>
      <c r="F179" s="3">
        <v>5.6</v>
      </c>
      <c r="G179" s="3">
        <v>0.36000000000000004</v>
      </c>
      <c r="H179" s="3">
        <v>0.52377777777777768</v>
      </c>
      <c r="I179" s="3">
        <v>5.1472222222222221</v>
      </c>
      <c r="J179" s="3">
        <v>0</v>
      </c>
      <c r="K179" s="3">
        <v>0</v>
      </c>
      <c r="L179" s="3">
        <v>5.1939999999999982</v>
      </c>
      <c r="M179" s="3">
        <v>0</v>
      </c>
      <c r="N179" s="3">
        <v>10.327777777777778</v>
      </c>
      <c r="O179" s="3">
        <f>SUM(Table2[[#This Row],[Qualified Social Work Staff Hours]:[Other Social Work Staff Hours]])/Table2[[#This Row],[MDS Census]]</f>
        <v>0.12920489296636084</v>
      </c>
      <c r="P179" s="3">
        <v>0</v>
      </c>
      <c r="Q179" s="3">
        <v>0</v>
      </c>
      <c r="R179" s="3">
        <f>SUM(Table2[[#This Row],[Qualified Activities Professional Hours]:[Other Activities Professional Hours]])/Table2[[#This Row],[MDS Census]]</f>
        <v>0</v>
      </c>
      <c r="S179" s="3">
        <v>4.9559999999999995</v>
      </c>
      <c r="T179" s="3">
        <v>16.592555555555553</v>
      </c>
      <c r="U179" s="3">
        <v>0</v>
      </c>
      <c r="V179" s="3">
        <f>SUM(Table2[[#This Row],[Occupational Therapist Hours]:[OT Aide Hours]])/Table2[[#This Row],[MDS Census]]</f>
        <v>0.26958159577425628</v>
      </c>
      <c r="W179" s="3">
        <v>11.700555555555553</v>
      </c>
      <c r="X179" s="3">
        <v>10.620333333333333</v>
      </c>
      <c r="Y179" s="3">
        <v>0</v>
      </c>
      <c r="Z179" s="3">
        <f>SUM(Table2[[#This Row],[Physical Therapist (PT) Hours]:[PT Aide Hours]])/Table2[[#This Row],[MDS Census]]</f>
        <v>0.27924381428968581</v>
      </c>
      <c r="AA179" s="3">
        <v>0</v>
      </c>
      <c r="AB179" s="3">
        <v>0</v>
      </c>
      <c r="AC179" s="3">
        <v>0</v>
      </c>
      <c r="AD179" s="3">
        <v>0</v>
      </c>
      <c r="AE179" s="3">
        <v>0</v>
      </c>
      <c r="AF179" s="3">
        <v>0</v>
      </c>
      <c r="AG179" s="3">
        <v>0</v>
      </c>
      <c r="AH179" s="1" t="s">
        <v>177</v>
      </c>
      <c r="AI179" s="17">
        <v>3</v>
      </c>
      <c r="AJ179" s="1"/>
    </row>
    <row r="180" spans="1:36" x14ac:dyDescent="0.2">
      <c r="A180" s="1" t="s">
        <v>220</v>
      </c>
      <c r="B180" s="1" t="s">
        <v>400</v>
      </c>
      <c r="C180" s="1" t="s">
        <v>525</v>
      </c>
      <c r="D180" s="1" t="s">
        <v>534</v>
      </c>
      <c r="E180" s="3">
        <v>19.7</v>
      </c>
      <c r="F180" s="3">
        <v>6.4888888888888889</v>
      </c>
      <c r="G180" s="3">
        <v>0.17222222222222222</v>
      </c>
      <c r="H180" s="3">
        <v>0</v>
      </c>
      <c r="I180" s="3">
        <v>1.1505555555555556</v>
      </c>
      <c r="J180" s="3">
        <v>0</v>
      </c>
      <c r="K180" s="3">
        <v>0</v>
      </c>
      <c r="L180" s="3">
        <v>3.4136666666666668</v>
      </c>
      <c r="M180" s="3">
        <v>5.080222222222222</v>
      </c>
      <c r="N180" s="3">
        <v>0</v>
      </c>
      <c r="O180" s="3">
        <f>SUM(Table2[[#This Row],[Qualified Social Work Staff Hours]:[Other Social Work Staff Hours]])/Table2[[#This Row],[MDS Census]]</f>
        <v>0.25787930062041736</v>
      </c>
      <c r="P180" s="3">
        <v>4.5457777777777801</v>
      </c>
      <c r="Q180" s="3">
        <v>0</v>
      </c>
      <c r="R180" s="3">
        <f>SUM(Table2[[#This Row],[Qualified Activities Professional Hours]:[Other Activities Professional Hours]])/Table2[[#This Row],[MDS Census]]</f>
        <v>0.23075014100394825</v>
      </c>
      <c r="S180" s="3">
        <v>6.8244444444444445</v>
      </c>
      <c r="T180" s="3">
        <v>4.1367777777777768</v>
      </c>
      <c r="U180" s="3">
        <v>0</v>
      </c>
      <c r="V180" s="3">
        <f>SUM(Table2[[#This Row],[Occupational Therapist Hours]:[OT Aide Hours]])/Table2[[#This Row],[MDS Census]]</f>
        <v>0.55640721940214333</v>
      </c>
      <c r="W180" s="3">
        <v>5.7661111111111119</v>
      </c>
      <c r="X180" s="3">
        <v>2.3406666666666665</v>
      </c>
      <c r="Y180" s="3">
        <v>0</v>
      </c>
      <c r="Z180" s="3">
        <f>SUM(Table2[[#This Row],[Physical Therapist (PT) Hours]:[PT Aide Hours]])/Table2[[#This Row],[MDS Census]]</f>
        <v>0.41151156232374514</v>
      </c>
      <c r="AA180" s="3">
        <v>0</v>
      </c>
      <c r="AB180" s="3">
        <v>0</v>
      </c>
      <c r="AC180" s="3">
        <v>0</v>
      </c>
      <c r="AD180" s="3">
        <v>0</v>
      </c>
      <c r="AE180" s="3">
        <v>0</v>
      </c>
      <c r="AF180" s="3">
        <v>0</v>
      </c>
      <c r="AG180" s="3">
        <v>0</v>
      </c>
      <c r="AH180" s="1" t="s">
        <v>178</v>
      </c>
      <c r="AI180" s="17">
        <v>3</v>
      </c>
      <c r="AJ180" s="1"/>
    </row>
    <row r="181" spans="1:36" x14ac:dyDescent="0.2">
      <c r="A181" s="1" t="s">
        <v>220</v>
      </c>
      <c r="B181" s="1" t="s">
        <v>401</v>
      </c>
      <c r="C181" s="1" t="s">
        <v>480</v>
      </c>
      <c r="D181" s="1" t="s">
        <v>535</v>
      </c>
      <c r="E181" s="3">
        <v>73.455555555555549</v>
      </c>
      <c r="F181" s="3">
        <v>5.5111111111111111</v>
      </c>
      <c r="G181" s="3">
        <v>0.53333333333333333</v>
      </c>
      <c r="H181" s="3">
        <v>0.8</v>
      </c>
      <c r="I181" s="3">
        <v>2.2222222222222223</v>
      </c>
      <c r="J181" s="3">
        <v>0</v>
      </c>
      <c r="K181" s="3">
        <v>0</v>
      </c>
      <c r="L181" s="3">
        <v>1.4258888888888888</v>
      </c>
      <c r="M181" s="3">
        <v>5.5656666666666661</v>
      </c>
      <c r="N181" s="3">
        <v>2.9321111111111109</v>
      </c>
      <c r="O181" s="3">
        <f>SUM(Table2[[#This Row],[Qualified Social Work Staff Hours]:[Other Social Work Staff Hours]])/Table2[[#This Row],[MDS Census]]</f>
        <v>0.11568597791559522</v>
      </c>
      <c r="P181" s="3">
        <v>5.4825555555555558</v>
      </c>
      <c r="Q181" s="3">
        <v>0.22066666666666665</v>
      </c>
      <c r="R181" s="3">
        <f>SUM(Table2[[#This Row],[Qualified Activities Professional Hours]:[Other Activities Professional Hours]])/Table2[[#This Row],[MDS Census]]</f>
        <v>7.7641809106035409E-2</v>
      </c>
      <c r="S181" s="3">
        <v>0.5918888888888888</v>
      </c>
      <c r="T181" s="3">
        <v>4.7714444444444455</v>
      </c>
      <c r="U181" s="3">
        <v>0</v>
      </c>
      <c r="V181" s="3">
        <f>SUM(Table2[[#This Row],[Occupational Therapist Hours]:[OT Aide Hours]])/Table2[[#This Row],[MDS Census]]</f>
        <v>7.3014672515504475E-2</v>
      </c>
      <c r="W181" s="3">
        <v>0.39866666666666661</v>
      </c>
      <c r="X181" s="3">
        <v>5.1202222222222229</v>
      </c>
      <c r="Y181" s="3">
        <v>0</v>
      </c>
      <c r="Z181" s="3">
        <f>SUM(Table2[[#This Row],[Physical Therapist (PT) Hours]:[PT Aide Hours]])/Table2[[#This Row],[MDS Census]]</f>
        <v>7.5132355165633047E-2</v>
      </c>
      <c r="AA181" s="3">
        <v>0</v>
      </c>
      <c r="AB181" s="3">
        <v>0</v>
      </c>
      <c r="AC181" s="3">
        <v>0</v>
      </c>
      <c r="AD181" s="3">
        <v>0</v>
      </c>
      <c r="AE181" s="3">
        <v>0</v>
      </c>
      <c r="AF181" s="3">
        <v>0</v>
      </c>
      <c r="AG181" s="3">
        <v>0</v>
      </c>
      <c r="AH181" s="1" t="s">
        <v>179</v>
      </c>
      <c r="AI181" s="17">
        <v>3</v>
      </c>
      <c r="AJ181" s="1"/>
    </row>
    <row r="182" spans="1:36" x14ac:dyDescent="0.2">
      <c r="A182" s="1" t="s">
        <v>220</v>
      </c>
      <c r="B182" s="1" t="s">
        <v>402</v>
      </c>
      <c r="C182" s="1" t="s">
        <v>453</v>
      </c>
      <c r="D182" s="1" t="s">
        <v>545</v>
      </c>
      <c r="E182" s="3">
        <v>144.4111111111111</v>
      </c>
      <c r="F182" s="3">
        <v>5.177777777777778</v>
      </c>
      <c r="G182" s="3">
        <v>0</v>
      </c>
      <c r="H182" s="3">
        <v>0</v>
      </c>
      <c r="I182" s="3">
        <v>5.7805555555555559</v>
      </c>
      <c r="J182" s="3">
        <v>0</v>
      </c>
      <c r="K182" s="3">
        <v>0</v>
      </c>
      <c r="L182" s="3">
        <v>10.036111111111111</v>
      </c>
      <c r="M182" s="3">
        <v>5.333333333333333</v>
      </c>
      <c r="N182" s="3">
        <v>1.1888888888888889</v>
      </c>
      <c r="O182" s="3">
        <f>SUM(Table2[[#This Row],[Qualified Social Work Staff Hours]:[Other Social Work Staff Hours]])/Table2[[#This Row],[MDS Census]]</f>
        <v>4.5164268677387091E-2</v>
      </c>
      <c r="P182" s="3">
        <v>5.4555555555555557</v>
      </c>
      <c r="Q182" s="3">
        <v>12.283333333333333</v>
      </c>
      <c r="R182" s="3">
        <f>SUM(Table2[[#This Row],[Qualified Activities Professional Hours]:[Other Activities Professional Hours]])/Table2[[#This Row],[MDS Census]]</f>
        <v>0.12283603908594291</v>
      </c>
      <c r="S182" s="3">
        <v>11.45</v>
      </c>
      <c r="T182" s="3">
        <v>17.255555555555556</v>
      </c>
      <c r="U182" s="3">
        <v>0</v>
      </c>
      <c r="V182" s="3">
        <f>SUM(Table2[[#This Row],[Occupational Therapist Hours]:[OT Aide Hours]])/Table2[[#This Row],[MDS Census]]</f>
        <v>0.19877664076325308</v>
      </c>
      <c r="W182" s="3">
        <v>19.547222222222221</v>
      </c>
      <c r="X182" s="3">
        <v>18.230555555555554</v>
      </c>
      <c r="Y182" s="3">
        <v>0</v>
      </c>
      <c r="Z182" s="3">
        <f>SUM(Table2[[#This Row],[Physical Therapist (PT) Hours]:[PT Aide Hours]])/Table2[[#This Row],[MDS Census]]</f>
        <v>0.26159883049934596</v>
      </c>
      <c r="AA182" s="3">
        <v>0</v>
      </c>
      <c r="AB182" s="3">
        <v>4.3111111111111109</v>
      </c>
      <c r="AC182" s="3">
        <v>0</v>
      </c>
      <c r="AD182" s="3">
        <v>0</v>
      </c>
      <c r="AE182" s="3">
        <v>0</v>
      </c>
      <c r="AF182" s="3">
        <v>0</v>
      </c>
      <c r="AG182" s="3">
        <v>0</v>
      </c>
      <c r="AH182" s="1" t="s">
        <v>180</v>
      </c>
      <c r="AI182" s="17">
        <v>3</v>
      </c>
      <c r="AJ182" s="1"/>
    </row>
    <row r="183" spans="1:36" x14ac:dyDescent="0.2">
      <c r="A183" s="1" t="s">
        <v>220</v>
      </c>
      <c r="B183" s="1" t="s">
        <v>403</v>
      </c>
      <c r="C183" s="1" t="s">
        <v>465</v>
      </c>
      <c r="D183" s="1" t="s">
        <v>547</v>
      </c>
      <c r="E183" s="3">
        <v>81.977777777777774</v>
      </c>
      <c r="F183" s="3">
        <v>0</v>
      </c>
      <c r="G183" s="3">
        <v>0.57777777777777772</v>
      </c>
      <c r="H183" s="3">
        <v>0.41666666666666669</v>
      </c>
      <c r="I183" s="3">
        <v>3.1527777777777777</v>
      </c>
      <c r="J183" s="3">
        <v>0</v>
      </c>
      <c r="K183" s="3">
        <v>1.788888888888889</v>
      </c>
      <c r="L183" s="3">
        <v>3.4911111111111115</v>
      </c>
      <c r="M183" s="3">
        <v>5.1555555555555559</v>
      </c>
      <c r="N183" s="3">
        <v>3.0277777777777777</v>
      </c>
      <c r="O183" s="3">
        <f>SUM(Table2[[#This Row],[Qualified Social Work Staff Hours]:[Other Social Work Staff Hours]])/Table2[[#This Row],[MDS Census]]</f>
        <v>9.9823800487937112E-2</v>
      </c>
      <c r="P183" s="3">
        <v>5.5111111111111111</v>
      </c>
      <c r="Q183" s="3">
        <v>0.3972222222222222</v>
      </c>
      <c r="R183" s="3">
        <f>SUM(Table2[[#This Row],[Qualified Activities Professional Hours]:[Other Activities Professional Hours]])/Table2[[#This Row],[MDS Census]]</f>
        <v>7.2072377338031984E-2</v>
      </c>
      <c r="S183" s="3">
        <v>3.9033333333333315</v>
      </c>
      <c r="T183" s="3">
        <v>4.5805555555555557</v>
      </c>
      <c r="U183" s="3">
        <v>0</v>
      </c>
      <c r="V183" s="3">
        <f>SUM(Table2[[#This Row],[Occupational Therapist Hours]:[OT Aide Hours]])/Table2[[#This Row],[MDS Census]]</f>
        <v>0.10349010571970724</v>
      </c>
      <c r="W183" s="3">
        <v>11.742777777777775</v>
      </c>
      <c r="X183" s="3">
        <v>4.2611111111111111</v>
      </c>
      <c r="Y183" s="3">
        <v>0</v>
      </c>
      <c r="Z183" s="3">
        <f>SUM(Table2[[#This Row],[Physical Therapist (PT) Hours]:[PT Aide Hours]])/Table2[[#This Row],[MDS Census]]</f>
        <v>0.19522228246137163</v>
      </c>
      <c r="AA183" s="3">
        <v>0</v>
      </c>
      <c r="AB183" s="3">
        <v>0</v>
      </c>
      <c r="AC183" s="3">
        <v>0</v>
      </c>
      <c r="AD183" s="3">
        <v>0</v>
      </c>
      <c r="AE183" s="3">
        <v>0</v>
      </c>
      <c r="AF183" s="3">
        <v>0</v>
      </c>
      <c r="AG183" s="3">
        <v>0</v>
      </c>
      <c r="AH183" s="1" t="s">
        <v>181</v>
      </c>
      <c r="AI183" s="17">
        <v>3</v>
      </c>
      <c r="AJ183" s="1"/>
    </row>
    <row r="184" spans="1:36" x14ac:dyDescent="0.2">
      <c r="A184" s="1" t="s">
        <v>220</v>
      </c>
      <c r="B184" s="1" t="s">
        <v>404</v>
      </c>
      <c r="C184" s="1" t="s">
        <v>463</v>
      </c>
      <c r="D184" s="1" t="s">
        <v>541</v>
      </c>
      <c r="E184" s="3">
        <v>118.14444444444445</v>
      </c>
      <c r="F184" s="3">
        <v>9.0666666666666664</v>
      </c>
      <c r="G184" s="3">
        <v>0.43333333333333335</v>
      </c>
      <c r="H184" s="3">
        <v>0.69255555555555559</v>
      </c>
      <c r="I184" s="3">
        <v>4.8</v>
      </c>
      <c r="J184" s="3">
        <v>0</v>
      </c>
      <c r="K184" s="3">
        <v>0</v>
      </c>
      <c r="L184" s="3">
        <v>11.563777777777775</v>
      </c>
      <c r="M184" s="3">
        <v>0</v>
      </c>
      <c r="N184" s="3">
        <v>3.1222222222222222</v>
      </c>
      <c r="O184" s="3">
        <f>SUM(Table2[[#This Row],[Qualified Social Work Staff Hours]:[Other Social Work Staff Hours]])/Table2[[#This Row],[MDS Census]]</f>
        <v>2.6427160726041569E-2</v>
      </c>
      <c r="P184" s="3">
        <v>0</v>
      </c>
      <c r="Q184" s="3">
        <v>0</v>
      </c>
      <c r="R184" s="3">
        <f>SUM(Table2[[#This Row],[Qualified Activities Professional Hours]:[Other Activities Professional Hours]])/Table2[[#This Row],[MDS Census]]</f>
        <v>0</v>
      </c>
      <c r="S184" s="3">
        <v>8.5712222222222216</v>
      </c>
      <c r="T184" s="3">
        <v>6.572111111111111</v>
      </c>
      <c r="U184" s="3">
        <v>0</v>
      </c>
      <c r="V184" s="3">
        <f>SUM(Table2[[#This Row],[Occupational Therapist Hours]:[OT Aide Hours]])/Table2[[#This Row],[MDS Census]]</f>
        <v>0.12817643186306779</v>
      </c>
      <c r="W184" s="3">
        <v>11.290999999999999</v>
      </c>
      <c r="X184" s="3">
        <v>16.463666666666668</v>
      </c>
      <c r="Y184" s="3">
        <v>0.70022222222222219</v>
      </c>
      <c r="Z184" s="3">
        <f>SUM(Table2[[#This Row],[Physical Therapist (PT) Hours]:[PT Aide Hours]])/Table2[[#This Row],[MDS Census]]</f>
        <v>0.24084830245462238</v>
      </c>
      <c r="AA184" s="3">
        <v>0</v>
      </c>
      <c r="AB184" s="3">
        <v>0</v>
      </c>
      <c r="AC184" s="3">
        <v>0</v>
      </c>
      <c r="AD184" s="3">
        <v>0</v>
      </c>
      <c r="AE184" s="3">
        <v>0</v>
      </c>
      <c r="AF184" s="3">
        <v>0</v>
      </c>
      <c r="AG184" s="3">
        <v>0</v>
      </c>
      <c r="AH184" s="1" t="s">
        <v>182</v>
      </c>
      <c r="AI184" s="17">
        <v>3</v>
      </c>
      <c r="AJ184" s="1"/>
    </row>
    <row r="185" spans="1:36" x14ac:dyDescent="0.2">
      <c r="A185" s="1" t="s">
        <v>220</v>
      </c>
      <c r="B185" s="1" t="s">
        <v>405</v>
      </c>
      <c r="C185" s="1" t="s">
        <v>476</v>
      </c>
      <c r="D185" s="1" t="s">
        <v>546</v>
      </c>
      <c r="E185" s="3">
        <v>90.922222222222217</v>
      </c>
      <c r="F185" s="3">
        <v>5.6</v>
      </c>
      <c r="G185" s="3">
        <v>0.3</v>
      </c>
      <c r="H185" s="3">
        <v>0.54066666666666663</v>
      </c>
      <c r="I185" s="3">
        <v>4.5333333333333332</v>
      </c>
      <c r="J185" s="3">
        <v>0</v>
      </c>
      <c r="K185" s="3">
        <v>0</v>
      </c>
      <c r="L185" s="3">
        <v>5.2765555555555546</v>
      </c>
      <c r="M185" s="3">
        <v>0</v>
      </c>
      <c r="N185" s="3">
        <v>11.452777777777778</v>
      </c>
      <c r="O185" s="3">
        <f>SUM(Table2[[#This Row],[Qualified Social Work Staff Hours]:[Other Social Work Staff Hours]])/Table2[[#This Row],[MDS Census]]</f>
        <v>0.12596236099230113</v>
      </c>
      <c r="P185" s="3">
        <v>0</v>
      </c>
      <c r="Q185" s="3">
        <v>0</v>
      </c>
      <c r="R185" s="3">
        <f>SUM(Table2[[#This Row],[Qualified Activities Professional Hours]:[Other Activities Professional Hours]])/Table2[[#This Row],[MDS Census]]</f>
        <v>0</v>
      </c>
      <c r="S185" s="3">
        <v>4.7443333333333326</v>
      </c>
      <c r="T185" s="3">
        <v>6.1703333333333328</v>
      </c>
      <c r="U185" s="3">
        <v>0</v>
      </c>
      <c r="V185" s="3">
        <f>SUM(Table2[[#This Row],[Occupational Therapist Hours]:[OT Aide Hours]])/Table2[[#This Row],[MDS Census]]</f>
        <v>0.12004399364536233</v>
      </c>
      <c r="W185" s="3">
        <v>9.5269999999999992</v>
      </c>
      <c r="X185" s="3">
        <v>7.4784444444444436</v>
      </c>
      <c r="Y185" s="3">
        <v>0</v>
      </c>
      <c r="Z185" s="3">
        <f>SUM(Table2[[#This Row],[Physical Therapist (PT) Hours]:[PT Aide Hours]])/Table2[[#This Row],[MDS Census]]</f>
        <v>0.18703287302945129</v>
      </c>
      <c r="AA185" s="3">
        <v>0</v>
      </c>
      <c r="AB185" s="3">
        <v>0</v>
      </c>
      <c r="AC185" s="3">
        <v>0</v>
      </c>
      <c r="AD185" s="3">
        <v>0</v>
      </c>
      <c r="AE185" s="3">
        <v>0</v>
      </c>
      <c r="AF185" s="3">
        <v>0</v>
      </c>
      <c r="AG185" s="3">
        <v>0</v>
      </c>
      <c r="AH185" s="1" t="s">
        <v>183</v>
      </c>
      <c r="AI185" s="17">
        <v>3</v>
      </c>
      <c r="AJ185" s="1"/>
    </row>
    <row r="186" spans="1:36" x14ac:dyDescent="0.2">
      <c r="A186" s="1" t="s">
        <v>220</v>
      </c>
      <c r="B186" s="1" t="s">
        <v>406</v>
      </c>
      <c r="C186" s="1" t="s">
        <v>526</v>
      </c>
      <c r="D186" s="1" t="s">
        <v>534</v>
      </c>
      <c r="E186" s="3">
        <v>77.033333333333331</v>
      </c>
      <c r="F186" s="3">
        <v>5.333333333333333</v>
      </c>
      <c r="G186" s="3">
        <v>1.0666666666666667</v>
      </c>
      <c r="H186" s="3">
        <v>0</v>
      </c>
      <c r="I186" s="3">
        <v>2.2834444444444451</v>
      </c>
      <c r="J186" s="3">
        <v>0</v>
      </c>
      <c r="K186" s="3">
        <v>0</v>
      </c>
      <c r="L186" s="3">
        <v>4.0822222222222218</v>
      </c>
      <c r="M186" s="3">
        <v>4.738999999999999</v>
      </c>
      <c r="N186" s="3">
        <v>2.7525555555555554</v>
      </c>
      <c r="O186" s="3">
        <f>SUM(Table2[[#This Row],[Qualified Social Work Staff Hours]:[Other Social Work Staff Hours]])/Table2[[#This Row],[MDS Census]]</f>
        <v>9.7250829366796465E-2</v>
      </c>
      <c r="P186" s="3">
        <v>0.5832222222222222</v>
      </c>
      <c r="Q186" s="3">
        <v>7.3868888888888868</v>
      </c>
      <c r="R186" s="3">
        <f>SUM(Table2[[#This Row],[Qualified Activities Professional Hours]:[Other Activities Professional Hours]])/Table2[[#This Row],[MDS Census]]</f>
        <v>0.10346314726669549</v>
      </c>
      <c r="S186" s="3">
        <v>6.8458888888888865</v>
      </c>
      <c r="T186" s="3">
        <v>5.7220000000000004</v>
      </c>
      <c r="U186" s="3">
        <v>0</v>
      </c>
      <c r="V186" s="3">
        <f>SUM(Table2[[#This Row],[Occupational Therapist Hours]:[OT Aide Hours]])/Table2[[#This Row],[MDS Census]]</f>
        <v>0.16314870907255155</v>
      </c>
      <c r="W186" s="3">
        <v>5.8608888888888888</v>
      </c>
      <c r="X186" s="3">
        <v>5.503111111111112</v>
      </c>
      <c r="Y186" s="3">
        <v>0</v>
      </c>
      <c r="Z186" s="3">
        <f>SUM(Table2[[#This Row],[Physical Therapist (PT) Hours]:[PT Aide Hours]])/Table2[[#This Row],[MDS Census]]</f>
        <v>0.14752055387278235</v>
      </c>
      <c r="AA186" s="3">
        <v>0</v>
      </c>
      <c r="AB186" s="3">
        <v>0</v>
      </c>
      <c r="AC186" s="3">
        <v>0</v>
      </c>
      <c r="AD186" s="3">
        <v>0</v>
      </c>
      <c r="AE186" s="3">
        <v>0</v>
      </c>
      <c r="AF186" s="3">
        <v>0</v>
      </c>
      <c r="AG186" s="3">
        <v>0</v>
      </c>
      <c r="AH186" s="1" t="s">
        <v>184</v>
      </c>
      <c r="AI186" s="17">
        <v>3</v>
      </c>
      <c r="AJ186" s="1"/>
    </row>
    <row r="187" spans="1:36" x14ac:dyDescent="0.2">
      <c r="A187" s="1" t="s">
        <v>220</v>
      </c>
      <c r="B187" s="1" t="s">
        <v>407</v>
      </c>
      <c r="C187" s="1" t="s">
        <v>444</v>
      </c>
      <c r="D187" s="1" t="s">
        <v>545</v>
      </c>
      <c r="E187" s="3">
        <v>134.75555555555556</v>
      </c>
      <c r="F187" s="3">
        <v>0</v>
      </c>
      <c r="G187" s="3">
        <v>1.7333333333333334</v>
      </c>
      <c r="H187" s="3">
        <v>0.85555555555555551</v>
      </c>
      <c r="I187" s="3">
        <v>10.933333333333334</v>
      </c>
      <c r="J187" s="3">
        <v>0</v>
      </c>
      <c r="K187" s="3">
        <v>1.4444444444444444</v>
      </c>
      <c r="L187" s="3">
        <v>10.07555555555555</v>
      </c>
      <c r="M187" s="3">
        <v>5.8638888888888889</v>
      </c>
      <c r="N187" s="3">
        <v>10.238888888888889</v>
      </c>
      <c r="O187" s="3">
        <f>SUM(Table2[[#This Row],[Qualified Social Work Staff Hours]:[Other Social Work Staff Hours]])/Table2[[#This Row],[MDS Census]]</f>
        <v>0.11949620712401055</v>
      </c>
      <c r="P187" s="3">
        <v>4.177777777777778</v>
      </c>
      <c r="Q187" s="3">
        <v>9.6277777777777782</v>
      </c>
      <c r="R187" s="3">
        <f>SUM(Table2[[#This Row],[Qualified Activities Professional Hours]:[Other Activities Professional Hours]])/Table2[[#This Row],[MDS Census]]</f>
        <v>0.10244887862796835</v>
      </c>
      <c r="S187" s="3">
        <v>12.314777777777772</v>
      </c>
      <c r="T187" s="3">
        <v>12.069444444444445</v>
      </c>
      <c r="U187" s="3">
        <v>0</v>
      </c>
      <c r="V187" s="3">
        <f>SUM(Table2[[#This Row],[Occupational Therapist Hours]:[OT Aide Hours]])/Table2[[#This Row],[MDS Census]]</f>
        <v>0.18095151715039573</v>
      </c>
      <c r="W187" s="3">
        <v>9.0399999999999956</v>
      </c>
      <c r="X187" s="3">
        <v>13.122222222222222</v>
      </c>
      <c r="Y187" s="3">
        <v>0</v>
      </c>
      <c r="Z187" s="3">
        <f>SUM(Table2[[#This Row],[Physical Therapist (PT) Hours]:[PT Aide Hours]])/Table2[[#This Row],[MDS Census]]</f>
        <v>0.16446240105540894</v>
      </c>
      <c r="AA187" s="3">
        <v>0</v>
      </c>
      <c r="AB187" s="3">
        <v>0</v>
      </c>
      <c r="AC187" s="3">
        <v>0</v>
      </c>
      <c r="AD187" s="3">
        <v>0</v>
      </c>
      <c r="AE187" s="3">
        <v>0</v>
      </c>
      <c r="AF187" s="3">
        <v>96.347222222222229</v>
      </c>
      <c r="AG187" s="3">
        <v>0</v>
      </c>
      <c r="AH187" s="1" t="s">
        <v>185</v>
      </c>
      <c r="AI187" s="17">
        <v>3</v>
      </c>
      <c r="AJ187" s="1"/>
    </row>
    <row r="188" spans="1:36" x14ac:dyDescent="0.2">
      <c r="A188" s="1" t="s">
        <v>220</v>
      </c>
      <c r="B188" s="1" t="s">
        <v>408</v>
      </c>
      <c r="C188" s="1" t="s">
        <v>527</v>
      </c>
      <c r="D188" s="1" t="s">
        <v>540</v>
      </c>
      <c r="E188" s="3">
        <v>19.722222222222221</v>
      </c>
      <c r="F188" s="3">
        <v>5.6888888888888891</v>
      </c>
      <c r="G188" s="3">
        <v>0.57777777777777772</v>
      </c>
      <c r="H188" s="3">
        <v>0.32222222222222224</v>
      </c>
      <c r="I188" s="3">
        <v>2.3111111111111109</v>
      </c>
      <c r="J188" s="3">
        <v>0</v>
      </c>
      <c r="K188" s="3">
        <v>0</v>
      </c>
      <c r="L188" s="3">
        <v>3.0152222222222225</v>
      </c>
      <c r="M188" s="3">
        <v>9.6027777777777779</v>
      </c>
      <c r="N188" s="3">
        <v>0</v>
      </c>
      <c r="O188" s="3">
        <f>SUM(Table2[[#This Row],[Qualified Social Work Staff Hours]:[Other Social Work Staff Hours]])/Table2[[#This Row],[MDS Census]]</f>
        <v>0.48690140845070423</v>
      </c>
      <c r="P188" s="3">
        <v>5.541666666666667</v>
      </c>
      <c r="Q188" s="3">
        <v>4.4194444444444443</v>
      </c>
      <c r="R188" s="3">
        <f>SUM(Table2[[#This Row],[Qualified Activities Professional Hours]:[Other Activities Professional Hours]])/Table2[[#This Row],[MDS Census]]</f>
        <v>0.50507042253521139</v>
      </c>
      <c r="S188" s="3">
        <v>2.9828888888888887</v>
      </c>
      <c r="T188" s="3">
        <v>3.9216666666666673</v>
      </c>
      <c r="U188" s="3">
        <v>0</v>
      </c>
      <c r="V188" s="3">
        <f>SUM(Table2[[#This Row],[Occupational Therapist Hours]:[OT Aide Hours]])/Table2[[#This Row],[MDS Census]]</f>
        <v>0.35009014084507045</v>
      </c>
      <c r="W188" s="3">
        <v>4.7071111111111099</v>
      </c>
      <c r="X188" s="3">
        <v>5.4758888888888873</v>
      </c>
      <c r="Y188" s="3">
        <v>0</v>
      </c>
      <c r="Z188" s="3">
        <f>SUM(Table2[[#This Row],[Physical Therapist (PT) Hours]:[PT Aide Hours]])/Table2[[#This Row],[MDS Census]]</f>
        <v>0.51632112676056319</v>
      </c>
      <c r="AA188" s="3">
        <v>0</v>
      </c>
      <c r="AB188" s="3">
        <v>0</v>
      </c>
      <c r="AC188" s="3">
        <v>0</v>
      </c>
      <c r="AD188" s="3">
        <v>0</v>
      </c>
      <c r="AE188" s="3">
        <v>0</v>
      </c>
      <c r="AF188" s="3">
        <v>0</v>
      </c>
      <c r="AG188" s="3">
        <v>0</v>
      </c>
      <c r="AH188" s="1" t="s">
        <v>186</v>
      </c>
      <c r="AI188" s="17">
        <v>3</v>
      </c>
      <c r="AJ188" s="1"/>
    </row>
    <row r="189" spans="1:36" x14ac:dyDescent="0.2">
      <c r="A189" s="1" t="s">
        <v>220</v>
      </c>
      <c r="B189" s="1" t="s">
        <v>409</v>
      </c>
      <c r="C189" s="1" t="s">
        <v>465</v>
      </c>
      <c r="D189" s="1" t="s">
        <v>547</v>
      </c>
      <c r="E189" s="3">
        <v>194.72222222222223</v>
      </c>
      <c r="F189" s="3">
        <v>5.5111111111111111</v>
      </c>
      <c r="G189" s="3">
        <v>0.8</v>
      </c>
      <c r="H189" s="3">
        <v>0.66666666666666663</v>
      </c>
      <c r="I189" s="3">
        <v>10.597222222222221</v>
      </c>
      <c r="J189" s="3">
        <v>0</v>
      </c>
      <c r="K189" s="3">
        <v>0</v>
      </c>
      <c r="L189" s="3">
        <v>15.688333333333325</v>
      </c>
      <c r="M189" s="3">
        <v>10.511111111111111</v>
      </c>
      <c r="N189" s="3">
        <v>5.4083333333333332</v>
      </c>
      <c r="O189" s="3">
        <f>SUM(Table2[[#This Row],[Qualified Social Work Staff Hours]:[Other Social Work Staff Hours]])/Table2[[#This Row],[MDS Census]]</f>
        <v>8.1754636233951489E-2</v>
      </c>
      <c r="P189" s="3">
        <v>11.05</v>
      </c>
      <c r="Q189" s="3">
        <v>5.3250000000000002</v>
      </c>
      <c r="R189" s="3">
        <f>SUM(Table2[[#This Row],[Qualified Activities Professional Hours]:[Other Activities Professional Hours]])/Table2[[#This Row],[MDS Census]]</f>
        <v>8.4094151212553495E-2</v>
      </c>
      <c r="S189" s="3">
        <v>13.399777777777778</v>
      </c>
      <c r="T189" s="3">
        <v>15.30544444444444</v>
      </c>
      <c r="U189" s="3">
        <v>0</v>
      </c>
      <c r="V189" s="3">
        <f>SUM(Table2[[#This Row],[Occupational Therapist Hours]:[OT Aide Hours]])/Table2[[#This Row],[MDS Census]]</f>
        <v>0.1474162624821683</v>
      </c>
      <c r="W189" s="3">
        <v>10.415222222222217</v>
      </c>
      <c r="X189" s="3">
        <v>21.542999999999996</v>
      </c>
      <c r="Y189" s="3">
        <v>0</v>
      </c>
      <c r="Z189" s="3">
        <f>SUM(Table2[[#This Row],[Physical Therapist (PT) Hours]:[PT Aide Hours]])/Table2[[#This Row],[MDS Census]]</f>
        <v>0.16412211126961476</v>
      </c>
      <c r="AA189" s="3">
        <v>0</v>
      </c>
      <c r="AB189" s="3">
        <v>0</v>
      </c>
      <c r="AC189" s="3">
        <v>0</v>
      </c>
      <c r="AD189" s="3">
        <v>0</v>
      </c>
      <c r="AE189" s="3">
        <v>0</v>
      </c>
      <c r="AF189" s="3">
        <v>0</v>
      </c>
      <c r="AG189" s="3">
        <v>0</v>
      </c>
      <c r="AH189" s="1" t="s">
        <v>187</v>
      </c>
      <c r="AI189" s="17">
        <v>3</v>
      </c>
      <c r="AJ189" s="1"/>
    </row>
    <row r="190" spans="1:36" x14ac:dyDescent="0.2">
      <c r="A190" s="1" t="s">
        <v>220</v>
      </c>
      <c r="B190" s="1" t="s">
        <v>410</v>
      </c>
      <c r="C190" s="1" t="s">
        <v>528</v>
      </c>
      <c r="D190" s="1" t="s">
        <v>545</v>
      </c>
      <c r="E190" s="3">
        <v>115.05555555555556</v>
      </c>
      <c r="F190" s="3">
        <v>3.8395555555555552</v>
      </c>
      <c r="G190" s="3">
        <v>0</v>
      </c>
      <c r="H190" s="3">
        <v>0</v>
      </c>
      <c r="I190" s="3">
        <v>2.4846666666666666</v>
      </c>
      <c r="J190" s="3">
        <v>0</v>
      </c>
      <c r="K190" s="3">
        <v>0</v>
      </c>
      <c r="L190" s="3">
        <v>4.789555555555558</v>
      </c>
      <c r="M190" s="3">
        <v>0</v>
      </c>
      <c r="N190" s="3">
        <v>7.9572222222222218</v>
      </c>
      <c r="O190" s="3">
        <f>SUM(Table2[[#This Row],[Qualified Social Work Staff Hours]:[Other Social Work Staff Hours]])/Table2[[#This Row],[MDS Census]]</f>
        <v>6.9159826170931915E-2</v>
      </c>
      <c r="P190" s="3">
        <v>5.551333333333333</v>
      </c>
      <c r="Q190" s="3">
        <v>11.922777777777778</v>
      </c>
      <c r="R190" s="3">
        <f>SUM(Table2[[#This Row],[Qualified Activities Professional Hours]:[Other Activities Professional Hours]])/Table2[[#This Row],[MDS Census]]</f>
        <v>0.15187542250120714</v>
      </c>
      <c r="S190" s="3">
        <v>10.809777777777775</v>
      </c>
      <c r="T190" s="3">
        <v>5.6596666666666664</v>
      </c>
      <c r="U190" s="3">
        <v>0</v>
      </c>
      <c r="V190" s="3">
        <f>SUM(Table2[[#This Row],[Occupational Therapist Hours]:[OT Aide Hours]])/Table2[[#This Row],[MDS Census]]</f>
        <v>0.14314340898116848</v>
      </c>
      <c r="W190" s="3">
        <v>14.821777777777779</v>
      </c>
      <c r="X190" s="3">
        <v>6.1276666666666664</v>
      </c>
      <c r="Y190" s="3">
        <v>0</v>
      </c>
      <c r="Z190" s="3">
        <f>SUM(Table2[[#This Row],[Physical Therapist (PT) Hours]:[PT Aide Hours]])/Table2[[#This Row],[MDS Census]]</f>
        <v>0.18208112023177209</v>
      </c>
      <c r="AA190" s="3">
        <v>0</v>
      </c>
      <c r="AB190" s="3">
        <v>0</v>
      </c>
      <c r="AC190" s="3">
        <v>0</v>
      </c>
      <c r="AD190" s="3">
        <v>0</v>
      </c>
      <c r="AE190" s="3">
        <v>0</v>
      </c>
      <c r="AF190" s="3">
        <v>0</v>
      </c>
      <c r="AG190" s="3">
        <v>0</v>
      </c>
      <c r="AH190" s="1" t="s">
        <v>188</v>
      </c>
      <c r="AI190" s="17">
        <v>3</v>
      </c>
      <c r="AJ190" s="1"/>
    </row>
    <row r="191" spans="1:36" x14ac:dyDescent="0.2">
      <c r="A191" s="1" t="s">
        <v>220</v>
      </c>
      <c r="B191" s="1" t="s">
        <v>411</v>
      </c>
      <c r="C191" s="1" t="s">
        <v>515</v>
      </c>
      <c r="D191" s="1" t="s">
        <v>537</v>
      </c>
      <c r="E191" s="3">
        <v>47.466666666666669</v>
      </c>
      <c r="F191" s="3">
        <v>5.5166666666666666</v>
      </c>
      <c r="G191" s="3">
        <v>0.22222222222222221</v>
      </c>
      <c r="H191" s="3">
        <v>0.2</v>
      </c>
      <c r="I191" s="3">
        <v>2.5277777777777777</v>
      </c>
      <c r="J191" s="3">
        <v>0</v>
      </c>
      <c r="K191" s="3">
        <v>0</v>
      </c>
      <c r="L191" s="3">
        <v>3.373444444444444</v>
      </c>
      <c r="M191" s="3">
        <v>5.0166666666666666</v>
      </c>
      <c r="N191" s="3">
        <v>0</v>
      </c>
      <c r="O191" s="3">
        <f>SUM(Table2[[#This Row],[Qualified Social Work Staff Hours]:[Other Social Work Staff Hours]])/Table2[[#This Row],[MDS Census]]</f>
        <v>0.10568820224719101</v>
      </c>
      <c r="P191" s="3">
        <v>5.333333333333333</v>
      </c>
      <c r="Q191" s="3">
        <v>29.180555555555557</v>
      </c>
      <c r="R191" s="3">
        <f>SUM(Table2[[#This Row],[Qualified Activities Professional Hours]:[Other Activities Professional Hours]])/Table2[[#This Row],[MDS Census]]</f>
        <v>0.72711844569288397</v>
      </c>
      <c r="S191" s="3">
        <v>3.7886666666666673</v>
      </c>
      <c r="T191" s="3">
        <v>8.533333333333333E-2</v>
      </c>
      <c r="U191" s="3">
        <v>0</v>
      </c>
      <c r="V191" s="3">
        <f>SUM(Table2[[#This Row],[Occupational Therapist Hours]:[OT Aide Hours]])/Table2[[#This Row],[MDS Census]]</f>
        <v>8.161516853932585E-2</v>
      </c>
      <c r="W191" s="3">
        <v>1.1027777777777776</v>
      </c>
      <c r="X191" s="3">
        <v>6.8163333333333345</v>
      </c>
      <c r="Y191" s="3">
        <v>2.7896666666666667</v>
      </c>
      <c r="Z191" s="3">
        <f>SUM(Table2[[#This Row],[Physical Therapist (PT) Hours]:[PT Aide Hours]])/Table2[[#This Row],[MDS Census]]</f>
        <v>0.22560627340823972</v>
      </c>
      <c r="AA191" s="3">
        <v>0</v>
      </c>
      <c r="AB191" s="3">
        <v>0</v>
      </c>
      <c r="AC191" s="3">
        <v>0</v>
      </c>
      <c r="AD191" s="3">
        <v>0</v>
      </c>
      <c r="AE191" s="3">
        <v>0</v>
      </c>
      <c r="AF191" s="3">
        <v>23.986111111111111</v>
      </c>
      <c r="AG191" s="3">
        <v>0</v>
      </c>
      <c r="AH191" s="1" t="s">
        <v>189</v>
      </c>
      <c r="AI191" s="17">
        <v>3</v>
      </c>
      <c r="AJ191" s="1"/>
    </row>
    <row r="192" spans="1:36" x14ac:dyDescent="0.2">
      <c r="A192" s="1" t="s">
        <v>220</v>
      </c>
      <c r="B192" s="1" t="s">
        <v>412</v>
      </c>
      <c r="C192" s="1" t="s">
        <v>480</v>
      </c>
      <c r="D192" s="1" t="s">
        <v>535</v>
      </c>
      <c r="E192" s="3">
        <v>109.84444444444445</v>
      </c>
      <c r="F192" s="3">
        <v>29.066666666666666</v>
      </c>
      <c r="G192" s="3">
        <v>0</v>
      </c>
      <c r="H192" s="3">
        <v>0</v>
      </c>
      <c r="I192" s="3">
        <v>0</v>
      </c>
      <c r="J192" s="3">
        <v>0</v>
      </c>
      <c r="K192" s="3">
        <v>0</v>
      </c>
      <c r="L192" s="3">
        <v>0</v>
      </c>
      <c r="M192" s="3">
        <v>4.5333333333333332</v>
      </c>
      <c r="N192" s="3">
        <v>4.9321111111111113</v>
      </c>
      <c r="O192" s="3">
        <f>SUM(Table2[[#This Row],[Qualified Social Work Staff Hours]:[Other Social Work Staff Hours]])/Table2[[#This Row],[MDS Census]]</f>
        <v>8.6171353429091629E-2</v>
      </c>
      <c r="P192" s="3">
        <v>5.7094444444444443</v>
      </c>
      <c r="Q192" s="3">
        <v>8.2357777777777788</v>
      </c>
      <c r="R192" s="3">
        <f>SUM(Table2[[#This Row],[Qualified Activities Professional Hours]:[Other Activities Professional Hours]])/Table2[[#This Row],[MDS Census]]</f>
        <v>0.12695427877807</v>
      </c>
      <c r="S192" s="3">
        <v>0</v>
      </c>
      <c r="T192" s="3">
        <v>0</v>
      </c>
      <c r="U192" s="3">
        <v>0</v>
      </c>
      <c r="V192" s="3">
        <f>SUM(Table2[[#This Row],[Occupational Therapist Hours]:[OT Aide Hours]])/Table2[[#This Row],[MDS Census]]</f>
        <v>0</v>
      </c>
      <c r="W192" s="3">
        <v>0</v>
      </c>
      <c r="X192" s="3">
        <v>0</v>
      </c>
      <c r="Y192" s="3">
        <v>0</v>
      </c>
      <c r="Z192" s="3">
        <f>SUM(Table2[[#This Row],[Physical Therapist (PT) Hours]:[PT Aide Hours]])/Table2[[#This Row],[MDS Census]]</f>
        <v>0</v>
      </c>
      <c r="AA192" s="3">
        <v>0</v>
      </c>
      <c r="AB192" s="3">
        <v>0</v>
      </c>
      <c r="AC192" s="3">
        <v>0</v>
      </c>
      <c r="AD192" s="3">
        <v>0</v>
      </c>
      <c r="AE192" s="3">
        <v>0</v>
      </c>
      <c r="AF192" s="3">
        <v>0</v>
      </c>
      <c r="AG192" s="3">
        <v>0</v>
      </c>
      <c r="AH192" s="1" t="s">
        <v>190</v>
      </c>
      <c r="AI192" s="17">
        <v>3</v>
      </c>
      <c r="AJ192" s="1"/>
    </row>
    <row r="193" spans="1:36" x14ac:dyDescent="0.2">
      <c r="A193" s="1" t="s">
        <v>220</v>
      </c>
      <c r="B193" s="1" t="s">
        <v>413</v>
      </c>
      <c r="C193" s="1" t="s">
        <v>493</v>
      </c>
      <c r="D193" s="1" t="s">
        <v>535</v>
      </c>
      <c r="E193" s="3">
        <v>83.155555555555551</v>
      </c>
      <c r="F193" s="3">
        <v>5.4222222222222225</v>
      </c>
      <c r="G193" s="3">
        <v>0.1</v>
      </c>
      <c r="H193" s="3">
        <v>0.81666666666666665</v>
      </c>
      <c r="I193" s="3">
        <v>4.4176666666666664</v>
      </c>
      <c r="J193" s="3">
        <v>0</v>
      </c>
      <c r="K193" s="3">
        <v>0</v>
      </c>
      <c r="L193" s="3">
        <v>5.4131111111111112</v>
      </c>
      <c r="M193" s="3">
        <v>10.133333333333333</v>
      </c>
      <c r="N193" s="3">
        <v>0</v>
      </c>
      <c r="O193" s="3">
        <f>SUM(Table2[[#This Row],[Qualified Social Work Staff Hours]:[Other Social Work Staff Hours]])/Table2[[#This Row],[MDS Census]]</f>
        <v>0.12185996793158739</v>
      </c>
      <c r="P193" s="3">
        <v>5.333333333333333</v>
      </c>
      <c r="Q193" s="3">
        <v>44.587666666666664</v>
      </c>
      <c r="R193" s="3">
        <f>SUM(Table2[[#This Row],[Qualified Activities Professional Hours]:[Other Activities Professional Hours]])/Table2[[#This Row],[MDS Census]]</f>
        <v>0.60033270978086584</v>
      </c>
      <c r="S193" s="3">
        <v>7.1105555555555577</v>
      </c>
      <c r="T193" s="3">
        <v>11.285222222222222</v>
      </c>
      <c r="U193" s="3">
        <v>0</v>
      </c>
      <c r="V193" s="3">
        <f>SUM(Table2[[#This Row],[Occupational Therapist Hours]:[OT Aide Hours]])/Table2[[#This Row],[MDS Census]]</f>
        <v>0.22122127204703371</v>
      </c>
      <c r="W193" s="3">
        <v>10.301444444444446</v>
      </c>
      <c r="X193" s="3">
        <v>5.875</v>
      </c>
      <c r="Y193" s="3">
        <v>0</v>
      </c>
      <c r="Z193" s="3">
        <f>SUM(Table2[[#This Row],[Physical Therapist (PT) Hours]:[PT Aide Hours]])/Table2[[#This Row],[MDS Census]]</f>
        <v>0.19453233564938538</v>
      </c>
      <c r="AA193" s="3">
        <v>0</v>
      </c>
      <c r="AB193" s="3">
        <v>0</v>
      </c>
      <c r="AC193" s="3">
        <v>0</v>
      </c>
      <c r="AD193" s="3">
        <v>0</v>
      </c>
      <c r="AE193" s="3">
        <v>0</v>
      </c>
      <c r="AF193" s="3">
        <v>0</v>
      </c>
      <c r="AG193" s="3">
        <v>0</v>
      </c>
      <c r="AH193" s="1" t="s">
        <v>191</v>
      </c>
      <c r="AI193" s="17">
        <v>3</v>
      </c>
      <c r="AJ193" s="1"/>
    </row>
    <row r="194" spans="1:36" x14ac:dyDescent="0.2">
      <c r="A194" s="1" t="s">
        <v>220</v>
      </c>
      <c r="B194" s="1" t="s">
        <v>414</v>
      </c>
      <c r="C194" s="1" t="s">
        <v>442</v>
      </c>
      <c r="D194" s="1" t="s">
        <v>534</v>
      </c>
      <c r="E194" s="3">
        <v>109.12222222222222</v>
      </c>
      <c r="F194" s="3">
        <v>10.933333333333334</v>
      </c>
      <c r="G194" s="3">
        <v>0.53333333333333333</v>
      </c>
      <c r="H194" s="3">
        <v>0.26666666666666666</v>
      </c>
      <c r="I194" s="3">
        <v>3.7027777777777779</v>
      </c>
      <c r="J194" s="3">
        <v>0</v>
      </c>
      <c r="K194" s="3">
        <v>0</v>
      </c>
      <c r="L194" s="3">
        <v>5.1327777777777772</v>
      </c>
      <c r="M194" s="3">
        <v>8.8000000000000007</v>
      </c>
      <c r="N194" s="3">
        <v>3.4944444444444445</v>
      </c>
      <c r="O194" s="3">
        <f>SUM(Table2[[#This Row],[Qualified Social Work Staff Hours]:[Other Social Work Staff Hours]])/Table2[[#This Row],[MDS Census]]</f>
        <v>0.11266673454841666</v>
      </c>
      <c r="P194" s="3">
        <v>10.577777777777778</v>
      </c>
      <c r="Q194" s="3">
        <v>4.0305555555555559</v>
      </c>
      <c r="R194" s="3">
        <f>SUM(Table2[[#This Row],[Qualified Activities Professional Hours]:[Other Activities Professional Hours]])/Table2[[#This Row],[MDS Census]]</f>
        <v>0.1338712962020161</v>
      </c>
      <c r="S194" s="3">
        <v>3.817222222222223</v>
      </c>
      <c r="T194" s="3">
        <v>8.9951111111111146</v>
      </c>
      <c r="U194" s="3">
        <v>0</v>
      </c>
      <c r="V194" s="3">
        <f>SUM(Table2[[#This Row],[Occupational Therapist Hours]:[OT Aide Hours]])/Table2[[#This Row],[MDS Census]]</f>
        <v>0.11741268709907346</v>
      </c>
      <c r="W194" s="3">
        <v>7.7225555555555569</v>
      </c>
      <c r="X194" s="3">
        <v>10.703222222222221</v>
      </c>
      <c r="Y194" s="3">
        <v>0</v>
      </c>
      <c r="Z194" s="3">
        <f>SUM(Table2[[#This Row],[Physical Therapist (PT) Hours]:[PT Aide Hours]])/Table2[[#This Row],[MDS Census]]</f>
        <v>0.1688544954688932</v>
      </c>
      <c r="AA194" s="3">
        <v>0</v>
      </c>
      <c r="AB194" s="3">
        <v>0</v>
      </c>
      <c r="AC194" s="3">
        <v>0</v>
      </c>
      <c r="AD194" s="3">
        <v>0</v>
      </c>
      <c r="AE194" s="3">
        <v>0</v>
      </c>
      <c r="AF194" s="3">
        <v>0</v>
      </c>
      <c r="AG194" s="3">
        <v>0.13333333333333333</v>
      </c>
      <c r="AH194" s="1" t="s">
        <v>192</v>
      </c>
      <c r="AI194" s="17">
        <v>3</v>
      </c>
      <c r="AJ194" s="1"/>
    </row>
    <row r="195" spans="1:36" x14ac:dyDescent="0.2">
      <c r="A195" s="1" t="s">
        <v>220</v>
      </c>
      <c r="B195" s="1" t="s">
        <v>415</v>
      </c>
      <c r="C195" s="1" t="s">
        <v>451</v>
      </c>
      <c r="D195" s="1" t="s">
        <v>542</v>
      </c>
      <c r="E195" s="3">
        <v>90.655555555555551</v>
      </c>
      <c r="F195" s="3">
        <v>21.696888888888889</v>
      </c>
      <c r="G195" s="3">
        <v>0</v>
      </c>
      <c r="H195" s="3">
        <v>0</v>
      </c>
      <c r="I195" s="3">
        <v>0</v>
      </c>
      <c r="J195" s="3">
        <v>0</v>
      </c>
      <c r="K195" s="3">
        <v>0</v>
      </c>
      <c r="L195" s="3">
        <v>0</v>
      </c>
      <c r="M195" s="3">
        <v>5.4474444444444439</v>
      </c>
      <c r="N195" s="3">
        <v>0.70833333333333337</v>
      </c>
      <c r="O195" s="3">
        <f>SUM(Table2[[#This Row],[Qualified Social Work Staff Hours]:[Other Social Work Staff Hours]])/Table2[[#This Row],[MDS Census]]</f>
        <v>6.7902929280549085E-2</v>
      </c>
      <c r="P195" s="3">
        <v>0</v>
      </c>
      <c r="Q195" s="3">
        <v>14.809333333333335</v>
      </c>
      <c r="R195" s="3">
        <f>SUM(Table2[[#This Row],[Qualified Activities Professional Hours]:[Other Activities Professional Hours]])/Table2[[#This Row],[MDS Census]]</f>
        <v>0.16335825468807455</v>
      </c>
      <c r="S195" s="3">
        <v>0</v>
      </c>
      <c r="T195" s="3">
        <v>0</v>
      </c>
      <c r="U195" s="3">
        <v>0</v>
      </c>
      <c r="V195" s="3">
        <f>SUM(Table2[[#This Row],[Occupational Therapist Hours]:[OT Aide Hours]])/Table2[[#This Row],[MDS Census]]</f>
        <v>0</v>
      </c>
      <c r="W195" s="3">
        <v>0</v>
      </c>
      <c r="X195" s="3">
        <v>0</v>
      </c>
      <c r="Y195" s="3">
        <v>0</v>
      </c>
      <c r="Z195" s="3">
        <f>SUM(Table2[[#This Row],[Physical Therapist (PT) Hours]:[PT Aide Hours]])/Table2[[#This Row],[MDS Census]]</f>
        <v>0</v>
      </c>
      <c r="AA195" s="3">
        <v>0</v>
      </c>
      <c r="AB195" s="3">
        <v>0</v>
      </c>
      <c r="AC195" s="3">
        <v>0</v>
      </c>
      <c r="AD195" s="3">
        <v>0</v>
      </c>
      <c r="AE195" s="3">
        <v>0</v>
      </c>
      <c r="AF195" s="3">
        <v>0</v>
      </c>
      <c r="AG195" s="3">
        <v>0</v>
      </c>
      <c r="AH195" s="1" t="s">
        <v>193</v>
      </c>
      <c r="AI195" s="17">
        <v>3</v>
      </c>
      <c r="AJ195" s="1"/>
    </row>
    <row r="196" spans="1:36" x14ac:dyDescent="0.2">
      <c r="A196" s="1" t="s">
        <v>220</v>
      </c>
      <c r="B196" s="1" t="s">
        <v>416</v>
      </c>
      <c r="C196" s="1" t="s">
        <v>465</v>
      </c>
      <c r="D196" s="1" t="s">
        <v>547</v>
      </c>
      <c r="E196" s="3">
        <v>111.66666666666667</v>
      </c>
      <c r="F196" s="3">
        <v>22.4</v>
      </c>
      <c r="G196" s="3">
        <v>0.93333333333333335</v>
      </c>
      <c r="H196" s="3">
        <v>0.32222222222222224</v>
      </c>
      <c r="I196" s="3">
        <v>2.3166666666666669</v>
      </c>
      <c r="J196" s="3">
        <v>0</v>
      </c>
      <c r="K196" s="3">
        <v>0</v>
      </c>
      <c r="L196" s="3">
        <v>1.7535555555555555</v>
      </c>
      <c r="M196" s="3">
        <v>3.4666666666666668</v>
      </c>
      <c r="N196" s="3">
        <v>1.4341111111111111</v>
      </c>
      <c r="O196" s="3">
        <f>SUM(Table2[[#This Row],[Qualified Social Work Staff Hours]:[Other Social Work Staff Hours]])/Table2[[#This Row],[MDS Census]]</f>
        <v>4.3887562189054728E-2</v>
      </c>
      <c r="P196" s="3">
        <v>5.5111111111111111</v>
      </c>
      <c r="Q196" s="3">
        <v>10.554222222222224</v>
      </c>
      <c r="R196" s="3">
        <f>SUM(Table2[[#This Row],[Qualified Activities Professional Hours]:[Other Activities Professional Hours]])/Table2[[#This Row],[MDS Census]]</f>
        <v>0.14386865671641791</v>
      </c>
      <c r="S196" s="3">
        <v>3.735777777777777</v>
      </c>
      <c r="T196" s="3">
        <v>9.6401111111111106</v>
      </c>
      <c r="U196" s="3">
        <v>0</v>
      </c>
      <c r="V196" s="3">
        <f>SUM(Table2[[#This Row],[Occupational Therapist Hours]:[OT Aide Hours]])/Table2[[#This Row],[MDS Census]]</f>
        <v>0.11978407960199003</v>
      </c>
      <c r="W196" s="3">
        <v>4.1113333333333335</v>
      </c>
      <c r="X196" s="3">
        <v>10.795333333333334</v>
      </c>
      <c r="Y196" s="3">
        <v>0</v>
      </c>
      <c r="Z196" s="3">
        <f>SUM(Table2[[#This Row],[Physical Therapist (PT) Hours]:[PT Aide Hours]])/Table2[[#This Row],[MDS Census]]</f>
        <v>0.13349253731343283</v>
      </c>
      <c r="AA196" s="3">
        <v>0</v>
      </c>
      <c r="AB196" s="3">
        <v>0</v>
      </c>
      <c r="AC196" s="3">
        <v>0</v>
      </c>
      <c r="AD196" s="3">
        <v>0</v>
      </c>
      <c r="AE196" s="3">
        <v>0</v>
      </c>
      <c r="AF196" s="3">
        <v>0</v>
      </c>
      <c r="AG196" s="3">
        <v>0</v>
      </c>
      <c r="AH196" s="1" t="s">
        <v>194</v>
      </c>
      <c r="AI196" s="17">
        <v>3</v>
      </c>
      <c r="AJ196" s="1"/>
    </row>
    <row r="197" spans="1:36" x14ac:dyDescent="0.2">
      <c r="A197" s="1" t="s">
        <v>220</v>
      </c>
      <c r="B197" s="1" t="s">
        <v>417</v>
      </c>
      <c r="C197" s="1" t="s">
        <v>522</v>
      </c>
      <c r="D197" s="1" t="s">
        <v>548</v>
      </c>
      <c r="E197" s="3">
        <v>50.177777777777777</v>
      </c>
      <c r="F197" s="3">
        <v>10.372222222222222</v>
      </c>
      <c r="G197" s="3">
        <v>0.53333333333333333</v>
      </c>
      <c r="H197" s="3">
        <v>0.22222222222222221</v>
      </c>
      <c r="I197" s="3">
        <v>4.458333333333333</v>
      </c>
      <c r="J197" s="3">
        <v>0</v>
      </c>
      <c r="K197" s="3">
        <v>0</v>
      </c>
      <c r="L197" s="3">
        <v>9.2098888888888872</v>
      </c>
      <c r="M197" s="3">
        <v>5.333333333333333</v>
      </c>
      <c r="N197" s="3">
        <v>10.71111111111111</v>
      </c>
      <c r="O197" s="3">
        <f>SUM(Table2[[#This Row],[Qualified Social Work Staff Hours]:[Other Social Work Staff Hours]])/Table2[[#This Row],[MDS Census]]</f>
        <v>0.31975199291408324</v>
      </c>
      <c r="P197" s="3">
        <v>5.0666666666666664</v>
      </c>
      <c r="Q197" s="3">
        <v>23.422222222222221</v>
      </c>
      <c r="R197" s="3">
        <f>SUM(Table2[[#This Row],[Qualified Activities Professional Hours]:[Other Activities Professional Hours]])/Table2[[#This Row],[MDS Census]]</f>
        <v>0.56775907883082366</v>
      </c>
      <c r="S197" s="3">
        <v>7.863222222222225</v>
      </c>
      <c r="T197" s="3">
        <v>4.1017777777777766</v>
      </c>
      <c r="U197" s="3">
        <v>0</v>
      </c>
      <c r="V197" s="3">
        <f>SUM(Table2[[#This Row],[Occupational Therapist Hours]:[OT Aide Hours]])/Table2[[#This Row],[MDS Census]]</f>
        <v>0.23845217006200181</v>
      </c>
      <c r="W197" s="3">
        <v>7.5461111111111112</v>
      </c>
      <c r="X197" s="3">
        <v>4.0040000000000004</v>
      </c>
      <c r="Y197" s="3">
        <v>5.2710000000000008</v>
      </c>
      <c r="Z197" s="3">
        <f>SUM(Table2[[#This Row],[Physical Therapist (PT) Hours]:[PT Aide Hours]])/Table2[[#This Row],[MDS Census]]</f>
        <v>0.33523029229406553</v>
      </c>
      <c r="AA197" s="3">
        <v>0</v>
      </c>
      <c r="AB197" s="3">
        <v>0</v>
      </c>
      <c r="AC197" s="3">
        <v>0</v>
      </c>
      <c r="AD197" s="3">
        <v>0</v>
      </c>
      <c r="AE197" s="3">
        <v>0</v>
      </c>
      <c r="AF197" s="3">
        <v>0</v>
      </c>
      <c r="AG197" s="3">
        <v>0</v>
      </c>
      <c r="AH197" s="1" t="s">
        <v>195</v>
      </c>
      <c r="AI197" s="17">
        <v>3</v>
      </c>
      <c r="AJ197" s="1"/>
    </row>
    <row r="198" spans="1:36" x14ac:dyDescent="0.2">
      <c r="A198" s="1" t="s">
        <v>220</v>
      </c>
      <c r="B198" s="1" t="s">
        <v>418</v>
      </c>
      <c r="C198" s="1" t="s">
        <v>442</v>
      </c>
      <c r="D198" s="1" t="s">
        <v>545</v>
      </c>
      <c r="E198" s="3">
        <v>63.644444444444446</v>
      </c>
      <c r="F198" s="3">
        <v>9.3388888888888886</v>
      </c>
      <c r="G198" s="3">
        <v>1.4444444444444444</v>
      </c>
      <c r="H198" s="3">
        <v>0.44022222222222251</v>
      </c>
      <c r="I198" s="3">
        <v>7.55</v>
      </c>
      <c r="J198" s="3">
        <v>0</v>
      </c>
      <c r="K198" s="3">
        <v>0</v>
      </c>
      <c r="L198" s="3">
        <v>3.7722222222222221</v>
      </c>
      <c r="M198" s="3">
        <v>9.5</v>
      </c>
      <c r="N198" s="3">
        <v>0</v>
      </c>
      <c r="O198" s="3">
        <f>SUM(Table2[[#This Row],[Qualified Social Work Staff Hours]:[Other Social Work Staff Hours]])/Table2[[#This Row],[MDS Census]]</f>
        <v>0.14926675977653631</v>
      </c>
      <c r="P198" s="3">
        <v>4.916666666666667</v>
      </c>
      <c r="Q198" s="3">
        <v>15.233333333333333</v>
      </c>
      <c r="R198" s="3">
        <f>SUM(Table2[[#This Row],[Qualified Activities Professional Hours]:[Other Activities Professional Hours]])/Table2[[#This Row],[MDS Census]]</f>
        <v>0.31660265363128487</v>
      </c>
      <c r="S198" s="3">
        <v>6.2</v>
      </c>
      <c r="T198" s="3">
        <v>9.5194444444444439</v>
      </c>
      <c r="U198" s="3">
        <v>0</v>
      </c>
      <c r="V198" s="3">
        <f>SUM(Table2[[#This Row],[Occupational Therapist Hours]:[OT Aide Hours]])/Table2[[#This Row],[MDS Census]]</f>
        <v>0.2469884776536313</v>
      </c>
      <c r="W198" s="3">
        <v>8.1666666666666661</v>
      </c>
      <c r="X198" s="3">
        <v>6.4333333333333336</v>
      </c>
      <c r="Y198" s="3">
        <v>0</v>
      </c>
      <c r="Z198" s="3">
        <f>SUM(Table2[[#This Row],[Physical Therapist (PT) Hours]:[PT Aide Hours]])/Table2[[#This Row],[MDS Census]]</f>
        <v>0.22939944134078211</v>
      </c>
      <c r="AA198" s="3">
        <v>0</v>
      </c>
      <c r="AB198" s="3">
        <v>0</v>
      </c>
      <c r="AC198" s="3">
        <v>0</v>
      </c>
      <c r="AD198" s="3">
        <v>0</v>
      </c>
      <c r="AE198" s="3">
        <v>0</v>
      </c>
      <c r="AF198" s="3">
        <v>0</v>
      </c>
      <c r="AG198" s="3">
        <v>0</v>
      </c>
      <c r="AH198" s="1" t="s">
        <v>196</v>
      </c>
      <c r="AI198" s="17">
        <v>3</v>
      </c>
      <c r="AJ198" s="1"/>
    </row>
    <row r="199" spans="1:36" x14ac:dyDescent="0.2">
      <c r="A199" s="1" t="s">
        <v>220</v>
      </c>
      <c r="B199" s="1" t="s">
        <v>419</v>
      </c>
      <c r="C199" s="1" t="s">
        <v>455</v>
      </c>
      <c r="D199" s="1" t="s">
        <v>536</v>
      </c>
      <c r="E199" s="3">
        <v>13.755555555555556</v>
      </c>
      <c r="F199" s="3">
        <v>0</v>
      </c>
      <c r="G199" s="3">
        <v>0</v>
      </c>
      <c r="H199" s="3">
        <v>4.4444444444444446E-2</v>
      </c>
      <c r="I199" s="3">
        <v>0.58611111111111114</v>
      </c>
      <c r="J199" s="3">
        <v>0</v>
      </c>
      <c r="K199" s="3">
        <v>0</v>
      </c>
      <c r="L199" s="3">
        <v>1.1443333333333332</v>
      </c>
      <c r="M199" s="3">
        <v>0</v>
      </c>
      <c r="N199" s="3">
        <v>5.6</v>
      </c>
      <c r="O199" s="3">
        <f>SUM(Table2[[#This Row],[Qualified Social Work Staff Hours]:[Other Social Work Staff Hours]])/Table2[[#This Row],[MDS Census]]</f>
        <v>0.40710823909531496</v>
      </c>
      <c r="P199" s="3">
        <v>0</v>
      </c>
      <c r="Q199" s="3">
        <v>5.3129999999999997</v>
      </c>
      <c r="R199" s="3">
        <f>SUM(Table2[[#This Row],[Qualified Activities Professional Hours]:[Other Activities Professional Hours]])/Table2[[#This Row],[MDS Census]]</f>
        <v>0.38624394184168009</v>
      </c>
      <c r="S199" s="3">
        <v>3.9491111111111108</v>
      </c>
      <c r="T199" s="3">
        <v>2.6259999999999994</v>
      </c>
      <c r="U199" s="3">
        <v>0</v>
      </c>
      <c r="V199" s="3">
        <f>SUM(Table2[[#This Row],[Occupational Therapist Hours]:[OT Aide Hours]])/Table2[[#This Row],[MDS Census]]</f>
        <v>0.47799676898222931</v>
      </c>
      <c r="W199" s="3">
        <v>2.3628888888888882</v>
      </c>
      <c r="X199" s="3">
        <v>3.6461111111111113</v>
      </c>
      <c r="Y199" s="3">
        <v>0</v>
      </c>
      <c r="Z199" s="3">
        <f>SUM(Table2[[#This Row],[Physical Therapist (PT) Hours]:[PT Aide Hours]])/Table2[[#This Row],[MDS Census]]</f>
        <v>0.43684168012924063</v>
      </c>
      <c r="AA199" s="3">
        <v>0</v>
      </c>
      <c r="AB199" s="3">
        <v>0</v>
      </c>
      <c r="AC199" s="3">
        <v>0</v>
      </c>
      <c r="AD199" s="3">
        <v>0</v>
      </c>
      <c r="AE199" s="3">
        <v>0</v>
      </c>
      <c r="AF199" s="3">
        <v>0</v>
      </c>
      <c r="AG199" s="3">
        <v>0</v>
      </c>
      <c r="AH199" s="1" t="s">
        <v>197</v>
      </c>
      <c r="AI199" s="17">
        <v>3</v>
      </c>
      <c r="AJ199" s="1"/>
    </row>
    <row r="200" spans="1:36" x14ac:dyDescent="0.2">
      <c r="A200" s="1" t="s">
        <v>220</v>
      </c>
      <c r="B200" s="1" t="s">
        <v>420</v>
      </c>
      <c r="C200" s="1" t="s">
        <v>463</v>
      </c>
      <c r="D200" s="1" t="s">
        <v>541</v>
      </c>
      <c r="E200" s="3">
        <v>18.155555555555555</v>
      </c>
      <c r="F200" s="3">
        <v>5.6888888888888891</v>
      </c>
      <c r="G200" s="3">
        <v>0.32800000000000001</v>
      </c>
      <c r="H200" s="3">
        <v>0.1111111111111111</v>
      </c>
      <c r="I200" s="3">
        <v>1.5083333333333333</v>
      </c>
      <c r="J200" s="3">
        <v>0</v>
      </c>
      <c r="K200" s="3">
        <v>0</v>
      </c>
      <c r="L200" s="3">
        <v>0.33033333333333337</v>
      </c>
      <c r="M200" s="3">
        <v>4.8499999999999996</v>
      </c>
      <c r="N200" s="3">
        <v>0</v>
      </c>
      <c r="O200" s="3">
        <f>SUM(Table2[[#This Row],[Qualified Social Work Staff Hours]:[Other Social Work Staff Hours]])/Table2[[#This Row],[MDS Census]]</f>
        <v>0.26713586291309671</v>
      </c>
      <c r="P200" s="3">
        <v>0</v>
      </c>
      <c r="Q200" s="3">
        <v>6.7487777777777778</v>
      </c>
      <c r="R200" s="3">
        <f>SUM(Table2[[#This Row],[Qualified Activities Professional Hours]:[Other Activities Professional Hours]])/Table2[[#This Row],[MDS Census]]</f>
        <v>0.37171970624235007</v>
      </c>
      <c r="S200" s="3">
        <v>4.2465555555555552</v>
      </c>
      <c r="T200" s="3">
        <v>0.20333333333333334</v>
      </c>
      <c r="U200" s="3">
        <v>0</v>
      </c>
      <c r="V200" s="3">
        <f>SUM(Table2[[#This Row],[Occupational Therapist Hours]:[OT Aide Hours]])/Table2[[#This Row],[MDS Census]]</f>
        <v>0.24509791921664625</v>
      </c>
      <c r="W200" s="3">
        <v>2.0414444444444446</v>
      </c>
      <c r="X200" s="3">
        <v>3.4422222222222225</v>
      </c>
      <c r="Y200" s="3">
        <v>0</v>
      </c>
      <c r="Z200" s="3">
        <f>SUM(Table2[[#This Row],[Physical Therapist (PT) Hours]:[PT Aide Hours]])/Table2[[#This Row],[MDS Census]]</f>
        <v>0.30203794369645048</v>
      </c>
      <c r="AA200" s="3">
        <v>1.0777777777777777</v>
      </c>
      <c r="AB200" s="3">
        <v>5.57</v>
      </c>
      <c r="AC200" s="3">
        <v>0</v>
      </c>
      <c r="AD200" s="3">
        <v>0</v>
      </c>
      <c r="AE200" s="3">
        <v>0</v>
      </c>
      <c r="AF200" s="3">
        <v>0</v>
      </c>
      <c r="AG200" s="3">
        <v>0</v>
      </c>
      <c r="AH200" s="1" t="s">
        <v>198</v>
      </c>
      <c r="AI200" s="17">
        <v>3</v>
      </c>
      <c r="AJ200" s="1"/>
    </row>
    <row r="201" spans="1:36" x14ac:dyDescent="0.2">
      <c r="A201" s="1" t="s">
        <v>220</v>
      </c>
      <c r="B201" s="1" t="s">
        <v>421</v>
      </c>
      <c r="C201" s="1" t="s">
        <v>465</v>
      </c>
      <c r="D201" s="1" t="s">
        <v>547</v>
      </c>
      <c r="E201" s="3">
        <v>60.81111111111111</v>
      </c>
      <c r="F201" s="3">
        <v>22.044444444444444</v>
      </c>
      <c r="G201" s="3">
        <v>0</v>
      </c>
      <c r="H201" s="3">
        <v>0</v>
      </c>
      <c r="I201" s="3">
        <v>0</v>
      </c>
      <c r="J201" s="3">
        <v>0</v>
      </c>
      <c r="K201" s="3">
        <v>0</v>
      </c>
      <c r="L201" s="3">
        <v>0</v>
      </c>
      <c r="M201" s="3">
        <v>5.6888888888888891</v>
      </c>
      <c r="N201" s="3">
        <v>3.2888888888888888</v>
      </c>
      <c r="O201" s="3">
        <f>SUM(Table2[[#This Row],[Qualified Social Work Staff Hours]:[Other Social Work Staff Hours]])/Table2[[#This Row],[MDS Census]]</f>
        <v>0.14763383884524028</v>
      </c>
      <c r="P201" s="3">
        <v>3.911111111111111</v>
      </c>
      <c r="Q201" s="3">
        <v>8.4833333333333325</v>
      </c>
      <c r="R201" s="3">
        <f>SUM(Table2[[#This Row],[Qualified Activities Professional Hours]:[Other Activities Professional Hours]])/Table2[[#This Row],[MDS Census]]</f>
        <v>0.20381874657409099</v>
      </c>
      <c r="S201" s="3">
        <v>0</v>
      </c>
      <c r="T201" s="3">
        <v>0</v>
      </c>
      <c r="U201" s="3">
        <v>0</v>
      </c>
      <c r="V201" s="3">
        <f>SUM(Table2[[#This Row],[Occupational Therapist Hours]:[OT Aide Hours]])/Table2[[#This Row],[MDS Census]]</f>
        <v>0</v>
      </c>
      <c r="W201" s="3">
        <v>0</v>
      </c>
      <c r="X201" s="3">
        <v>0</v>
      </c>
      <c r="Y201" s="3">
        <v>0</v>
      </c>
      <c r="Z201" s="3">
        <f>SUM(Table2[[#This Row],[Physical Therapist (PT) Hours]:[PT Aide Hours]])/Table2[[#This Row],[MDS Census]]</f>
        <v>0</v>
      </c>
      <c r="AA201" s="3">
        <v>0</v>
      </c>
      <c r="AB201" s="3">
        <v>0</v>
      </c>
      <c r="AC201" s="3">
        <v>0</v>
      </c>
      <c r="AD201" s="3">
        <v>0</v>
      </c>
      <c r="AE201" s="3">
        <v>0</v>
      </c>
      <c r="AF201" s="3">
        <v>0</v>
      </c>
      <c r="AG201" s="3">
        <v>0</v>
      </c>
      <c r="AH201" s="1" t="s">
        <v>199</v>
      </c>
      <c r="AI201" s="17">
        <v>3</v>
      </c>
      <c r="AJ201" s="1"/>
    </row>
    <row r="202" spans="1:36" x14ac:dyDescent="0.2">
      <c r="A202" s="1" t="s">
        <v>220</v>
      </c>
      <c r="B202" s="1" t="s">
        <v>422</v>
      </c>
      <c r="C202" s="1" t="s">
        <v>476</v>
      </c>
      <c r="D202" s="1" t="s">
        <v>546</v>
      </c>
      <c r="E202" s="3">
        <v>107.26666666666667</v>
      </c>
      <c r="F202" s="3">
        <v>5.1555555555555559</v>
      </c>
      <c r="G202" s="3">
        <v>0</v>
      </c>
      <c r="H202" s="3">
        <v>0</v>
      </c>
      <c r="I202" s="3">
        <v>0</v>
      </c>
      <c r="J202" s="3">
        <v>0</v>
      </c>
      <c r="K202" s="3">
        <v>0</v>
      </c>
      <c r="L202" s="3">
        <v>9.4641111111111105</v>
      </c>
      <c r="M202" s="3">
        <v>10.719444444444445</v>
      </c>
      <c r="N202" s="3">
        <v>0</v>
      </c>
      <c r="O202" s="3">
        <f>SUM(Table2[[#This Row],[Qualified Social Work Staff Hours]:[Other Social Work Staff Hours]])/Table2[[#This Row],[MDS Census]]</f>
        <v>9.9932670395690912E-2</v>
      </c>
      <c r="P202" s="3">
        <v>5.5111111111111111</v>
      </c>
      <c r="Q202" s="3">
        <v>11.688888888888888</v>
      </c>
      <c r="R202" s="3">
        <f>SUM(Table2[[#This Row],[Qualified Activities Professional Hours]:[Other Activities Professional Hours]])/Table2[[#This Row],[MDS Census]]</f>
        <v>0.1603480422622747</v>
      </c>
      <c r="S202" s="3">
        <v>15.417333333333328</v>
      </c>
      <c r="T202" s="3">
        <v>5.0749999999999984</v>
      </c>
      <c r="U202" s="3">
        <v>0</v>
      </c>
      <c r="V202" s="3">
        <f>SUM(Table2[[#This Row],[Occupational Therapist Hours]:[OT Aide Hours]])/Table2[[#This Row],[MDS Census]]</f>
        <v>0.19104101926662517</v>
      </c>
      <c r="W202" s="3">
        <v>11.762222222222226</v>
      </c>
      <c r="X202" s="3">
        <v>10.912333333333333</v>
      </c>
      <c r="Y202" s="3">
        <v>0</v>
      </c>
      <c r="Z202" s="3">
        <f>SUM(Table2[[#This Row],[Physical Therapist (PT) Hours]:[PT Aide Hours]])/Table2[[#This Row],[MDS Census]]</f>
        <v>0.21138491816863478</v>
      </c>
      <c r="AA202" s="3">
        <v>0</v>
      </c>
      <c r="AB202" s="3">
        <v>0</v>
      </c>
      <c r="AC202" s="3">
        <v>0</v>
      </c>
      <c r="AD202" s="3">
        <v>0</v>
      </c>
      <c r="AE202" s="3">
        <v>0</v>
      </c>
      <c r="AF202" s="3">
        <v>0</v>
      </c>
      <c r="AG202" s="3">
        <v>0</v>
      </c>
      <c r="AH202" s="1" t="s">
        <v>200</v>
      </c>
      <c r="AI202" s="17">
        <v>3</v>
      </c>
      <c r="AJ202" s="1"/>
    </row>
    <row r="203" spans="1:36" x14ac:dyDescent="0.2">
      <c r="A203" s="1" t="s">
        <v>220</v>
      </c>
      <c r="B203" s="1" t="s">
        <v>423</v>
      </c>
      <c r="C203" s="1" t="s">
        <v>529</v>
      </c>
      <c r="D203" s="1" t="s">
        <v>537</v>
      </c>
      <c r="E203" s="3">
        <v>47.4</v>
      </c>
      <c r="F203" s="3">
        <v>5.0999999999999996</v>
      </c>
      <c r="G203" s="3">
        <v>1.3944444444444444</v>
      </c>
      <c r="H203" s="3">
        <v>0.23055555555555557</v>
      </c>
      <c r="I203" s="3">
        <v>2.7944444444444443</v>
      </c>
      <c r="J203" s="3">
        <v>0</v>
      </c>
      <c r="K203" s="3">
        <v>0</v>
      </c>
      <c r="L203" s="3">
        <v>3.5922222222222215</v>
      </c>
      <c r="M203" s="3">
        <v>5.0138888888888893</v>
      </c>
      <c r="N203" s="3">
        <v>0</v>
      </c>
      <c r="O203" s="3">
        <f>SUM(Table2[[#This Row],[Qualified Social Work Staff Hours]:[Other Social Work Staff Hours]])/Table2[[#This Row],[MDS Census]]</f>
        <v>0.10577824660103143</v>
      </c>
      <c r="P203" s="3">
        <v>7.6722222222222225</v>
      </c>
      <c r="Q203" s="3">
        <v>16.486111111111111</v>
      </c>
      <c r="R203" s="3">
        <f>SUM(Table2[[#This Row],[Qualified Activities Professional Hours]:[Other Activities Professional Hours]])/Table2[[#This Row],[MDS Census]]</f>
        <v>0.50966947960618847</v>
      </c>
      <c r="S203" s="3">
        <v>3.8348888888888899</v>
      </c>
      <c r="T203" s="3">
        <v>4.4309999999999992</v>
      </c>
      <c r="U203" s="3">
        <v>0</v>
      </c>
      <c r="V203" s="3">
        <f>SUM(Table2[[#This Row],[Occupational Therapist Hours]:[OT Aide Hours]])/Table2[[#This Row],[MDS Census]]</f>
        <v>0.17438584153774025</v>
      </c>
      <c r="W203" s="3">
        <v>0.80588888888888854</v>
      </c>
      <c r="X203" s="3">
        <v>8.6244444444444444</v>
      </c>
      <c r="Y203" s="3">
        <v>1.9636666666666669</v>
      </c>
      <c r="Z203" s="3">
        <f>SUM(Table2[[#This Row],[Physical Therapist (PT) Hours]:[PT Aide Hours]])/Table2[[#This Row],[MDS Census]]</f>
        <v>0.24037974683544305</v>
      </c>
      <c r="AA203" s="3">
        <v>0</v>
      </c>
      <c r="AB203" s="3">
        <v>0</v>
      </c>
      <c r="AC203" s="3">
        <v>0</v>
      </c>
      <c r="AD203" s="3">
        <v>0</v>
      </c>
      <c r="AE203" s="3">
        <v>0</v>
      </c>
      <c r="AF203" s="3">
        <v>0</v>
      </c>
      <c r="AG203" s="3">
        <v>0</v>
      </c>
      <c r="AH203" s="1" t="s">
        <v>201</v>
      </c>
      <c r="AI203" s="17">
        <v>3</v>
      </c>
      <c r="AJ203" s="1"/>
    </row>
    <row r="204" spans="1:36" x14ac:dyDescent="0.2">
      <c r="A204" s="1" t="s">
        <v>220</v>
      </c>
      <c r="B204" s="1" t="s">
        <v>424</v>
      </c>
      <c r="C204" s="1" t="s">
        <v>465</v>
      </c>
      <c r="D204" s="1" t="s">
        <v>547</v>
      </c>
      <c r="E204" s="3">
        <v>69.055555555555557</v>
      </c>
      <c r="F204" s="3">
        <v>5.5555555555555554</v>
      </c>
      <c r="G204" s="3">
        <v>0.53333333333333333</v>
      </c>
      <c r="H204" s="3">
        <v>0.3</v>
      </c>
      <c r="I204" s="3">
        <v>2.3305555555555557</v>
      </c>
      <c r="J204" s="3">
        <v>0</v>
      </c>
      <c r="K204" s="3">
        <v>0</v>
      </c>
      <c r="L204" s="3">
        <v>0.70333333333333325</v>
      </c>
      <c r="M204" s="3">
        <v>0</v>
      </c>
      <c r="N204" s="3">
        <v>4.9777777777777779</v>
      </c>
      <c r="O204" s="3">
        <f>SUM(Table2[[#This Row],[Qualified Social Work Staff Hours]:[Other Social Work Staff Hours]])/Table2[[#This Row],[MDS Census]]</f>
        <v>7.2083668543845528E-2</v>
      </c>
      <c r="P204" s="3">
        <v>14.613888888888889</v>
      </c>
      <c r="Q204" s="3">
        <v>0</v>
      </c>
      <c r="R204" s="3">
        <f>SUM(Table2[[#This Row],[Qualified Activities Professional Hours]:[Other Activities Professional Hours]])/Table2[[#This Row],[MDS Census]]</f>
        <v>0.21162510056315365</v>
      </c>
      <c r="S204" s="3">
        <v>4.4333333333333336</v>
      </c>
      <c r="T204" s="3">
        <v>5.4961111111111114</v>
      </c>
      <c r="U204" s="3">
        <v>0</v>
      </c>
      <c r="V204" s="3">
        <f>SUM(Table2[[#This Row],[Occupational Therapist Hours]:[OT Aide Hours]])/Table2[[#This Row],[MDS Census]]</f>
        <v>0.14378921962992761</v>
      </c>
      <c r="W204" s="3">
        <v>5.3925555555555551</v>
      </c>
      <c r="X204" s="3">
        <v>0.12344444444444444</v>
      </c>
      <c r="Y204" s="3">
        <v>0</v>
      </c>
      <c r="Z204" s="3">
        <f>SUM(Table2[[#This Row],[Physical Therapist (PT) Hours]:[PT Aide Hours]])/Table2[[#This Row],[MDS Census]]</f>
        <v>7.9877715205148817E-2</v>
      </c>
      <c r="AA204" s="3">
        <v>0</v>
      </c>
      <c r="AB204" s="3">
        <v>0</v>
      </c>
      <c r="AC204" s="3">
        <v>0</v>
      </c>
      <c r="AD204" s="3">
        <v>0</v>
      </c>
      <c r="AE204" s="3">
        <v>0</v>
      </c>
      <c r="AF204" s="3">
        <v>0</v>
      </c>
      <c r="AG204" s="3">
        <v>0</v>
      </c>
      <c r="AH204" s="1" t="s">
        <v>202</v>
      </c>
      <c r="AI204" s="17">
        <v>3</v>
      </c>
      <c r="AJ204" s="1"/>
    </row>
    <row r="205" spans="1:36" x14ac:dyDescent="0.2">
      <c r="A205" s="1" t="s">
        <v>220</v>
      </c>
      <c r="B205" s="1" t="s">
        <v>425</v>
      </c>
      <c r="C205" s="1" t="s">
        <v>458</v>
      </c>
      <c r="D205" s="1" t="s">
        <v>545</v>
      </c>
      <c r="E205" s="3">
        <v>63.944444444444443</v>
      </c>
      <c r="F205" s="3">
        <v>5.2444444444444445</v>
      </c>
      <c r="G205" s="3">
        <v>0.5</v>
      </c>
      <c r="H205" s="3">
        <v>0.46666666666666667</v>
      </c>
      <c r="I205" s="3">
        <v>4.0888888888888886</v>
      </c>
      <c r="J205" s="3">
        <v>0</v>
      </c>
      <c r="K205" s="3">
        <v>0</v>
      </c>
      <c r="L205" s="3">
        <v>0</v>
      </c>
      <c r="M205" s="3">
        <v>6.6666666666666666E-2</v>
      </c>
      <c r="N205" s="3">
        <v>10.656777777777775</v>
      </c>
      <c r="O205" s="3">
        <f>SUM(Table2[[#This Row],[Qualified Social Work Staff Hours]:[Other Social Work Staff Hours]])/Table2[[#This Row],[MDS Census]]</f>
        <v>0.16769939183318849</v>
      </c>
      <c r="P205" s="3">
        <v>5.507666666666668</v>
      </c>
      <c r="Q205" s="3">
        <v>5.4858888888888897</v>
      </c>
      <c r="R205" s="3">
        <f>SUM(Table2[[#This Row],[Qualified Activities Professional Hours]:[Other Activities Professional Hours]])/Table2[[#This Row],[MDS Census]]</f>
        <v>0.17192354474370117</v>
      </c>
      <c r="S205" s="3">
        <v>4.233777777777779</v>
      </c>
      <c r="T205" s="3">
        <v>4.1906666666666652</v>
      </c>
      <c r="U205" s="3">
        <v>0</v>
      </c>
      <c r="V205" s="3">
        <f>SUM(Table2[[#This Row],[Occupational Therapist Hours]:[OT Aide Hours]])/Table2[[#This Row],[MDS Census]]</f>
        <v>0.13174630755864464</v>
      </c>
      <c r="W205" s="3">
        <v>4.7328888888888887</v>
      </c>
      <c r="X205" s="3">
        <v>5.2444444444444445</v>
      </c>
      <c r="Y205" s="3">
        <v>0</v>
      </c>
      <c r="Z205" s="3">
        <f>SUM(Table2[[#This Row],[Physical Therapist (PT) Hours]:[PT Aide Hours]])/Table2[[#This Row],[MDS Census]]</f>
        <v>0.1560312771503041</v>
      </c>
      <c r="AA205" s="3">
        <v>0</v>
      </c>
      <c r="AB205" s="3">
        <v>0</v>
      </c>
      <c r="AC205" s="3">
        <v>0</v>
      </c>
      <c r="AD205" s="3">
        <v>0</v>
      </c>
      <c r="AE205" s="3">
        <v>0</v>
      </c>
      <c r="AF205" s="3">
        <v>0</v>
      </c>
      <c r="AG205" s="3">
        <v>0</v>
      </c>
      <c r="AH205" s="1" t="s">
        <v>203</v>
      </c>
      <c r="AI205" s="17">
        <v>3</v>
      </c>
      <c r="AJ205" s="1"/>
    </row>
    <row r="206" spans="1:36" x14ac:dyDescent="0.2">
      <c r="A206" s="1" t="s">
        <v>220</v>
      </c>
      <c r="B206" s="1" t="s">
        <v>426</v>
      </c>
      <c r="C206" s="1" t="s">
        <v>482</v>
      </c>
      <c r="D206" s="1" t="s">
        <v>546</v>
      </c>
      <c r="E206" s="3">
        <v>64.922222222222217</v>
      </c>
      <c r="F206" s="3">
        <v>5.333333333333333</v>
      </c>
      <c r="G206" s="3">
        <v>0.4777777777777778</v>
      </c>
      <c r="H206" s="3">
        <v>0.35</v>
      </c>
      <c r="I206" s="3">
        <v>4.4972222222222218</v>
      </c>
      <c r="J206" s="3">
        <v>0</v>
      </c>
      <c r="K206" s="3">
        <v>0</v>
      </c>
      <c r="L206" s="3">
        <v>2.9612222222222226</v>
      </c>
      <c r="M206" s="3">
        <v>4.5250000000000004</v>
      </c>
      <c r="N206" s="3">
        <v>5.3833333333333337</v>
      </c>
      <c r="O206" s="3">
        <f>SUM(Table2[[#This Row],[Qualified Social Work Staff Hours]:[Other Social Work Staff Hours]])/Table2[[#This Row],[MDS Census]]</f>
        <v>0.15261851788464834</v>
      </c>
      <c r="P206" s="3">
        <v>4.7861111111111114</v>
      </c>
      <c r="Q206" s="3">
        <v>14.605555555555556</v>
      </c>
      <c r="R206" s="3">
        <f>SUM(Table2[[#This Row],[Qualified Activities Professional Hours]:[Other Activities Professional Hours]])/Table2[[#This Row],[MDS Census]]</f>
        <v>0.29869074105767585</v>
      </c>
      <c r="S206" s="3">
        <v>4.2007777777777786</v>
      </c>
      <c r="T206" s="3">
        <v>1.7116666666666669</v>
      </c>
      <c r="U206" s="3">
        <v>0</v>
      </c>
      <c r="V206" s="3">
        <f>SUM(Table2[[#This Row],[Occupational Therapist Hours]:[OT Aide Hours]])/Table2[[#This Row],[MDS Census]]</f>
        <v>9.1069655998630858E-2</v>
      </c>
      <c r="W206" s="3">
        <v>10.301888888888888</v>
      </c>
      <c r="X206" s="3">
        <v>5.011000000000001</v>
      </c>
      <c r="Y206" s="3">
        <v>3.6758888888888888</v>
      </c>
      <c r="Z206" s="3">
        <f>SUM(Table2[[#This Row],[Physical Therapist (PT) Hours]:[PT Aide Hours]])/Table2[[#This Row],[MDS Census]]</f>
        <v>0.29248502481601918</v>
      </c>
      <c r="AA206" s="3">
        <v>0</v>
      </c>
      <c r="AB206" s="3">
        <v>0</v>
      </c>
      <c r="AC206" s="3">
        <v>0</v>
      </c>
      <c r="AD206" s="3">
        <v>0</v>
      </c>
      <c r="AE206" s="3">
        <v>0</v>
      </c>
      <c r="AF206" s="3">
        <v>0</v>
      </c>
      <c r="AG206" s="3">
        <v>0</v>
      </c>
      <c r="AH206" s="1" t="s">
        <v>204</v>
      </c>
      <c r="AI206" s="17">
        <v>3</v>
      </c>
      <c r="AJ206" s="1"/>
    </row>
    <row r="207" spans="1:36" x14ac:dyDescent="0.2">
      <c r="A207" s="1" t="s">
        <v>220</v>
      </c>
      <c r="B207" s="1" t="s">
        <v>427</v>
      </c>
      <c r="C207" s="1" t="s">
        <v>480</v>
      </c>
      <c r="D207" s="1" t="s">
        <v>535</v>
      </c>
      <c r="E207" s="3">
        <v>36.555555555555557</v>
      </c>
      <c r="F207" s="3">
        <v>5.4222222222222225</v>
      </c>
      <c r="G207" s="3">
        <v>0.25</v>
      </c>
      <c r="H207" s="3">
        <v>0.39444444444444443</v>
      </c>
      <c r="I207" s="3">
        <v>0.1822222222222222</v>
      </c>
      <c r="J207" s="3">
        <v>0</v>
      </c>
      <c r="K207" s="3">
        <v>0</v>
      </c>
      <c r="L207" s="3">
        <v>2.9729999999999999</v>
      </c>
      <c r="M207" s="3">
        <v>5.4222222222222225</v>
      </c>
      <c r="N207" s="3">
        <v>0</v>
      </c>
      <c r="O207" s="3">
        <f>SUM(Table2[[#This Row],[Qualified Social Work Staff Hours]:[Other Social Work Staff Hours]])/Table2[[#This Row],[MDS Census]]</f>
        <v>0.14832826747720365</v>
      </c>
      <c r="P207" s="3">
        <v>3.8222222222222224</v>
      </c>
      <c r="Q207" s="3">
        <v>5.5833333333333357</v>
      </c>
      <c r="R207" s="3">
        <f>SUM(Table2[[#This Row],[Qualified Activities Professional Hours]:[Other Activities Professional Hours]])/Table2[[#This Row],[MDS Census]]</f>
        <v>0.25729483282674781</v>
      </c>
      <c r="S207" s="3">
        <v>1.840777777777777</v>
      </c>
      <c r="T207" s="3">
        <v>4.0350000000000001</v>
      </c>
      <c r="U207" s="3">
        <v>0</v>
      </c>
      <c r="V207" s="3">
        <f>SUM(Table2[[#This Row],[Occupational Therapist Hours]:[OT Aide Hours]])/Table2[[#This Row],[MDS Census]]</f>
        <v>0.16073556231003039</v>
      </c>
      <c r="W207" s="3">
        <v>0.93933333333333324</v>
      </c>
      <c r="X207" s="3">
        <v>3.813666666666669</v>
      </c>
      <c r="Y207" s="3">
        <v>0</v>
      </c>
      <c r="Z207" s="3">
        <f>SUM(Table2[[#This Row],[Physical Therapist (PT) Hours]:[PT Aide Hours]])/Table2[[#This Row],[MDS Census]]</f>
        <v>0.13002127659574472</v>
      </c>
      <c r="AA207" s="3">
        <v>0</v>
      </c>
      <c r="AB207" s="3">
        <v>0</v>
      </c>
      <c r="AC207" s="3">
        <v>0</v>
      </c>
      <c r="AD207" s="3">
        <v>0</v>
      </c>
      <c r="AE207" s="3">
        <v>0</v>
      </c>
      <c r="AF207" s="3">
        <v>0</v>
      </c>
      <c r="AG207" s="3">
        <v>0</v>
      </c>
      <c r="AH207" s="1" t="s">
        <v>205</v>
      </c>
      <c r="AI207" s="17">
        <v>3</v>
      </c>
      <c r="AJ207" s="1"/>
    </row>
    <row r="208" spans="1:36" x14ac:dyDescent="0.2">
      <c r="A208" s="1" t="s">
        <v>220</v>
      </c>
      <c r="B208" s="1" t="s">
        <v>428</v>
      </c>
      <c r="C208" s="1" t="s">
        <v>448</v>
      </c>
      <c r="D208" s="1" t="s">
        <v>534</v>
      </c>
      <c r="E208" s="3">
        <v>19.600000000000001</v>
      </c>
      <c r="F208" s="3">
        <v>5.0666666666666664</v>
      </c>
      <c r="G208" s="3">
        <v>0.68888888888888888</v>
      </c>
      <c r="H208" s="3">
        <v>0.10055555555555556</v>
      </c>
      <c r="I208" s="3">
        <v>1.1361111111111111</v>
      </c>
      <c r="J208" s="3">
        <v>0</v>
      </c>
      <c r="K208" s="3">
        <v>0</v>
      </c>
      <c r="L208" s="3">
        <v>0.44600000000000001</v>
      </c>
      <c r="M208" s="3">
        <v>4</v>
      </c>
      <c r="N208" s="3">
        <v>0</v>
      </c>
      <c r="O208" s="3">
        <f>SUM(Table2[[#This Row],[Qualified Social Work Staff Hours]:[Other Social Work Staff Hours]])/Table2[[#This Row],[MDS Census]]</f>
        <v>0.2040816326530612</v>
      </c>
      <c r="P208" s="3">
        <v>0</v>
      </c>
      <c r="Q208" s="3">
        <v>0</v>
      </c>
      <c r="R208" s="3">
        <f>SUM(Table2[[#This Row],[Qualified Activities Professional Hours]:[Other Activities Professional Hours]])/Table2[[#This Row],[MDS Census]]</f>
        <v>0</v>
      </c>
      <c r="S208" s="3">
        <v>2.7789999999999995</v>
      </c>
      <c r="T208" s="3">
        <v>0</v>
      </c>
      <c r="U208" s="3">
        <v>0</v>
      </c>
      <c r="V208" s="3">
        <f>SUM(Table2[[#This Row],[Occupational Therapist Hours]:[OT Aide Hours]])/Table2[[#This Row],[MDS Census]]</f>
        <v>0.14178571428571424</v>
      </c>
      <c r="W208" s="3">
        <v>4.8831111111111101</v>
      </c>
      <c r="X208" s="3">
        <v>0.67488888888888887</v>
      </c>
      <c r="Y208" s="3">
        <v>0</v>
      </c>
      <c r="Z208" s="3">
        <f>SUM(Table2[[#This Row],[Physical Therapist (PT) Hours]:[PT Aide Hours]])/Table2[[#This Row],[MDS Census]]</f>
        <v>0.28357142857142847</v>
      </c>
      <c r="AA208" s="3">
        <v>0</v>
      </c>
      <c r="AB208" s="3">
        <v>7.9326666666666643</v>
      </c>
      <c r="AC208" s="3">
        <v>0</v>
      </c>
      <c r="AD208" s="3">
        <v>0</v>
      </c>
      <c r="AE208" s="3">
        <v>0</v>
      </c>
      <c r="AF208" s="3">
        <v>0</v>
      </c>
      <c r="AG208" s="3">
        <v>0</v>
      </c>
      <c r="AH208" s="1" t="s">
        <v>206</v>
      </c>
      <c r="AI208" s="17">
        <v>3</v>
      </c>
      <c r="AJ208" s="1"/>
    </row>
    <row r="209" spans="1:36" x14ac:dyDescent="0.2">
      <c r="A209" s="1" t="s">
        <v>220</v>
      </c>
      <c r="B209" s="1" t="s">
        <v>221</v>
      </c>
      <c r="C209" s="1" t="s">
        <v>465</v>
      </c>
      <c r="D209" s="1" t="s">
        <v>546</v>
      </c>
      <c r="E209" s="3">
        <v>30.644444444444446</v>
      </c>
      <c r="F209" s="3">
        <v>4.2777777777777777</v>
      </c>
      <c r="G209" s="3">
        <v>0.36966666666666703</v>
      </c>
      <c r="H209" s="3">
        <v>0.17222222222222222</v>
      </c>
      <c r="I209" s="3">
        <v>1.0777777777777777</v>
      </c>
      <c r="J209" s="3">
        <v>0</v>
      </c>
      <c r="K209" s="3">
        <v>0</v>
      </c>
      <c r="L209" s="3">
        <v>0</v>
      </c>
      <c r="M209" s="3">
        <v>0</v>
      </c>
      <c r="N209" s="3">
        <v>5.225888888888889</v>
      </c>
      <c r="O209" s="3">
        <f>SUM(Table2[[#This Row],[Qualified Social Work Staff Hours]:[Other Social Work Staff Hours]])/Table2[[#This Row],[MDS Census]]</f>
        <v>0.17053299492385787</v>
      </c>
      <c r="P209" s="3">
        <v>5.0666666666666664</v>
      </c>
      <c r="Q209" s="3">
        <v>3.6747777777777779</v>
      </c>
      <c r="R209" s="3">
        <f>SUM(Table2[[#This Row],[Qualified Activities Professional Hours]:[Other Activities Professional Hours]])/Table2[[#This Row],[MDS Census]]</f>
        <v>0.28525380710659892</v>
      </c>
      <c r="S209" s="3">
        <v>2.2206666666666663</v>
      </c>
      <c r="T209" s="3">
        <v>4.8177777777777777</v>
      </c>
      <c r="U209" s="3">
        <v>0</v>
      </c>
      <c r="V209" s="3">
        <f>SUM(Table2[[#This Row],[Occupational Therapist Hours]:[OT Aide Hours]])/Table2[[#This Row],[MDS Census]]</f>
        <v>0.22968092820884697</v>
      </c>
      <c r="W209" s="3">
        <v>1.3533333333333337</v>
      </c>
      <c r="X209" s="3">
        <v>3.0998888888888882</v>
      </c>
      <c r="Y209" s="3">
        <v>0</v>
      </c>
      <c r="Z209" s="3">
        <f>SUM(Table2[[#This Row],[Physical Therapist (PT) Hours]:[PT Aide Hours]])/Table2[[#This Row],[MDS Census]]</f>
        <v>0.145319071791153</v>
      </c>
      <c r="AA209" s="3">
        <v>0</v>
      </c>
      <c r="AB209" s="3">
        <v>0</v>
      </c>
      <c r="AC209" s="3">
        <v>0</v>
      </c>
      <c r="AD209" s="3">
        <v>0</v>
      </c>
      <c r="AE209" s="3">
        <v>0</v>
      </c>
      <c r="AF209" s="3">
        <v>0</v>
      </c>
      <c r="AG209" s="3">
        <v>0</v>
      </c>
      <c r="AH209" s="1" t="s">
        <v>207</v>
      </c>
      <c r="AI209" s="17">
        <v>3</v>
      </c>
      <c r="AJ209" s="1"/>
    </row>
    <row r="210" spans="1:36" x14ac:dyDescent="0.2">
      <c r="A210" s="1" t="s">
        <v>220</v>
      </c>
      <c r="B210" s="1" t="s">
        <v>429</v>
      </c>
      <c r="C210" s="1" t="s">
        <v>497</v>
      </c>
      <c r="D210" s="1" t="s">
        <v>536</v>
      </c>
      <c r="E210" s="3">
        <v>62.266666666666666</v>
      </c>
      <c r="F210" s="3">
        <v>5.5111111111111111</v>
      </c>
      <c r="G210" s="3">
        <v>0.83333333333333337</v>
      </c>
      <c r="H210" s="3">
        <v>1.1666666666666667</v>
      </c>
      <c r="I210" s="3">
        <v>4.9527777777777775</v>
      </c>
      <c r="J210" s="3">
        <v>0</v>
      </c>
      <c r="K210" s="3">
        <v>0</v>
      </c>
      <c r="L210" s="3">
        <v>8.5957777777777746</v>
      </c>
      <c r="M210" s="3">
        <v>2.9777777777777779</v>
      </c>
      <c r="N210" s="3">
        <v>7.3194444444444446</v>
      </c>
      <c r="O210" s="3">
        <f>SUM(Table2[[#This Row],[Qualified Social Work Staff Hours]:[Other Social Work Staff Hours]])/Table2[[#This Row],[MDS Census]]</f>
        <v>0.16537294789436119</v>
      </c>
      <c r="P210" s="3">
        <v>5.333333333333333</v>
      </c>
      <c r="Q210" s="3">
        <v>26.758333333333333</v>
      </c>
      <c r="R210" s="3">
        <f>SUM(Table2[[#This Row],[Qualified Activities Professional Hours]:[Other Activities Professional Hours]])/Table2[[#This Row],[MDS Census]]</f>
        <v>0.51539079229122065</v>
      </c>
      <c r="S210" s="3">
        <v>4.5977777777777771</v>
      </c>
      <c r="T210" s="3">
        <v>7.3934444444444463</v>
      </c>
      <c r="U210" s="3">
        <v>0</v>
      </c>
      <c r="V210" s="3">
        <f>SUM(Table2[[#This Row],[Occupational Therapist Hours]:[OT Aide Hours]])/Table2[[#This Row],[MDS Census]]</f>
        <v>0.19257851534618131</v>
      </c>
      <c r="W210" s="3">
        <v>7.1392222222222248</v>
      </c>
      <c r="X210" s="3">
        <v>5.7531111111111137</v>
      </c>
      <c r="Y210" s="3">
        <v>5.0755555555555567</v>
      </c>
      <c r="Z210" s="3">
        <f>SUM(Table2[[#This Row],[Physical Therapist (PT) Hours]:[PT Aide Hours]])/Table2[[#This Row],[MDS Census]]</f>
        <v>0.28856352605281949</v>
      </c>
      <c r="AA210" s="3">
        <v>0</v>
      </c>
      <c r="AB210" s="3">
        <v>0</v>
      </c>
      <c r="AC210" s="3">
        <v>0</v>
      </c>
      <c r="AD210" s="3">
        <v>0</v>
      </c>
      <c r="AE210" s="3">
        <v>0</v>
      </c>
      <c r="AF210" s="3">
        <v>0</v>
      </c>
      <c r="AG210" s="3">
        <v>0</v>
      </c>
      <c r="AH210" s="1" t="s">
        <v>208</v>
      </c>
      <c r="AI210" s="17">
        <v>3</v>
      </c>
      <c r="AJ210" s="1"/>
    </row>
    <row r="211" spans="1:36" x14ac:dyDescent="0.2">
      <c r="A211" s="1" t="s">
        <v>220</v>
      </c>
      <c r="B211" s="1" t="s">
        <v>430</v>
      </c>
      <c r="C211" s="1" t="s">
        <v>465</v>
      </c>
      <c r="D211" s="1" t="s">
        <v>547</v>
      </c>
      <c r="E211" s="3">
        <v>48.93333333333333</v>
      </c>
      <c r="F211" s="3">
        <v>7.8638888888888889</v>
      </c>
      <c r="G211" s="3">
        <v>0</v>
      </c>
      <c r="H211" s="3">
        <v>0</v>
      </c>
      <c r="I211" s="3">
        <v>0</v>
      </c>
      <c r="J211" s="3">
        <v>0</v>
      </c>
      <c r="K211" s="3">
        <v>0</v>
      </c>
      <c r="L211" s="3">
        <v>5.0305555555555559</v>
      </c>
      <c r="M211" s="3">
        <v>0</v>
      </c>
      <c r="N211" s="3">
        <v>5.3138888888888891</v>
      </c>
      <c r="O211" s="3">
        <f>SUM(Table2[[#This Row],[Qualified Social Work Staff Hours]:[Other Social Work Staff Hours]])/Table2[[#This Row],[MDS Census]]</f>
        <v>0.10859445958219802</v>
      </c>
      <c r="P211" s="3">
        <v>5.7222222222222223</v>
      </c>
      <c r="Q211" s="3">
        <v>0</v>
      </c>
      <c r="R211" s="3">
        <f>SUM(Table2[[#This Row],[Qualified Activities Professional Hours]:[Other Activities Professional Hours]])/Table2[[#This Row],[MDS Census]]</f>
        <v>0.11693914623069937</v>
      </c>
      <c r="S211" s="3">
        <v>4.2027777777777775</v>
      </c>
      <c r="T211" s="3">
        <v>5.4305555555555554</v>
      </c>
      <c r="U211" s="3">
        <v>0</v>
      </c>
      <c r="V211" s="3">
        <f>SUM(Table2[[#This Row],[Occupational Therapist Hours]:[OT Aide Hours]])/Table2[[#This Row],[MDS Census]]</f>
        <v>0.19686648501362397</v>
      </c>
      <c r="W211" s="3">
        <v>7.8694444444444445</v>
      </c>
      <c r="X211" s="3">
        <v>5.7527777777777782</v>
      </c>
      <c r="Y211" s="3">
        <v>0</v>
      </c>
      <c r="Z211" s="3">
        <f>SUM(Table2[[#This Row],[Physical Therapist (PT) Hours]:[PT Aide Hours]])/Table2[[#This Row],[MDS Census]]</f>
        <v>0.27838328792007272</v>
      </c>
      <c r="AA211" s="3">
        <v>0</v>
      </c>
      <c r="AB211" s="3">
        <v>0</v>
      </c>
      <c r="AC211" s="3">
        <v>0</v>
      </c>
      <c r="AD211" s="3">
        <v>0</v>
      </c>
      <c r="AE211" s="3">
        <v>0</v>
      </c>
      <c r="AF211" s="3">
        <v>0</v>
      </c>
      <c r="AG211" s="3">
        <v>0</v>
      </c>
      <c r="AH211" s="1" t="s">
        <v>209</v>
      </c>
      <c r="AI211" s="17">
        <v>3</v>
      </c>
      <c r="AJ211" s="1"/>
    </row>
    <row r="212" spans="1:36" x14ac:dyDescent="0.2">
      <c r="A212" s="1" t="s">
        <v>220</v>
      </c>
      <c r="B212" s="1" t="s">
        <v>431</v>
      </c>
      <c r="C212" s="1" t="s">
        <v>530</v>
      </c>
      <c r="D212" s="1" t="s">
        <v>536</v>
      </c>
      <c r="E212" s="3">
        <v>55.711111111111109</v>
      </c>
      <c r="F212" s="3">
        <v>10.222222222222221</v>
      </c>
      <c r="G212" s="3">
        <v>8.8888888888888892E-2</v>
      </c>
      <c r="H212" s="3">
        <v>0.17777777777777778</v>
      </c>
      <c r="I212" s="3">
        <v>5.0972222222222223</v>
      </c>
      <c r="J212" s="3">
        <v>0</v>
      </c>
      <c r="K212" s="3">
        <v>0</v>
      </c>
      <c r="L212" s="3">
        <v>1.2592222222222225</v>
      </c>
      <c r="M212" s="3">
        <v>4.1277777777777782</v>
      </c>
      <c r="N212" s="3">
        <v>2.5861111111111112</v>
      </c>
      <c r="O212" s="3">
        <f>SUM(Table2[[#This Row],[Qualified Social Work Staff Hours]:[Other Social Work Staff Hours]])/Table2[[#This Row],[MDS Census]]</f>
        <v>0.12051256481850819</v>
      </c>
      <c r="P212" s="3">
        <v>5.375</v>
      </c>
      <c r="Q212" s="3">
        <v>13.741666666666667</v>
      </c>
      <c r="R212" s="3">
        <f>SUM(Table2[[#This Row],[Qualified Activities Professional Hours]:[Other Activities Professional Hours]])/Table2[[#This Row],[MDS Census]]</f>
        <v>0.34313921021140809</v>
      </c>
      <c r="S212" s="3">
        <v>2.0650000000000004</v>
      </c>
      <c r="T212" s="3">
        <v>8.5718888888888891</v>
      </c>
      <c r="U212" s="3">
        <v>0</v>
      </c>
      <c r="V212" s="3">
        <f>SUM(Table2[[#This Row],[Occupational Therapist Hours]:[OT Aide Hours]])/Table2[[#This Row],[MDS Census]]</f>
        <v>0.1909293976864779</v>
      </c>
      <c r="W212" s="3">
        <v>8.8425555555555579</v>
      </c>
      <c r="X212" s="3">
        <v>5.1204444444444439</v>
      </c>
      <c r="Y212" s="3">
        <v>1.1952222222222222</v>
      </c>
      <c r="Z212" s="3">
        <f>SUM(Table2[[#This Row],[Physical Therapist (PT) Hours]:[PT Aide Hours]])/Table2[[#This Row],[MDS Census]]</f>
        <v>0.2720861587554847</v>
      </c>
      <c r="AA212" s="3">
        <v>0</v>
      </c>
      <c r="AB212" s="3">
        <v>0</v>
      </c>
      <c r="AC212" s="3">
        <v>0</v>
      </c>
      <c r="AD212" s="3">
        <v>0</v>
      </c>
      <c r="AE212" s="3">
        <v>0</v>
      </c>
      <c r="AF212" s="3">
        <v>0</v>
      </c>
      <c r="AG212" s="3">
        <v>0</v>
      </c>
      <c r="AH212" s="1" t="s">
        <v>210</v>
      </c>
      <c r="AI212" s="17">
        <v>3</v>
      </c>
      <c r="AJ212" s="1"/>
    </row>
    <row r="213" spans="1:36" x14ac:dyDescent="0.2">
      <c r="A213" s="1" t="s">
        <v>220</v>
      </c>
      <c r="B213" s="1" t="s">
        <v>432</v>
      </c>
      <c r="C213" s="1" t="s">
        <v>468</v>
      </c>
      <c r="D213" s="1" t="s">
        <v>548</v>
      </c>
      <c r="E213" s="3">
        <v>46.155555555555559</v>
      </c>
      <c r="F213" s="3">
        <v>5.5111111111111111</v>
      </c>
      <c r="G213" s="3">
        <v>1.1555555555555554</v>
      </c>
      <c r="H213" s="3">
        <v>0.57777777777777772</v>
      </c>
      <c r="I213" s="3">
        <v>4.2166666666666668</v>
      </c>
      <c r="J213" s="3">
        <v>0</v>
      </c>
      <c r="K213" s="3">
        <v>0</v>
      </c>
      <c r="L213" s="3">
        <v>3.9467777777777786</v>
      </c>
      <c r="M213" s="3">
        <v>0</v>
      </c>
      <c r="N213" s="3">
        <v>5.4222222222222225</v>
      </c>
      <c r="O213" s="3">
        <f>SUM(Table2[[#This Row],[Qualified Social Work Staff Hours]:[Other Social Work Staff Hours]])/Table2[[#This Row],[MDS Census]]</f>
        <v>0.11747713047664901</v>
      </c>
      <c r="P213" s="3">
        <v>5.0666666666666664</v>
      </c>
      <c r="Q213" s="3">
        <v>9.9666666666666668</v>
      </c>
      <c r="R213" s="3">
        <f>SUM(Table2[[#This Row],[Qualified Activities Professional Hours]:[Other Activities Professional Hours]])/Table2[[#This Row],[MDS Census]]</f>
        <v>0.32571015888300431</v>
      </c>
      <c r="S213" s="3">
        <v>9.3107777777777763</v>
      </c>
      <c r="T213" s="3">
        <v>5.1295555555555561</v>
      </c>
      <c r="U213" s="3">
        <v>0</v>
      </c>
      <c r="V213" s="3">
        <f>SUM(Table2[[#This Row],[Occupational Therapist Hours]:[OT Aide Hours]])/Table2[[#This Row],[MDS Census]]</f>
        <v>0.31286230139624455</v>
      </c>
      <c r="W213" s="3">
        <v>2.7790000000000004</v>
      </c>
      <c r="X213" s="3">
        <v>8.1232222222222195</v>
      </c>
      <c r="Y213" s="3">
        <v>5.1056666666666644</v>
      </c>
      <c r="Z213" s="3">
        <f>SUM(Table2[[#This Row],[Physical Therapist (PT) Hours]:[PT Aide Hours]])/Table2[[#This Row],[MDS Census]]</f>
        <v>0.34682474723158391</v>
      </c>
      <c r="AA213" s="3">
        <v>0</v>
      </c>
      <c r="AB213" s="3">
        <v>0</v>
      </c>
      <c r="AC213" s="3">
        <v>0</v>
      </c>
      <c r="AD213" s="3">
        <v>0</v>
      </c>
      <c r="AE213" s="3">
        <v>0</v>
      </c>
      <c r="AF213" s="3">
        <v>0</v>
      </c>
      <c r="AG213" s="3">
        <v>0</v>
      </c>
      <c r="AH213" s="1" t="s">
        <v>211</v>
      </c>
      <c r="AI213" s="17">
        <v>3</v>
      </c>
      <c r="AJ213" s="1"/>
    </row>
    <row r="214" spans="1:36" x14ac:dyDescent="0.2">
      <c r="A214" s="1" t="s">
        <v>220</v>
      </c>
      <c r="B214" s="1" t="s">
        <v>433</v>
      </c>
      <c r="C214" s="1" t="s">
        <v>465</v>
      </c>
      <c r="D214" s="1" t="s">
        <v>547</v>
      </c>
      <c r="E214" s="3">
        <v>20.677777777777777</v>
      </c>
      <c r="F214" s="3">
        <v>0</v>
      </c>
      <c r="G214" s="3">
        <v>0.72222222222222221</v>
      </c>
      <c r="H214" s="3">
        <v>0</v>
      </c>
      <c r="I214" s="3">
        <v>1.447444444444445</v>
      </c>
      <c r="J214" s="3">
        <v>0</v>
      </c>
      <c r="K214" s="3">
        <v>0</v>
      </c>
      <c r="L214" s="3">
        <v>0</v>
      </c>
      <c r="M214" s="3">
        <v>0</v>
      </c>
      <c r="N214" s="3">
        <v>0</v>
      </c>
      <c r="O214" s="3">
        <f>SUM(Table2[[#This Row],[Qualified Social Work Staff Hours]:[Other Social Work Staff Hours]])/Table2[[#This Row],[MDS Census]]</f>
        <v>0</v>
      </c>
      <c r="P214" s="3">
        <v>5.6888888888888891</v>
      </c>
      <c r="Q214" s="3">
        <v>1.6015555555555554</v>
      </c>
      <c r="R214" s="3">
        <f>SUM(Table2[[#This Row],[Qualified Activities Professional Hours]:[Other Activities Professional Hours]])/Table2[[#This Row],[MDS Census]]</f>
        <v>0.35257388500806019</v>
      </c>
      <c r="S214" s="3">
        <v>0.38333333333333336</v>
      </c>
      <c r="T214" s="3">
        <v>0</v>
      </c>
      <c r="U214" s="3">
        <v>0</v>
      </c>
      <c r="V214" s="3">
        <f>SUM(Table2[[#This Row],[Occupational Therapist Hours]:[OT Aide Hours]])/Table2[[#This Row],[MDS Census]]</f>
        <v>1.8538420204191296E-2</v>
      </c>
      <c r="W214" s="3">
        <v>0.41666666666666669</v>
      </c>
      <c r="X214" s="3">
        <v>0</v>
      </c>
      <c r="Y214" s="3">
        <v>0</v>
      </c>
      <c r="Z214" s="3">
        <f>SUM(Table2[[#This Row],[Physical Therapist (PT) Hours]:[PT Aide Hours]])/Table2[[#This Row],[MDS Census]]</f>
        <v>2.0150456743686193E-2</v>
      </c>
      <c r="AA214" s="3">
        <v>0</v>
      </c>
      <c r="AB214" s="3">
        <v>0</v>
      </c>
      <c r="AC214" s="3">
        <v>0</v>
      </c>
      <c r="AD214" s="3">
        <v>0</v>
      </c>
      <c r="AE214" s="3">
        <v>0</v>
      </c>
      <c r="AF214" s="3">
        <v>0</v>
      </c>
      <c r="AG214" s="3">
        <v>0</v>
      </c>
      <c r="AH214" s="1" t="s">
        <v>212</v>
      </c>
      <c r="AI214" s="17">
        <v>3</v>
      </c>
      <c r="AJ214" s="1"/>
    </row>
    <row r="215" spans="1:36" x14ac:dyDescent="0.2">
      <c r="A215" s="1" t="s">
        <v>220</v>
      </c>
      <c r="B215" s="1" t="s">
        <v>434</v>
      </c>
      <c r="C215" s="1" t="s">
        <v>531</v>
      </c>
      <c r="D215" s="1" t="s">
        <v>546</v>
      </c>
      <c r="E215" s="3">
        <v>64.722222222222229</v>
      </c>
      <c r="F215" s="3">
        <v>4.6222222222222218</v>
      </c>
      <c r="G215" s="3">
        <v>1.7333333333333334</v>
      </c>
      <c r="H215" s="3">
        <v>0.36666666666666664</v>
      </c>
      <c r="I215" s="3">
        <v>4.3861111111111111</v>
      </c>
      <c r="J215" s="3">
        <v>0</v>
      </c>
      <c r="K215" s="3">
        <v>0</v>
      </c>
      <c r="L215" s="3">
        <v>3.375</v>
      </c>
      <c r="M215" s="3">
        <v>3.5555555555555554</v>
      </c>
      <c r="N215" s="3">
        <v>0</v>
      </c>
      <c r="O215" s="3">
        <f>SUM(Table2[[#This Row],[Qualified Social Work Staff Hours]:[Other Social Work Staff Hours]])/Table2[[#This Row],[MDS Census]]</f>
        <v>5.4935622317596557E-2</v>
      </c>
      <c r="P215" s="3">
        <v>0</v>
      </c>
      <c r="Q215" s="3">
        <v>8.6444444444444439</v>
      </c>
      <c r="R215" s="3">
        <f>SUM(Table2[[#This Row],[Qualified Activities Professional Hours]:[Other Activities Professional Hours]])/Table2[[#This Row],[MDS Census]]</f>
        <v>0.13356223175965662</v>
      </c>
      <c r="S215" s="3">
        <v>15.422222222222222</v>
      </c>
      <c r="T215" s="3">
        <v>0.38333333333333336</v>
      </c>
      <c r="U215" s="3">
        <v>0</v>
      </c>
      <c r="V215" s="3">
        <f>SUM(Table2[[#This Row],[Occupational Therapist Hours]:[OT Aide Hours]])/Table2[[#This Row],[MDS Census]]</f>
        <v>0.24420600858369096</v>
      </c>
      <c r="W215" s="3">
        <v>5.7888888888888888</v>
      </c>
      <c r="X215" s="3">
        <v>13.866666666666667</v>
      </c>
      <c r="Y215" s="3">
        <v>2.5694444444444446</v>
      </c>
      <c r="Z215" s="3">
        <f>SUM(Table2[[#This Row],[Physical Therapist (PT) Hours]:[PT Aide Hours]])/Table2[[#This Row],[MDS Census]]</f>
        <v>0.34339055793991413</v>
      </c>
      <c r="AA215" s="3">
        <v>0</v>
      </c>
      <c r="AB215" s="3">
        <v>0</v>
      </c>
      <c r="AC215" s="3">
        <v>0</v>
      </c>
      <c r="AD215" s="3">
        <v>0</v>
      </c>
      <c r="AE215" s="3">
        <v>0</v>
      </c>
      <c r="AF215" s="3">
        <v>0</v>
      </c>
      <c r="AG215" s="3">
        <v>0</v>
      </c>
      <c r="AH215" s="1" t="s">
        <v>213</v>
      </c>
      <c r="AI215" s="17">
        <v>3</v>
      </c>
      <c r="AJ215" s="1"/>
    </row>
    <row r="216" spans="1:36" x14ac:dyDescent="0.2">
      <c r="A216" s="1" t="s">
        <v>220</v>
      </c>
      <c r="B216" s="1" t="s">
        <v>435</v>
      </c>
      <c r="C216" s="1" t="s">
        <v>532</v>
      </c>
      <c r="D216" s="1" t="s">
        <v>551</v>
      </c>
      <c r="E216" s="3">
        <v>50.6</v>
      </c>
      <c r="F216" s="3">
        <v>5.5111111111111111</v>
      </c>
      <c r="G216" s="3">
        <v>0.4</v>
      </c>
      <c r="H216" s="3">
        <v>0.27777777777777779</v>
      </c>
      <c r="I216" s="3">
        <v>5.6</v>
      </c>
      <c r="J216" s="3">
        <v>0</v>
      </c>
      <c r="K216" s="3">
        <v>0</v>
      </c>
      <c r="L216" s="3">
        <v>3.7197777777777774</v>
      </c>
      <c r="M216" s="3">
        <v>5.3777777777777782</v>
      </c>
      <c r="N216" s="3">
        <v>2.734777777777778</v>
      </c>
      <c r="O216" s="3">
        <f>SUM(Table2[[#This Row],[Qualified Social Work Staff Hours]:[Other Social Work Staff Hours]])/Table2[[#This Row],[MDS Census]]</f>
        <v>0.16032718489240227</v>
      </c>
      <c r="P216" s="3">
        <v>3.9272222222222219</v>
      </c>
      <c r="Q216" s="3">
        <v>5.3796666666666662</v>
      </c>
      <c r="R216" s="3">
        <f>SUM(Table2[[#This Row],[Qualified Activities Professional Hours]:[Other Activities Professional Hours]])/Table2[[#This Row],[MDS Census]]</f>
        <v>0.18393061045234957</v>
      </c>
      <c r="S216" s="3">
        <v>4.248222222222223</v>
      </c>
      <c r="T216" s="3">
        <v>4.9513333333333334</v>
      </c>
      <c r="U216" s="3">
        <v>0</v>
      </c>
      <c r="V216" s="3">
        <f>SUM(Table2[[#This Row],[Occupational Therapist Hours]:[OT Aide Hours]])/Table2[[#This Row],[MDS Census]]</f>
        <v>0.18180939833113746</v>
      </c>
      <c r="W216" s="3">
        <v>5.2444444444444445</v>
      </c>
      <c r="X216" s="3">
        <v>6.0564444444444465</v>
      </c>
      <c r="Y216" s="3">
        <v>0</v>
      </c>
      <c r="Z216" s="3">
        <f>SUM(Table2[[#This Row],[Physical Therapist (PT) Hours]:[PT Aide Hours]])/Table2[[#This Row],[MDS Census]]</f>
        <v>0.22333772507685556</v>
      </c>
      <c r="AA216" s="3">
        <v>0</v>
      </c>
      <c r="AB216" s="3">
        <v>0</v>
      </c>
      <c r="AC216" s="3">
        <v>0</v>
      </c>
      <c r="AD216" s="3">
        <v>0</v>
      </c>
      <c r="AE216" s="3">
        <v>0</v>
      </c>
      <c r="AF216" s="3">
        <v>0</v>
      </c>
      <c r="AG216" s="3">
        <v>0</v>
      </c>
      <c r="AH216" s="1" t="s">
        <v>214</v>
      </c>
      <c r="AI216" s="17">
        <v>3</v>
      </c>
      <c r="AJ216" s="1"/>
    </row>
    <row r="217" spans="1:36" x14ac:dyDescent="0.2">
      <c r="A217" s="1" t="s">
        <v>220</v>
      </c>
      <c r="B217" s="1" t="s">
        <v>436</v>
      </c>
      <c r="C217" s="1" t="s">
        <v>497</v>
      </c>
      <c r="D217" s="1" t="s">
        <v>536</v>
      </c>
      <c r="E217" s="3">
        <v>10.355555555555556</v>
      </c>
      <c r="F217" s="3">
        <v>4.95</v>
      </c>
      <c r="G217" s="3">
        <v>0.26666666666666666</v>
      </c>
      <c r="H217" s="3">
        <v>0</v>
      </c>
      <c r="I217" s="3">
        <v>0.53333333333333333</v>
      </c>
      <c r="J217" s="3">
        <v>0</v>
      </c>
      <c r="K217" s="3">
        <v>0</v>
      </c>
      <c r="L217" s="3">
        <v>0.51666666666666672</v>
      </c>
      <c r="M217" s="3">
        <v>0</v>
      </c>
      <c r="N217" s="3">
        <v>4.833333333333333</v>
      </c>
      <c r="O217" s="3">
        <f>SUM(Table2[[#This Row],[Qualified Social Work Staff Hours]:[Other Social Work Staff Hours]])/Table2[[#This Row],[MDS Census]]</f>
        <v>0.46673819742489264</v>
      </c>
      <c r="P217" s="3">
        <v>2.4</v>
      </c>
      <c r="Q217" s="3">
        <v>3.7333333333333334</v>
      </c>
      <c r="R217" s="3">
        <f>SUM(Table2[[#This Row],[Qualified Activities Professional Hours]:[Other Activities Professional Hours]])/Table2[[#This Row],[MDS Census]]</f>
        <v>0.59227467811158796</v>
      </c>
      <c r="S217" s="3">
        <v>2.1083333333333334</v>
      </c>
      <c r="T217" s="3">
        <v>0</v>
      </c>
      <c r="U217" s="3">
        <v>0</v>
      </c>
      <c r="V217" s="3">
        <f>SUM(Table2[[#This Row],[Occupational Therapist Hours]:[OT Aide Hours]])/Table2[[#This Row],[MDS Census]]</f>
        <v>0.20359442060085836</v>
      </c>
      <c r="W217" s="3">
        <v>7.583333333333333</v>
      </c>
      <c r="X217" s="3">
        <v>4.677777777777778</v>
      </c>
      <c r="Y217" s="3">
        <v>0</v>
      </c>
      <c r="Z217" s="3">
        <f>SUM(Table2[[#This Row],[Physical Therapist (PT) Hours]:[PT Aide Hours]])/Table2[[#This Row],[MDS Census]]</f>
        <v>1.1840128755364807</v>
      </c>
      <c r="AA217" s="3">
        <v>0</v>
      </c>
      <c r="AB217" s="3">
        <v>0</v>
      </c>
      <c r="AC217" s="3">
        <v>0</v>
      </c>
      <c r="AD217" s="3">
        <v>0</v>
      </c>
      <c r="AE217" s="3">
        <v>0</v>
      </c>
      <c r="AF217" s="3">
        <v>0</v>
      </c>
      <c r="AG217" s="3">
        <v>0</v>
      </c>
      <c r="AH217" s="1" t="s">
        <v>215</v>
      </c>
      <c r="AI217" s="17">
        <v>3</v>
      </c>
      <c r="AJ217" s="1"/>
    </row>
    <row r="218" spans="1:36" x14ac:dyDescent="0.2">
      <c r="A218" s="1" t="s">
        <v>220</v>
      </c>
      <c r="B218" s="1" t="s">
        <v>437</v>
      </c>
      <c r="C218" s="1" t="s">
        <v>533</v>
      </c>
      <c r="D218" s="1" t="s">
        <v>545</v>
      </c>
      <c r="E218" s="3">
        <v>128.42222222222222</v>
      </c>
      <c r="F218" s="3">
        <v>0</v>
      </c>
      <c r="G218" s="3">
        <v>0.57777777777777772</v>
      </c>
      <c r="H218" s="3">
        <v>0.53333333333333333</v>
      </c>
      <c r="I218" s="3">
        <v>9.8666666666666671</v>
      </c>
      <c r="J218" s="3">
        <v>0</v>
      </c>
      <c r="K218" s="3">
        <v>1.4444444444444444</v>
      </c>
      <c r="L218" s="3">
        <v>19.142888888888891</v>
      </c>
      <c r="M218" s="3">
        <v>5.2444444444444445</v>
      </c>
      <c r="N218" s="3">
        <v>10.730555555555556</v>
      </c>
      <c r="O218" s="3">
        <f>SUM(Table2[[#This Row],[Qualified Social Work Staff Hours]:[Other Social Work Staff Hours]])/Table2[[#This Row],[MDS Census]]</f>
        <v>0.12439435888562037</v>
      </c>
      <c r="P218" s="3">
        <v>5.1555555555555559</v>
      </c>
      <c r="Q218" s="3">
        <v>10.822222222222223</v>
      </c>
      <c r="R218" s="3">
        <f>SUM(Table2[[#This Row],[Qualified Activities Professional Hours]:[Other Activities Professional Hours]])/Table2[[#This Row],[MDS Census]]</f>
        <v>0.12441598892541963</v>
      </c>
      <c r="S218" s="3">
        <v>17.425000000000001</v>
      </c>
      <c r="T218" s="3">
        <v>14.71111111111111</v>
      </c>
      <c r="U218" s="3">
        <v>0</v>
      </c>
      <c r="V218" s="3">
        <f>SUM(Table2[[#This Row],[Occupational Therapist Hours]:[OT Aide Hours]])/Table2[[#This Row],[MDS Census]]</f>
        <v>0.25023793043779202</v>
      </c>
      <c r="W218" s="3">
        <v>14.594666666666669</v>
      </c>
      <c r="X218" s="3">
        <v>20.763888888888889</v>
      </c>
      <c r="Y218" s="3">
        <v>0</v>
      </c>
      <c r="Z218" s="3">
        <f>SUM(Table2[[#This Row],[Physical Therapist (PT) Hours]:[PT Aide Hours]])/Table2[[#This Row],[MDS Census]]</f>
        <v>0.27533050700813289</v>
      </c>
      <c r="AA218" s="3">
        <v>0</v>
      </c>
      <c r="AB218" s="3">
        <v>0</v>
      </c>
      <c r="AC218" s="3">
        <v>0</v>
      </c>
      <c r="AD218" s="3">
        <v>0</v>
      </c>
      <c r="AE218" s="3">
        <v>0</v>
      </c>
      <c r="AF218" s="3">
        <v>62.261111111111113</v>
      </c>
      <c r="AG218" s="3">
        <v>0</v>
      </c>
      <c r="AH218" s="1" t="s">
        <v>216</v>
      </c>
      <c r="AI218" s="17">
        <v>3</v>
      </c>
      <c r="AJ218" s="1"/>
    </row>
    <row r="219" spans="1:36" x14ac:dyDescent="0.2">
      <c r="A219" s="1" t="s">
        <v>220</v>
      </c>
      <c r="B219" s="1" t="s">
        <v>438</v>
      </c>
      <c r="C219" s="1" t="s">
        <v>480</v>
      </c>
      <c r="D219" s="1" t="s">
        <v>535</v>
      </c>
      <c r="E219" s="3">
        <v>56.555555555555557</v>
      </c>
      <c r="F219" s="3">
        <v>5.3777777777777782</v>
      </c>
      <c r="G219" s="3">
        <v>0.77777777777777779</v>
      </c>
      <c r="H219" s="3">
        <v>0.28888888888888886</v>
      </c>
      <c r="I219" s="3">
        <v>5.2444444444444445</v>
      </c>
      <c r="J219" s="3">
        <v>0</v>
      </c>
      <c r="K219" s="3">
        <v>0</v>
      </c>
      <c r="L219" s="3">
        <v>5.65</v>
      </c>
      <c r="M219" s="3">
        <v>0</v>
      </c>
      <c r="N219" s="3">
        <v>5.4222222222222225</v>
      </c>
      <c r="O219" s="3">
        <f>SUM(Table2[[#This Row],[Qualified Social Work Staff Hours]:[Other Social Work Staff Hours]])/Table2[[#This Row],[MDS Census]]</f>
        <v>9.5874263261296666E-2</v>
      </c>
      <c r="P219" s="3">
        <v>5.5</v>
      </c>
      <c r="Q219" s="3">
        <v>2.1027777777777779</v>
      </c>
      <c r="R219" s="3">
        <f>SUM(Table2[[#This Row],[Qualified Activities Professional Hours]:[Other Activities Professional Hours]])/Table2[[#This Row],[MDS Census]]</f>
        <v>0.1344302554027505</v>
      </c>
      <c r="S219" s="3">
        <v>16.047222222222221</v>
      </c>
      <c r="T219" s="3">
        <v>2.5944444444444446</v>
      </c>
      <c r="U219" s="3">
        <v>0</v>
      </c>
      <c r="V219" s="3">
        <f>SUM(Table2[[#This Row],[Occupational Therapist Hours]:[OT Aide Hours]])/Table2[[#This Row],[MDS Census]]</f>
        <v>0.32961689587426324</v>
      </c>
      <c r="W219" s="3">
        <v>17.880555555555556</v>
      </c>
      <c r="X219" s="3">
        <v>2.8111111111111109</v>
      </c>
      <c r="Y219" s="3">
        <v>0</v>
      </c>
      <c r="Z219" s="3">
        <f>SUM(Table2[[#This Row],[Physical Therapist (PT) Hours]:[PT Aide Hours]])/Table2[[#This Row],[MDS Census]]</f>
        <v>0.36586444007858543</v>
      </c>
      <c r="AA219" s="3">
        <v>0</v>
      </c>
      <c r="AB219" s="3">
        <v>0</v>
      </c>
      <c r="AC219" s="3">
        <v>0</v>
      </c>
      <c r="AD219" s="3">
        <v>0</v>
      </c>
      <c r="AE219" s="3">
        <v>0</v>
      </c>
      <c r="AF219" s="3">
        <v>27.033333333333335</v>
      </c>
      <c r="AG219" s="3">
        <v>0</v>
      </c>
      <c r="AH219" s="1" t="s">
        <v>217</v>
      </c>
      <c r="AI219" s="17">
        <v>3</v>
      </c>
      <c r="AJ219" s="1"/>
    </row>
    <row r="220" spans="1:36" x14ac:dyDescent="0.2">
      <c r="A220" s="1" t="s">
        <v>220</v>
      </c>
      <c r="B220" s="1" t="s">
        <v>439</v>
      </c>
      <c r="C220" s="1" t="s">
        <v>466</v>
      </c>
      <c r="D220" s="1" t="s">
        <v>545</v>
      </c>
      <c r="E220" s="3">
        <v>51.222222222222221</v>
      </c>
      <c r="F220" s="3">
        <v>5.6888888888888891</v>
      </c>
      <c r="G220" s="3">
        <v>0.35555555555555557</v>
      </c>
      <c r="H220" s="3">
        <v>0.26666666666666666</v>
      </c>
      <c r="I220" s="3">
        <v>2.1666666666666665</v>
      </c>
      <c r="J220" s="3">
        <v>0</v>
      </c>
      <c r="K220" s="3">
        <v>0</v>
      </c>
      <c r="L220" s="3">
        <v>2.3527777777777779</v>
      </c>
      <c r="M220" s="3">
        <v>5.9555555555555557</v>
      </c>
      <c r="N220" s="3">
        <v>5.6888888888888891</v>
      </c>
      <c r="O220" s="3">
        <f>SUM(Table2[[#This Row],[Qualified Social Work Staff Hours]:[Other Social Work Staff Hours]])/Table2[[#This Row],[MDS Census]]</f>
        <v>0.22733188720173539</v>
      </c>
      <c r="P220" s="3">
        <v>4.95</v>
      </c>
      <c r="Q220" s="3">
        <v>10.569333333333335</v>
      </c>
      <c r="R220" s="3">
        <f>SUM(Table2[[#This Row],[Qualified Activities Professional Hours]:[Other Activities Professional Hours]])/Table2[[#This Row],[MDS Census]]</f>
        <v>0.30298047722342736</v>
      </c>
      <c r="S220" s="3">
        <v>7.3194444444444446</v>
      </c>
      <c r="T220" s="3">
        <v>0</v>
      </c>
      <c r="U220" s="3">
        <v>0</v>
      </c>
      <c r="V220" s="3">
        <f>SUM(Table2[[#This Row],[Occupational Therapist Hours]:[OT Aide Hours]])/Table2[[#This Row],[MDS Census]]</f>
        <v>0.14289587852494579</v>
      </c>
      <c r="W220" s="3">
        <v>4.6222222222222218</v>
      </c>
      <c r="X220" s="3">
        <v>0</v>
      </c>
      <c r="Y220" s="3">
        <v>0</v>
      </c>
      <c r="Z220" s="3">
        <f>SUM(Table2[[#This Row],[Physical Therapist (PT) Hours]:[PT Aide Hours]])/Table2[[#This Row],[MDS Census]]</f>
        <v>9.0238611713665942E-2</v>
      </c>
      <c r="AA220" s="3">
        <v>0</v>
      </c>
      <c r="AB220" s="3">
        <v>0</v>
      </c>
      <c r="AC220" s="3">
        <v>0</v>
      </c>
      <c r="AD220" s="3">
        <v>0</v>
      </c>
      <c r="AE220" s="3">
        <v>0</v>
      </c>
      <c r="AF220" s="3">
        <v>0</v>
      </c>
      <c r="AG220" s="3">
        <v>0</v>
      </c>
      <c r="AH220" s="1" t="s">
        <v>218</v>
      </c>
      <c r="AI220" s="17">
        <v>3</v>
      </c>
      <c r="AJ220" s="1"/>
    </row>
    <row r="221" spans="1:36" x14ac:dyDescent="0.2">
      <c r="A221" s="1" t="s">
        <v>220</v>
      </c>
      <c r="B221" s="1" t="s">
        <v>440</v>
      </c>
      <c r="C221" s="1" t="s">
        <v>476</v>
      </c>
      <c r="D221" s="1" t="s">
        <v>546</v>
      </c>
      <c r="E221" s="3">
        <v>39</v>
      </c>
      <c r="F221" s="3">
        <v>8.5666666666666664</v>
      </c>
      <c r="G221" s="3">
        <v>0.31111111111111112</v>
      </c>
      <c r="H221" s="3">
        <v>0.16666666666666666</v>
      </c>
      <c r="I221" s="3">
        <v>0.45</v>
      </c>
      <c r="J221" s="3">
        <v>0</v>
      </c>
      <c r="K221" s="3">
        <v>0</v>
      </c>
      <c r="L221" s="3">
        <v>0</v>
      </c>
      <c r="M221" s="3">
        <v>2.4114444444444447</v>
      </c>
      <c r="N221" s="3">
        <v>0</v>
      </c>
      <c r="O221" s="3">
        <f>SUM(Table2[[#This Row],[Qualified Social Work Staff Hours]:[Other Social Work Staff Hours]])/Table2[[#This Row],[MDS Census]]</f>
        <v>6.1831908831908838E-2</v>
      </c>
      <c r="P221" s="3">
        <v>0</v>
      </c>
      <c r="Q221" s="3">
        <v>15.431222222222219</v>
      </c>
      <c r="R221" s="3">
        <f>SUM(Table2[[#This Row],[Qualified Activities Professional Hours]:[Other Activities Professional Hours]])/Table2[[#This Row],[MDS Census]]</f>
        <v>0.39567236467236461</v>
      </c>
      <c r="S221" s="3">
        <v>0</v>
      </c>
      <c r="T221" s="3">
        <v>0</v>
      </c>
      <c r="U221" s="3">
        <v>0</v>
      </c>
      <c r="V221" s="3">
        <f>SUM(Table2[[#This Row],[Occupational Therapist Hours]:[OT Aide Hours]])/Table2[[#This Row],[MDS Census]]</f>
        <v>0</v>
      </c>
      <c r="W221" s="3">
        <v>0</v>
      </c>
      <c r="X221" s="3">
        <v>0</v>
      </c>
      <c r="Y221" s="3">
        <v>0</v>
      </c>
      <c r="Z221" s="3">
        <f>SUM(Table2[[#This Row],[Physical Therapist (PT) Hours]:[PT Aide Hours]])/Table2[[#This Row],[MDS Census]]</f>
        <v>0</v>
      </c>
      <c r="AA221" s="3">
        <v>0</v>
      </c>
      <c r="AB221" s="3">
        <v>0</v>
      </c>
      <c r="AC221" s="3">
        <v>0</v>
      </c>
      <c r="AD221" s="3">
        <v>0</v>
      </c>
      <c r="AE221" s="3">
        <v>0</v>
      </c>
      <c r="AF221" s="3">
        <v>0</v>
      </c>
      <c r="AG221" s="3">
        <v>0</v>
      </c>
      <c r="AH221" s="1" t="s">
        <v>219</v>
      </c>
      <c r="AI221" s="17">
        <v>3</v>
      </c>
      <c r="AJ221" s="1"/>
    </row>
  </sheetData>
  <pageMargins left="0.7" right="0.7" top="0.75" bottom="0.75" header="0.3" footer="0.3"/>
  <pageSetup orientation="portrait" horizontalDpi="1200" verticalDpi="1200" r:id="rId1"/>
  <ignoredErrors>
    <ignoredError sqref="AH2:AH22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558</v>
      </c>
      <c r="C2" s="15" t="s">
        <v>637</v>
      </c>
      <c r="D2" s="16"/>
      <c r="F2" s="2" t="s">
        <v>657</v>
      </c>
      <c r="G2" s="2" t="s">
        <v>672</v>
      </c>
      <c r="H2" s="25" t="s">
        <v>670</v>
      </c>
      <c r="I2" s="25" t="s">
        <v>574</v>
      </c>
    </row>
    <row r="3" spans="2:15" ht="15" customHeight="1" x14ac:dyDescent="0.2">
      <c r="B3" s="8" t="s">
        <v>644</v>
      </c>
      <c r="C3" s="7">
        <f>AVERAGE(Nurse!E:E)</f>
        <v>89.932979797979883</v>
      </c>
      <c r="D3" s="7"/>
      <c r="F3" s="28" t="s">
        <v>650</v>
      </c>
      <c r="G3" s="21">
        <f>SUM(Table3[Total Hours Nurse Staffing])</f>
        <v>78818.593555555504</v>
      </c>
      <c r="H3" s="24" t="s">
        <v>643</v>
      </c>
      <c r="I3" s="22">
        <f>Table30[[#This Row],[State Total]]/C7</f>
        <v>3.9837035884746883</v>
      </c>
    </row>
    <row r="4" spans="2:15" ht="15" customHeight="1" x14ac:dyDescent="0.2">
      <c r="B4" s="9" t="s">
        <v>585</v>
      </c>
      <c r="C4" s="7">
        <f>SUM(Nurse!J:J)/SUM(Nurse!E:E)</f>
        <v>3.9837035884746883</v>
      </c>
      <c r="D4" s="7"/>
      <c r="F4" s="12" t="s">
        <v>710</v>
      </c>
      <c r="G4" s="21">
        <f>SUM(Table3[Total Direct Care Staff Hours])</f>
        <v>72353.612888888907</v>
      </c>
      <c r="H4" s="24">
        <f>Table30[[#This Row],[State Total]]/G3</f>
        <v>0.9179764523188334</v>
      </c>
      <c r="I4" s="22">
        <f>Table30[[#This Row],[State Total]]/C7</f>
        <v>3.6569460872378006</v>
      </c>
    </row>
    <row r="5" spans="2:15" ht="15" customHeight="1" thickBot="1" x14ac:dyDescent="0.25">
      <c r="B5" s="10" t="s">
        <v>709</v>
      </c>
      <c r="C5" s="11">
        <f>SUM(Nurse!L:L)/SUM(Nurse!E:E)</f>
        <v>0.85310926262149134</v>
      </c>
      <c r="D5" s="14"/>
      <c r="F5" s="28" t="s">
        <v>635</v>
      </c>
      <c r="G5" s="21">
        <f>SUM(Table3[Total RN Hours (w/ Admin, DON)])</f>
        <v>16878.98477777778</v>
      </c>
      <c r="H5" s="24">
        <f>Table30[[#This Row],[State Total]]/G3</f>
        <v>0.21414978390702419</v>
      </c>
      <c r="I5" s="22">
        <f>Table30[[#This Row],[State Total]]/C7</f>
        <v>0.85310926262149134</v>
      </c>
      <c r="J5" s="20"/>
      <c r="K5" s="20"/>
      <c r="L5" s="20"/>
      <c r="M5" s="20"/>
      <c r="N5" s="20"/>
      <c r="O5" s="20"/>
    </row>
    <row r="6" spans="2:15" ht="15" customHeight="1" x14ac:dyDescent="0.2">
      <c r="B6" s="18" t="s">
        <v>638</v>
      </c>
      <c r="C6" s="19">
        <f>COUNTA(Nurse!A:A)-1</f>
        <v>220</v>
      </c>
      <c r="D6" s="1"/>
      <c r="F6" s="27" t="s">
        <v>651</v>
      </c>
      <c r="G6" s="21">
        <f>SUM(Table3[RN Hours (excl. Admin, DON)])</f>
        <v>11647.82677777778</v>
      </c>
      <c r="H6" s="24">
        <f>Table30[[#This Row],[State Total]]/G3</f>
        <v>0.14778019059129463</v>
      </c>
      <c r="I6" s="22">
        <f>Table30[[#This Row],[State Total]]/C7</f>
        <v>0.58871247556401385</v>
      </c>
      <c r="J6" s="20"/>
      <c r="K6" s="20"/>
      <c r="L6" s="20"/>
      <c r="M6" s="20"/>
      <c r="N6" s="20"/>
      <c r="O6" s="20"/>
    </row>
    <row r="7" spans="2:15" ht="15" customHeight="1" x14ac:dyDescent="0.2">
      <c r="B7" s="18" t="s">
        <v>639</v>
      </c>
      <c r="C7" s="19">
        <f>SUM(Nurse!E:E)</f>
        <v>19785.255555555574</v>
      </c>
      <c r="D7" s="1"/>
      <c r="F7" s="27" t="s">
        <v>652</v>
      </c>
      <c r="G7" s="21">
        <f>SUM(Table3[RN Admin Hours])</f>
        <v>4089.552333333334</v>
      </c>
      <c r="H7" s="24">
        <f>Table30[[#This Row],[State Total]]/G3</f>
        <v>5.188562937818475E-2</v>
      </c>
      <c r="I7" s="22">
        <f>Table30[[#This Row],[State Total]]/C7</f>
        <v>0.2066969679441423</v>
      </c>
      <c r="J7" s="20"/>
      <c r="K7" s="20"/>
      <c r="L7" s="20"/>
      <c r="M7" s="20"/>
      <c r="N7" s="20"/>
      <c r="O7" s="20"/>
    </row>
    <row r="8" spans="2:15" ht="15" customHeight="1" x14ac:dyDescent="0.2">
      <c r="F8" s="27" t="s">
        <v>653</v>
      </c>
      <c r="G8" s="21">
        <f>SUM(Table3[RN DON Hours])</f>
        <v>1141.6056666666666</v>
      </c>
      <c r="H8" s="24">
        <f>Table30[[#This Row],[State Total]]/G3</f>
        <v>1.4483963937544796E-2</v>
      </c>
      <c r="I8" s="22">
        <f>Table30[[#This Row],[State Total]]/C7</f>
        <v>5.7699819113335181E-2</v>
      </c>
      <c r="J8" s="20"/>
      <c r="K8" s="20"/>
      <c r="L8" s="20"/>
      <c r="M8" s="20"/>
      <c r="N8" s="20"/>
      <c r="O8" s="20"/>
    </row>
    <row r="9" spans="2:15" ht="15" customHeight="1" x14ac:dyDescent="0.2">
      <c r="F9" s="12" t="s">
        <v>654</v>
      </c>
      <c r="G9" s="21">
        <f>SUM(Table3[Total LPN Hours (w/ Admin)])</f>
        <v>19155.901111111114</v>
      </c>
      <c r="H9" s="24">
        <f>Table30[[#This Row],[State Total]]/G3</f>
        <v>0.24303784484062158</v>
      </c>
      <c r="I9" s="22">
        <f>Table30[[#This Row],[State Total]]/C7</f>
        <v>0.96819073462673866</v>
      </c>
      <c r="J9" s="20"/>
      <c r="K9" s="20"/>
      <c r="L9" s="20"/>
      <c r="M9" s="20"/>
      <c r="N9" s="20"/>
      <c r="O9" s="20"/>
    </row>
    <row r="10" spans="2:15" ht="15" customHeight="1" x14ac:dyDescent="0.2">
      <c r="F10" s="27" t="s">
        <v>658</v>
      </c>
      <c r="G10" s="21">
        <f>SUM(Table3[LPN Hours (excl. Admin)])</f>
        <v>17922.078444444451</v>
      </c>
      <c r="H10" s="24">
        <f>Table30[[#This Row],[State Total]]/G3</f>
        <v>0.22738389047518368</v>
      </c>
      <c r="I10" s="22">
        <f>Table30[[#This Row],[State Total]]/C7</f>
        <v>0.90583002044732475</v>
      </c>
      <c r="J10" s="20"/>
      <c r="K10" s="20"/>
      <c r="L10" s="20"/>
      <c r="M10" s="20"/>
      <c r="N10" s="20"/>
      <c r="O10" s="20"/>
    </row>
    <row r="11" spans="2:15" ht="15" customHeight="1" x14ac:dyDescent="0.2">
      <c r="F11" s="27" t="s">
        <v>655</v>
      </c>
      <c r="G11" s="21">
        <f>SUM(Table3[LPN Admin Hours])</f>
        <v>1233.8226666666671</v>
      </c>
      <c r="H11" s="24">
        <f>Table30[[#This Row],[State Total]]/G3</f>
        <v>1.5653954365437945E-2</v>
      </c>
      <c r="I11" s="22">
        <f>Table30[[#This Row],[State Total]]/C7</f>
        <v>6.2360714179414155E-2</v>
      </c>
      <c r="J11" s="20"/>
      <c r="K11" s="20"/>
      <c r="L11" s="20"/>
      <c r="M11" s="20"/>
      <c r="N11" s="20"/>
      <c r="O11" s="20"/>
    </row>
    <row r="12" spans="2:15" ht="15" customHeight="1" x14ac:dyDescent="0.2">
      <c r="F12" s="12" t="s">
        <v>659</v>
      </c>
      <c r="G12" s="21">
        <f>SUM(Table3[Total CNA, NA TR, Med Aide/Tech Hours])</f>
        <v>42783.707666666676</v>
      </c>
      <c r="H12" s="24">
        <f>Table30[[#This Row],[State Total]]/G3</f>
        <v>0.54281237125235504</v>
      </c>
      <c r="I12" s="22">
        <f>Table30[[#This Row],[State Total]]/C7</f>
        <v>2.1624035912264619</v>
      </c>
      <c r="J12" s="20"/>
      <c r="K12" s="20"/>
      <c r="L12" s="20"/>
      <c r="M12" s="20"/>
      <c r="N12" s="20"/>
      <c r="O12" s="20"/>
    </row>
    <row r="13" spans="2:15" ht="15" customHeight="1" x14ac:dyDescent="0.2">
      <c r="F13" s="27" t="s">
        <v>573</v>
      </c>
      <c r="G13" s="21">
        <f>SUM(Table3[CNA Hours])</f>
        <v>40049.392666666667</v>
      </c>
      <c r="H13" s="24">
        <f>Table30[[#This Row],[State Total]]/G3</f>
        <v>0.50812112802339893</v>
      </c>
      <c r="I13" s="22">
        <f>Table30[[#This Row],[State Total]]/C7</f>
        <v>2.0242039610866209</v>
      </c>
      <c r="J13" s="20"/>
      <c r="K13" s="20"/>
      <c r="L13" s="20"/>
      <c r="M13" s="20"/>
      <c r="N13" s="20"/>
      <c r="O13" s="20"/>
    </row>
    <row r="14" spans="2:15" ht="15" customHeight="1" x14ac:dyDescent="0.2">
      <c r="F14" s="27" t="s">
        <v>640</v>
      </c>
      <c r="G14" s="21">
        <f>SUM(Table3[NA TR Hours])</f>
        <v>474.17433333333338</v>
      </c>
      <c r="H14" s="24">
        <f>Table30[[#This Row],[State Total]]/G3</f>
        <v>6.0160212450265337E-3</v>
      </c>
      <c r="I14" s="22">
        <f>Table30[[#This Row],[State Total]]/C7</f>
        <v>2.3966045422152166E-2</v>
      </c>
    </row>
    <row r="15" spans="2:15" ht="15" customHeight="1" x14ac:dyDescent="0.2">
      <c r="F15" s="29" t="s">
        <v>632</v>
      </c>
      <c r="G15" s="23">
        <f>SUM(Table3[Med Aide/Tech Hours])</f>
        <v>2260.140666666668</v>
      </c>
      <c r="H15" s="24">
        <f>Table30[[#This Row],[State Total]]/G3</f>
        <v>2.8675221983929484E-2</v>
      </c>
      <c r="I15" s="22">
        <f>Table30[[#This Row],[State Total]]/C7</f>
        <v>0.11423358471768816</v>
      </c>
    </row>
    <row r="16" spans="2:15" ht="15" customHeight="1" x14ac:dyDescent="0.2"/>
    <row r="17" spans="6:7" ht="15" customHeight="1" x14ac:dyDescent="0.2"/>
    <row r="18" spans="6:7" ht="15" customHeight="1" x14ac:dyDescent="0.2">
      <c r="F18" s="2" t="s">
        <v>668</v>
      </c>
      <c r="G18" s="2" t="s">
        <v>672</v>
      </c>
    </row>
    <row r="19" spans="6:7" ht="15" customHeight="1" x14ac:dyDescent="0.2">
      <c r="F19" s="2" t="s">
        <v>660</v>
      </c>
      <c r="G19" s="12">
        <f>SUM(Table3[RN Hours Contract])</f>
        <v>832.59522222222233</v>
      </c>
    </row>
    <row r="20" spans="6:7" ht="15" customHeight="1" x14ac:dyDescent="0.2">
      <c r="F20" s="2" t="s">
        <v>661</v>
      </c>
      <c r="G20" s="12">
        <f>SUM(Table3[RN Admin Hours Contract])</f>
        <v>56.550222222222224</v>
      </c>
    </row>
    <row r="21" spans="6:7" ht="15" customHeight="1" x14ac:dyDescent="0.2">
      <c r="F21" s="2" t="s">
        <v>662</v>
      </c>
      <c r="G21" s="12">
        <f>SUM(Table3[RN DON Hours Contract])</f>
        <v>6.607444444444444</v>
      </c>
    </row>
    <row r="22" spans="6:7" ht="15" customHeight="1" x14ac:dyDescent="0.2">
      <c r="F22" s="2" t="s">
        <v>663</v>
      </c>
      <c r="G22" s="12">
        <f>SUM(Table3[LPN Hours Contract])</f>
        <v>976.9912222222224</v>
      </c>
    </row>
    <row r="23" spans="6:7" ht="15" customHeight="1" x14ac:dyDescent="0.2">
      <c r="F23" s="2" t="s">
        <v>664</v>
      </c>
      <c r="G23" s="12">
        <f>SUM(Table3[LPN Admin Hours Contract])</f>
        <v>9.4583333333333339</v>
      </c>
    </row>
    <row r="24" spans="6:7" ht="15" customHeight="1" x14ac:dyDescent="0.2">
      <c r="F24" s="2" t="s">
        <v>665</v>
      </c>
      <c r="G24" s="12">
        <f>SUM(Table3[CNA Hours Contract])</f>
        <v>3089.4773333333351</v>
      </c>
    </row>
    <row r="25" spans="6:7" ht="15" customHeight="1" x14ac:dyDescent="0.2">
      <c r="F25" s="2" t="s">
        <v>666</v>
      </c>
      <c r="G25" s="12">
        <f>SUM(Table3[NA TR Hours Contract])</f>
        <v>0.53499999999999992</v>
      </c>
    </row>
    <row r="26" spans="6:7" ht="15" customHeight="1" x14ac:dyDescent="0.2">
      <c r="F26" s="2" t="s">
        <v>667</v>
      </c>
      <c r="G26" s="12">
        <f>SUM(Table3[Med Aide Hours Contract])</f>
        <v>49.633444444444443</v>
      </c>
    </row>
    <row r="27" spans="6:7" ht="15" customHeight="1" x14ac:dyDescent="0.2">
      <c r="F27" s="2" t="s">
        <v>656</v>
      </c>
      <c r="G27" s="12">
        <f>SUM(G19:G26)</f>
        <v>5021.8482222222246</v>
      </c>
    </row>
    <row r="28" spans="6:7" ht="15" customHeight="1" x14ac:dyDescent="0.2">
      <c r="F28" s="2" t="s">
        <v>671</v>
      </c>
      <c r="G28" s="26">
        <f>G27/G3</f>
        <v>6.3714004471325164E-2</v>
      </c>
    </row>
    <row r="29" spans="6:7" ht="15" customHeight="1" x14ac:dyDescent="0.2"/>
    <row r="30" spans="6:7" ht="15" customHeight="1" x14ac:dyDescent="0.2">
      <c r="G30" s="12"/>
    </row>
    <row r="31" spans="6:7" ht="15" customHeight="1" x14ac:dyDescent="0.2"/>
    <row r="32" spans="6:7" ht="15" customHeight="1" x14ac:dyDescent="0.2">
      <c r="F32" s="2" t="s">
        <v>657</v>
      </c>
      <c r="G32" s="25" t="s">
        <v>574</v>
      </c>
    </row>
    <row r="33" spans="6:7" ht="15" customHeight="1" x14ac:dyDescent="0.2">
      <c r="F33" s="28" t="s">
        <v>636</v>
      </c>
      <c r="G33" s="22">
        <f>I3</f>
        <v>3.9837035884746883</v>
      </c>
    </row>
    <row r="34" spans="6:7" ht="15" customHeight="1" x14ac:dyDescent="0.2">
      <c r="F34" s="12" t="s">
        <v>669</v>
      </c>
      <c r="G34" s="22">
        <f>I5</f>
        <v>0.85310926262149134</v>
      </c>
    </row>
    <row r="35" spans="6:7" ht="15" customHeight="1" x14ac:dyDescent="0.2">
      <c r="F35" s="12" t="s">
        <v>575</v>
      </c>
      <c r="G35" s="22">
        <f>I9</f>
        <v>0.96819073462673866</v>
      </c>
    </row>
    <row r="36" spans="6:7" ht="15" customHeight="1" x14ac:dyDescent="0.2">
      <c r="F36" s="12" t="s">
        <v>673</v>
      </c>
      <c r="G36" s="22">
        <f>I12</f>
        <v>2.1624035912264619</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6F39A-4311-4AA2-87E5-3CEB8D508601}">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675</v>
      </c>
      <c r="D2" s="31"/>
    </row>
    <row r="3" spans="2:4" x14ac:dyDescent="0.2">
      <c r="C3" s="32" t="s">
        <v>573</v>
      </c>
      <c r="D3" s="33" t="s">
        <v>676</v>
      </c>
    </row>
    <row r="4" spans="2:4" x14ac:dyDescent="0.2">
      <c r="C4" s="34" t="s">
        <v>574</v>
      </c>
      <c r="D4" s="35" t="s">
        <v>677</v>
      </c>
    </row>
    <row r="5" spans="2:4" x14ac:dyDescent="0.2">
      <c r="C5" s="34" t="s">
        <v>575</v>
      </c>
      <c r="D5" s="35" t="s">
        <v>678</v>
      </c>
    </row>
    <row r="6" spans="2:4" ht="15.75" customHeight="1" x14ac:dyDescent="0.2">
      <c r="C6" s="34" t="s">
        <v>632</v>
      </c>
      <c r="D6" s="35" t="s">
        <v>679</v>
      </c>
    </row>
    <row r="7" spans="2:4" ht="15.5" customHeight="1" x14ac:dyDescent="0.2">
      <c r="C7" s="34" t="s">
        <v>640</v>
      </c>
      <c r="D7" s="35" t="s">
        <v>680</v>
      </c>
    </row>
    <row r="8" spans="2:4" x14ac:dyDescent="0.2">
      <c r="C8" s="34" t="s">
        <v>681</v>
      </c>
      <c r="D8" s="35" t="s">
        <v>682</v>
      </c>
    </row>
    <row r="9" spans="2:4" x14ac:dyDescent="0.2">
      <c r="C9" s="36" t="s">
        <v>683</v>
      </c>
      <c r="D9" s="34" t="s">
        <v>684</v>
      </c>
    </row>
    <row r="10" spans="2:4" x14ac:dyDescent="0.2">
      <c r="B10" s="37"/>
      <c r="C10" s="34" t="s">
        <v>685</v>
      </c>
      <c r="D10" s="35" t="s">
        <v>686</v>
      </c>
    </row>
    <row r="11" spans="2:4" x14ac:dyDescent="0.2">
      <c r="C11" s="34" t="s">
        <v>687</v>
      </c>
      <c r="D11" s="35" t="s">
        <v>688</v>
      </c>
    </row>
    <row r="12" spans="2:4" x14ac:dyDescent="0.2">
      <c r="C12" s="34" t="s">
        <v>689</v>
      </c>
      <c r="D12" s="35" t="s">
        <v>690</v>
      </c>
    </row>
    <row r="13" spans="2:4" x14ac:dyDescent="0.2">
      <c r="C13" s="34" t="s">
        <v>685</v>
      </c>
      <c r="D13" s="35" t="s">
        <v>686</v>
      </c>
    </row>
    <row r="14" spans="2:4" x14ac:dyDescent="0.2">
      <c r="C14" s="34" t="s">
        <v>687</v>
      </c>
      <c r="D14" s="35" t="s">
        <v>691</v>
      </c>
    </row>
    <row r="15" spans="2:4" x14ac:dyDescent="0.2">
      <c r="C15" s="38" t="s">
        <v>689</v>
      </c>
      <c r="D15" s="39" t="s">
        <v>690</v>
      </c>
    </row>
    <row r="17" spans="3:4" ht="24" x14ac:dyDescent="0.3">
      <c r="C17" s="30" t="s">
        <v>692</v>
      </c>
      <c r="D17" s="31"/>
    </row>
    <row r="18" spans="3:4" x14ac:dyDescent="0.2">
      <c r="C18" s="34" t="s">
        <v>574</v>
      </c>
      <c r="D18" s="35" t="s">
        <v>693</v>
      </c>
    </row>
    <row r="19" spans="3:4" x14ac:dyDescent="0.2">
      <c r="C19" s="34" t="s">
        <v>636</v>
      </c>
      <c r="D19" s="35" t="s">
        <v>694</v>
      </c>
    </row>
    <row r="20" spans="3:4" x14ac:dyDescent="0.2">
      <c r="C20" s="36" t="s">
        <v>695</v>
      </c>
      <c r="D20" s="34" t="s">
        <v>696</v>
      </c>
    </row>
    <row r="21" spans="3:4" x14ac:dyDescent="0.2">
      <c r="C21" s="34" t="s">
        <v>697</v>
      </c>
      <c r="D21" s="35" t="s">
        <v>698</v>
      </c>
    </row>
    <row r="22" spans="3:4" x14ac:dyDescent="0.2">
      <c r="C22" s="34" t="s">
        <v>699</v>
      </c>
      <c r="D22" s="35" t="s">
        <v>700</v>
      </c>
    </row>
    <row r="23" spans="3:4" x14ac:dyDescent="0.2">
      <c r="C23" s="34" t="s">
        <v>701</v>
      </c>
      <c r="D23" s="35" t="s">
        <v>702</v>
      </c>
    </row>
    <row r="24" spans="3:4" x14ac:dyDescent="0.2">
      <c r="C24" s="34" t="s">
        <v>703</v>
      </c>
      <c r="D24" s="35" t="s">
        <v>704</v>
      </c>
    </row>
    <row r="25" spans="3:4" x14ac:dyDescent="0.2">
      <c r="C25" s="34" t="s">
        <v>635</v>
      </c>
      <c r="D25" s="35" t="s">
        <v>705</v>
      </c>
    </row>
    <row r="26" spans="3:4" x14ac:dyDescent="0.2">
      <c r="C26" s="34" t="s">
        <v>699</v>
      </c>
      <c r="D26" s="35" t="s">
        <v>700</v>
      </c>
    </row>
    <row r="27" spans="3:4" x14ac:dyDescent="0.2">
      <c r="C27" s="34" t="s">
        <v>701</v>
      </c>
      <c r="D27" s="35" t="s">
        <v>702</v>
      </c>
    </row>
    <row r="28" spans="3:4" x14ac:dyDescent="0.2">
      <c r="C28" s="38" t="s">
        <v>703</v>
      </c>
      <c r="D28" s="39" t="s">
        <v>704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1 6 " ? > < D a t a M a s h u p   s q m i d = " 2 2 7 a d c 4 6 - e 6 7 d - 4 4 3 9 - 9 9 f 0 - 5 f b e 7 0 9 a f 9 5 c "   x m l n s = " h t t p : / / s c h e m a s . m i c r o s o f t . c o m / D a t a M a s h u p " > A A A A A B Q D A A B Q S w M E F A A C A A g A / G 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G 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x m B F M o i k e 4 D g A A A B E A A A A T A B w A R m 9 y b X V s Y X M v U 2 V j d G l v b j E u b S C i G A A o o B Q A A A A A A A A A A A A A A A A A A A A A A A A A A A A r T k 0 u y c z P U w i G 0 I b W A F B L A Q I t A B Q A A g A I A P x m B F N + K R 6 K p A A A A P U A A A A S A A A A A A A A A A A A A A A A A A A A A A B D b 2 5 m a W c v U G F j a 2 F n Z S 5 4 b W x Q S w E C L Q A U A A I A C A D 8 Z g R T D 8 r p q 6 Q A A A D p A A A A E w A A A A A A A A A A A A A A A A D w A A A A W 0 N v b n R l b n R f V H l w Z X N d L n h t b F B L A Q I t A B Q A A g A I A P x 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C O o F I G O A / p D r u u D I W p N I Q Y 7 y 3 U 4 Z E 6 w R f F J t W 4 F 6 T P f g A A A A A O g A A A A A I A A C A A A A D 1 w 9 C X y 9 a P 3 r v W + f G I J g w n G O V X / F B k 7 1 p B s c 1 i w I I k l V A A A A C y 8 c J 5 I g p M 6 c 9 Z u o k X 0 Z P Z r v E z p d C o H G O 4 D i p p 9 l Y u Y 6 B N N x Z d e F x f k H t S 8 X a o w K c 1 U D f 6 p w Z Y T 8 X l d U i S 8 X n X a J V A z F X h O D 2 l / d A F E z z I A k A A A A D j R f 4 n l o E b X u d N h R V z C h s r M 8 3 T i A z D d T T i 7 I A r k x B + t e K J q N M U Z r X h 2 y T p I B 1 K 7 T n 7 O E r h c U v M X E 4 n g a t c z A M 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F90438F-65AC-4696-B849-6BA41A9EDB64}">
  <ds:schemaRefs>
    <ds:schemaRef ds:uri="http://schemas.microsoft.com/DataMashup"/>
  </ds:schemaRefs>
</ds:datastoreItem>
</file>

<file path=customXml/itemProps3.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4.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2021-08-13T17:47:30Z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